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Trabajo\Documents\ASEO 2017\DIRECTA\"/>
    </mc:Choice>
  </mc:AlternateContent>
  <bookViews>
    <workbookView xWindow="0" yWindow="0" windowWidth="21570" windowHeight="7545" firstSheet="1" activeTab="1"/>
  </bookViews>
  <sheets>
    <sheet name="FEBRERO" sheetId="9" state="hidden" r:id="rId1"/>
    <sheet name="Hoja1" sheetId="22" r:id="rId2"/>
    <sheet name="Hoja2" sheetId="23" r:id="rId3"/>
  </sheets>
  <calcPr calcId="152511"/>
</workbook>
</file>

<file path=xl/calcChain.xml><?xml version="1.0" encoding="utf-8"?>
<calcChain xmlns="http://schemas.openxmlformats.org/spreadsheetml/2006/main">
  <c r="F69" i="22" l="1"/>
  <c r="G69" i="22"/>
  <c r="H69" i="22" s="1"/>
  <c r="I69" i="22" l="1"/>
  <c r="C112" i="22"/>
  <c r="C22" i="22"/>
  <c r="C37" i="22"/>
  <c r="C91" i="22"/>
  <c r="F31" i="22" l="1"/>
  <c r="G31" i="22" s="1"/>
  <c r="H31" i="22" s="1"/>
  <c r="I31" i="22" l="1"/>
  <c r="H53" i="22" l="1"/>
  <c r="I53" i="22" s="1"/>
  <c r="F98" i="22" l="1"/>
  <c r="F99" i="22"/>
  <c r="G99" i="22" s="1"/>
  <c r="H99" i="22" s="1"/>
  <c r="F100" i="22"/>
  <c r="F101" i="22"/>
  <c r="G101" i="22" s="1"/>
  <c r="H101" i="22" s="1"/>
  <c r="F102" i="22"/>
  <c r="G102" i="22" s="1"/>
  <c r="H102" i="22" s="1"/>
  <c r="F103" i="22"/>
  <c r="C104" i="22"/>
  <c r="I99" i="22" l="1"/>
  <c r="G103" i="22"/>
  <c r="H103" i="22" s="1"/>
  <c r="I103" i="22" s="1"/>
  <c r="I102" i="22"/>
  <c r="G100" i="22"/>
  <c r="H100" i="22" s="1"/>
  <c r="I100" i="22" s="1"/>
  <c r="I101" i="22"/>
  <c r="G98" i="22"/>
  <c r="H98" i="22" s="1"/>
  <c r="I98" i="22" s="1"/>
  <c r="C70" i="22"/>
  <c r="C149" i="22" l="1"/>
  <c r="C143" i="22"/>
  <c r="C137" i="22"/>
  <c r="C131" i="22"/>
  <c r="C123" i="22"/>
  <c r="C54" i="22" l="1"/>
  <c r="D54" i="22" l="1"/>
  <c r="E36" i="22"/>
  <c r="D36" i="22"/>
  <c r="F35" i="22"/>
  <c r="F34" i="22"/>
  <c r="F33" i="22"/>
  <c r="F32" i="22"/>
  <c r="F30" i="22"/>
  <c r="F29" i="22"/>
  <c r="F28" i="22"/>
  <c r="F27" i="22"/>
  <c r="E21" i="22"/>
  <c r="D21" i="22"/>
  <c r="F20" i="22"/>
  <c r="F19" i="22"/>
  <c r="F18" i="22"/>
  <c r="F17" i="22"/>
  <c r="F16" i="22"/>
  <c r="F15" i="22"/>
  <c r="F14" i="22"/>
  <c r="F13" i="22"/>
  <c r="F12" i="22"/>
  <c r="F11" i="22"/>
  <c r="F10" i="22"/>
  <c r="F9" i="22"/>
  <c r="F8" i="22"/>
  <c r="C157" i="22"/>
  <c r="C160" i="22" s="1"/>
  <c r="E157" i="22"/>
  <c r="D157" i="22"/>
  <c r="F156" i="22"/>
  <c r="F155" i="22"/>
  <c r="F148" i="22"/>
  <c r="F149" i="22" s="1"/>
  <c r="E149" i="22"/>
  <c r="D149" i="22"/>
  <c r="E143" i="22"/>
  <c r="D143" i="22"/>
  <c r="F142" i="22"/>
  <c r="F143" i="22" s="1"/>
  <c r="E137" i="22"/>
  <c r="D137" i="22"/>
  <c r="F136" i="22"/>
  <c r="E131" i="22"/>
  <c r="D131" i="22"/>
  <c r="F130" i="22"/>
  <c r="F129" i="22"/>
  <c r="E123" i="22"/>
  <c r="D123" i="22"/>
  <c r="F122" i="22"/>
  <c r="F121" i="22"/>
  <c r="F120" i="22"/>
  <c r="F119" i="22"/>
  <c r="F118" i="22"/>
  <c r="F117" i="22"/>
  <c r="F111" i="22"/>
  <c r="F110" i="22"/>
  <c r="F109" i="22"/>
  <c r="F97" i="22"/>
  <c r="G97" i="22" s="1"/>
  <c r="H97" i="22" s="1"/>
  <c r="F90" i="22"/>
  <c r="F89" i="22"/>
  <c r="F88" i="22"/>
  <c r="F87" i="22"/>
  <c r="F86" i="22"/>
  <c r="F85" i="22"/>
  <c r="F84" i="22"/>
  <c r="F83" i="22"/>
  <c r="F82" i="22"/>
  <c r="F81" i="22"/>
  <c r="F80" i="22"/>
  <c r="F79" i="22"/>
  <c r="F78" i="22"/>
  <c r="F77" i="22"/>
  <c r="F61" i="22"/>
  <c r="F62" i="22"/>
  <c r="F63" i="22"/>
  <c r="G63" i="22" s="1"/>
  <c r="H63" i="22" s="1"/>
  <c r="F64" i="22"/>
  <c r="F65" i="22"/>
  <c r="F66" i="22"/>
  <c r="F67" i="22"/>
  <c r="F68" i="22"/>
  <c r="F60" i="22"/>
  <c r="F43" i="22"/>
  <c r="F44" i="22"/>
  <c r="G44" i="22" s="1"/>
  <c r="H44" i="22" s="1"/>
  <c r="F45" i="22"/>
  <c r="G45" i="22" s="1"/>
  <c r="H45" i="22" s="1"/>
  <c r="F46" i="22"/>
  <c r="G46" i="22" s="1"/>
  <c r="H46" i="22" s="1"/>
  <c r="F47" i="22"/>
  <c r="G47" i="22" s="1"/>
  <c r="H47" i="22" s="1"/>
  <c r="F48" i="22"/>
  <c r="G48" i="22" s="1"/>
  <c r="H48" i="22" s="1"/>
  <c r="F49" i="22"/>
  <c r="G49" i="22" s="1"/>
  <c r="H49" i="22" s="1"/>
  <c r="F50" i="22"/>
  <c r="G50" i="22" s="1"/>
  <c r="H50" i="22" s="1"/>
  <c r="F51" i="22"/>
  <c r="F52" i="22"/>
  <c r="G52" i="22" s="1"/>
  <c r="H52" i="22" s="1"/>
  <c r="F42" i="22"/>
  <c r="G42" i="22" s="1"/>
  <c r="H42" i="22" s="1"/>
  <c r="D160" i="22" l="1"/>
  <c r="E160" i="22"/>
  <c r="F21" i="22"/>
  <c r="F157" i="22"/>
  <c r="G28" i="22"/>
  <c r="G30" i="22"/>
  <c r="G32" i="22"/>
  <c r="G35" i="22"/>
  <c r="G27" i="22"/>
  <c r="H27" i="22" s="1"/>
  <c r="G29" i="22"/>
  <c r="G33" i="22"/>
  <c r="G34" i="22"/>
  <c r="G9" i="22"/>
  <c r="G11" i="22"/>
  <c r="G14" i="22"/>
  <c r="G16" i="22"/>
  <c r="G19" i="22"/>
  <c r="G8" i="22"/>
  <c r="H8" i="22" s="1"/>
  <c r="G10" i="22"/>
  <c r="G12" i="22"/>
  <c r="G13" i="22"/>
  <c r="G15" i="22"/>
  <c r="G17" i="22"/>
  <c r="G18" i="22"/>
  <c r="G20" i="22"/>
  <c r="G155" i="22"/>
  <c r="H155" i="22" s="1"/>
  <c r="I155" i="22" s="1"/>
  <c r="G156" i="22"/>
  <c r="H156" i="22" s="1"/>
  <c r="I156" i="22" s="1"/>
  <c r="G148" i="22"/>
  <c r="H148" i="22" s="1"/>
  <c r="G142" i="22"/>
  <c r="H142" i="22" s="1"/>
  <c r="H143" i="22" s="1"/>
  <c r="F137" i="22"/>
  <c r="F123" i="22"/>
  <c r="F131" i="22"/>
  <c r="G136" i="22"/>
  <c r="H136" i="22" s="1"/>
  <c r="G129" i="22"/>
  <c r="H129" i="22" s="1"/>
  <c r="G130" i="22"/>
  <c r="G117" i="22"/>
  <c r="H117" i="22" s="1"/>
  <c r="G118" i="22"/>
  <c r="H118" i="22" s="1"/>
  <c r="I118" i="22" s="1"/>
  <c r="G119" i="22"/>
  <c r="H119" i="22" s="1"/>
  <c r="I119" i="22" s="1"/>
  <c r="G120" i="22"/>
  <c r="H120" i="22" s="1"/>
  <c r="I120" i="22" s="1"/>
  <c r="G121" i="22"/>
  <c r="H121" i="22" s="1"/>
  <c r="I121" i="22" s="1"/>
  <c r="G122" i="22"/>
  <c r="H122" i="22" s="1"/>
  <c r="I122" i="22" s="1"/>
  <c r="G109" i="22"/>
  <c r="H109" i="22" s="1"/>
  <c r="I109" i="22" s="1"/>
  <c r="G110" i="22"/>
  <c r="G111" i="22"/>
  <c r="I97" i="22"/>
  <c r="I47" i="22"/>
  <c r="G51" i="22"/>
  <c r="I52" i="22"/>
  <c r="I44" i="22"/>
  <c r="G77" i="22"/>
  <c r="G78" i="22"/>
  <c r="G79" i="22"/>
  <c r="G80" i="22"/>
  <c r="G81" i="22"/>
  <c r="G82" i="22"/>
  <c r="G83" i="22"/>
  <c r="G84" i="22"/>
  <c r="G85" i="22"/>
  <c r="G86" i="22"/>
  <c r="G87" i="22"/>
  <c r="G88" i="22"/>
  <c r="G89" i="22"/>
  <c r="G90" i="22"/>
  <c r="I48" i="22"/>
  <c r="I50" i="22"/>
  <c r="I46" i="22"/>
  <c r="G68" i="22"/>
  <c r="G64" i="22"/>
  <c r="I45" i="22"/>
  <c r="G67" i="22"/>
  <c r="I63" i="22"/>
  <c r="G66" i="22"/>
  <c r="G62" i="22"/>
  <c r="I42" i="22"/>
  <c r="I49" i="22"/>
  <c r="G65" i="22"/>
  <c r="G61" i="22"/>
  <c r="G60" i="22"/>
  <c r="G43" i="22"/>
  <c r="F160" i="22" l="1"/>
  <c r="H14" i="22"/>
  <c r="I14" i="22" s="1"/>
  <c r="H15" i="22"/>
  <c r="I15" i="22" s="1"/>
  <c r="H11" i="22"/>
  <c r="I11" i="22" s="1"/>
  <c r="H10" i="22"/>
  <c r="I10" i="22" s="1"/>
  <c r="H20" i="22"/>
  <c r="I20" i="22" s="1"/>
  <c r="H13" i="22"/>
  <c r="I13" i="22" s="1"/>
  <c r="H19" i="22"/>
  <c r="I19" i="22" s="1"/>
  <c r="H9" i="22"/>
  <c r="I9" i="22" s="1"/>
  <c r="H17" i="22"/>
  <c r="I17" i="22" s="1"/>
  <c r="H18" i="22"/>
  <c r="I18" i="22" s="1"/>
  <c r="H12" i="22"/>
  <c r="I12" i="22" s="1"/>
  <c r="H16" i="22"/>
  <c r="I16" i="22" s="1"/>
  <c r="H88" i="22"/>
  <c r="I88" i="22" s="1"/>
  <c r="H80" i="22"/>
  <c r="I80" i="22" s="1"/>
  <c r="H32" i="22"/>
  <c r="I32" i="22" s="1"/>
  <c r="H83" i="22"/>
  <c r="I83" i="22" s="1"/>
  <c r="H29" i="22"/>
  <c r="I29" i="22" s="1"/>
  <c r="H30" i="22"/>
  <c r="I30" i="22" s="1"/>
  <c r="H90" i="22"/>
  <c r="I90" i="22" s="1"/>
  <c r="H86" i="22"/>
  <c r="I86" i="22" s="1"/>
  <c r="H82" i="22"/>
  <c r="I82" i="22" s="1"/>
  <c r="H78" i="22"/>
  <c r="I78" i="22" s="1"/>
  <c r="H28" i="22"/>
  <c r="I28" i="22" s="1"/>
  <c r="H84" i="22"/>
  <c r="I84" i="22" s="1"/>
  <c r="H33" i="22"/>
  <c r="I33" i="22" s="1"/>
  <c r="H87" i="22"/>
  <c r="I87" i="22" s="1"/>
  <c r="H79" i="22"/>
  <c r="I79" i="22" s="1"/>
  <c r="H89" i="22"/>
  <c r="I89" i="22" s="1"/>
  <c r="H85" i="22"/>
  <c r="I85" i="22" s="1"/>
  <c r="H81" i="22"/>
  <c r="I81" i="22" s="1"/>
  <c r="H77" i="22"/>
  <c r="I77" i="22" s="1"/>
  <c r="H34" i="22"/>
  <c r="I34" i="22" s="1"/>
  <c r="H35" i="22"/>
  <c r="I35" i="22" s="1"/>
  <c r="H130" i="22"/>
  <c r="I130" i="22" s="1"/>
  <c r="H43" i="22"/>
  <c r="I43" i="22" s="1"/>
  <c r="H51" i="22"/>
  <c r="I51" i="22" s="1"/>
  <c r="H67" i="22"/>
  <c r="I67" i="22" s="1"/>
  <c r="H61" i="22"/>
  <c r="I61" i="22" s="1"/>
  <c r="H62" i="22"/>
  <c r="I62" i="22" s="1"/>
  <c r="H65" i="22"/>
  <c r="I65" i="22" s="1"/>
  <c r="H111" i="22"/>
  <c r="I111" i="22" s="1"/>
  <c r="H60" i="22"/>
  <c r="I60" i="22" s="1"/>
  <c r="H66" i="22"/>
  <c r="I66" i="22" s="1"/>
  <c r="H64" i="22"/>
  <c r="I64" i="22" s="1"/>
  <c r="H68" i="22"/>
  <c r="I68" i="22" s="1"/>
  <c r="H110" i="22"/>
  <c r="I110" i="22" s="1"/>
  <c r="G21" i="22"/>
  <c r="G36" i="22"/>
  <c r="H36" i="22" s="1"/>
  <c r="G143" i="22"/>
  <c r="G157" i="22"/>
  <c r="G149" i="22"/>
  <c r="G137" i="22"/>
  <c r="G131" i="22"/>
  <c r="G123" i="22"/>
  <c r="G160" i="22" l="1"/>
  <c r="I27" i="22"/>
  <c r="I36" i="22" s="1"/>
  <c r="I142" i="22"/>
  <c r="I143" i="22" s="1"/>
  <c r="I8" i="22"/>
  <c r="I21" i="22" s="1"/>
  <c r="H21" i="22"/>
  <c r="I157" i="22"/>
  <c r="H157" i="22"/>
  <c r="H149" i="22"/>
  <c r="I148" i="22"/>
  <c r="I149" i="22" s="1"/>
  <c r="I136" i="22"/>
  <c r="I137" i="22" s="1"/>
  <c r="H137" i="22"/>
  <c r="I129" i="22"/>
  <c r="I131" i="22" s="1"/>
  <c r="H131" i="22"/>
  <c r="I117" i="22"/>
  <c r="I123" i="22" s="1"/>
  <c r="H123" i="22"/>
  <c r="H160" i="22" l="1"/>
  <c r="I160" i="22"/>
  <c r="D97" i="9"/>
  <c r="E97" i="9" s="1"/>
  <c r="D96" i="9"/>
  <c r="E96" i="9" s="1"/>
  <c r="F96" i="9" s="1"/>
  <c r="D8" i="9"/>
  <c r="E8" i="9" s="1"/>
  <c r="D9" i="9"/>
  <c r="D10" i="9"/>
  <c r="D11" i="9"/>
  <c r="E11" i="9" s="1"/>
  <c r="D12" i="9"/>
  <c r="E12" i="9" s="1"/>
  <c r="D13" i="9"/>
  <c r="E13" i="9" s="1"/>
  <c r="D14" i="9"/>
  <c r="E14" i="9" s="1"/>
  <c r="D15" i="9"/>
  <c r="E15" i="9" s="1"/>
  <c r="D16" i="9"/>
  <c r="E16" i="9" s="1"/>
  <c r="F16" i="9" s="1"/>
  <c r="G16" i="9" s="1"/>
  <c r="D17" i="9"/>
  <c r="E17" i="9" s="1"/>
  <c r="D18" i="9"/>
  <c r="E18" i="9"/>
  <c r="C19" i="9"/>
  <c r="D27" i="9"/>
  <c r="E27" i="9" s="1"/>
  <c r="D28" i="9"/>
  <c r="D29" i="9"/>
  <c r="E29" i="9" s="1"/>
  <c r="F29" i="9" s="1"/>
  <c r="G29" i="9" s="1"/>
  <c r="D30" i="9"/>
  <c r="E30" i="9" s="1"/>
  <c r="D31" i="9"/>
  <c r="E31" i="9" s="1"/>
  <c r="D32" i="9"/>
  <c r="E32" i="9" s="1"/>
  <c r="D33" i="9"/>
  <c r="E33" i="9" s="1"/>
  <c r="D34" i="9"/>
  <c r="E34" i="9" s="1"/>
  <c r="F34" i="9" s="1"/>
  <c r="D35" i="9"/>
  <c r="E35" i="9" s="1"/>
  <c r="D36" i="9"/>
  <c r="E36" i="9" s="1"/>
  <c r="D37" i="9"/>
  <c r="E37" i="9" s="1"/>
  <c r="F37" i="9" s="1"/>
  <c r="G37" i="9" s="1"/>
  <c r="D38" i="9"/>
  <c r="E38" i="9" s="1"/>
  <c r="D39" i="9"/>
  <c r="E39" i="9" s="1"/>
  <c r="F39" i="9" s="1"/>
  <c r="G39" i="9" s="1"/>
  <c r="C40" i="9"/>
  <c r="D47" i="9"/>
  <c r="D48" i="9"/>
  <c r="E48" i="9" s="1"/>
  <c r="D49" i="9"/>
  <c r="E49" i="9" s="1"/>
  <c r="D50" i="9"/>
  <c r="E50" i="9" s="1"/>
  <c r="F50" i="9" s="1"/>
  <c r="G50" i="9" s="1"/>
  <c r="D51" i="9"/>
  <c r="E51" i="9" s="1"/>
  <c r="F51" i="9" s="1"/>
  <c r="D52" i="9"/>
  <c r="E52" i="9" s="1"/>
  <c r="D53" i="9"/>
  <c r="E53" i="9" s="1"/>
  <c r="D54" i="9"/>
  <c r="E54" i="9" s="1"/>
  <c r="F54" i="9" s="1"/>
  <c r="G54" i="9" s="1"/>
  <c r="D55" i="9"/>
  <c r="E55" i="9" s="1"/>
  <c r="D56" i="9"/>
  <c r="E56" i="9" s="1"/>
  <c r="D57" i="9"/>
  <c r="E57" i="9" s="1"/>
  <c r="C58" i="9"/>
  <c r="D65" i="9"/>
  <c r="E65" i="9" s="1"/>
  <c r="D66" i="9"/>
  <c r="E66" i="9" s="1"/>
  <c r="D67" i="9"/>
  <c r="E67" i="9" s="1"/>
  <c r="F67" i="9" s="1"/>
  <c r="G67" i="9" s="1"/>
  <c r="D68" i="9"/>
  <c r="E68" i="9" s="1"/>
  <c r="D69" i="9"/>
  <c r="E69" i="9" s="1"/>
  <c r="F69" i="9" s="1"/>
  <c r="G69" i="9" s="1"/>
  <c r="D70" i="9"/>
  <c r="E70" i="9" s="1"/>
  <c r="F70" i="9" s="1"/>
  <c r="G70" i="9" s="1"/>
  <c r="D71" i="9"/>
  <c r="E71" i="9" s="1"/>
  <c r="F71" i="9" s="1"/>
  <c r="G71" i="9" s="1"/>
  <c r="D72" i="9"/>
  <c r="E72" i="9" s="1"/>
  <c r="F72" i="9" s="1"/>
  <c r="G72" i="9" s="1"/>
  <c r="D73" i="9"/>
  <c r="E73" i="9" s="1"/>
  <c r="F73" i="9" s="1"/>
  <c r="G73" i="9" s="1"/>
  <c r="D74" i="9"/>
  <c r="E74" i="9" s="1"/>
  <c r="C75" i="9"/>
  <c r="D81" i="9"/>
  <c r="D82" i="9"/>
  <c r="E82" i="9" s="1"/>
  <c r="D83" i="9"/>
  <c r="E83" i="9" s="1"/>
  <c r="F83" i="9" s="1"/>
  <c r="D84" i="9"/>
  <c r="E84" i="9" s="1"/>
  <c r="D85" i="9"/>
  <c r="E85" i="9" s="1"/>
  <c r="D86" i="9"/>
  <c r="E86" i="9" s="1"/>
  <c r="D87" i="9"/>
  <c r="E87" i="9" s="1"/>
  <c r="D88" i="9"/>
  <c r="E88" i="9" s="1"/>
  <c r="D89" i="9"/>
  <c r="E89" i="9" s="1"/>
  <c r="D90" i="9"/>
  <c r="E90" i="9" s="1"/>
  <c r="F90" i="9" s="1"/>
  <c r="G90" i="9" s="1"/>
  <c r="C91" i="9"/>
  <c r="D98" i="9"/>
  <c r="E98" i="9" s="1"/>
  <c r="D99" i="9"/>
  <c r="E99" i="9" s="1"/>
  <c r="C100" i="9"/>
  <c r="D105" i="9"/>
  <c r="E105" i="9" s="1"/>
  <c r="C106" i="9"/>
  <c r="D111" i="9"/>
  <c r="E111" i="9" s="1"/>
  <c r="C112" i="9"/>
  <c r="D117" i="9"/>
  <c r="E117" i="9" s="1"/>
  <c r="D118" i="9"/>
  <c r="C118" i="9"/>
  <c r="D106" i="9"/>
  <c r="F57" i="9"/>
  <c r="F14" i="9"/>
  <c r="G14" i="9" s="1"/>
  <c r="H14" i="9" s="1"/>
  <c r="I14" i="9" s="1"/>
  <c r="F97" i="9"/>
  <c r="G97" i="9" s="1"/>
  <c r="H97" i="9" s="1"/>
  <c r="I97" i="9" s="1"/>
  <c r="F15" i="9"/>
  <c r="F33" i="9"/>
  <c r="F52" i="9"/>
  <c r="G52" i="9" s="1"/>
  <c r="F53" i="9"/>
  <c r="G53" i="9" s="1"/>
  <c r="F35" i="9"/>
  <c r="G35" i="9" s="1"/>
  <c r="E10" i="9"/>
  <c r="F82" i="9"/>
  <c r="G82" i="9" s="1"/>
  <c r="F18" i="9"/>
  <c r="G18" i="9" s="1"/>
  <c r="F36" i="9"/>
  <c r="G36" i="9" s="1"/>
  <c r="F32" i="9"/>
  <c r="G32" i="9" s="1"/>
  <c r="F66" i="9"/>
  <c r="G66" i="9" s="1"/>
  <c r="F13" i="9"/>
  <c r="G13" i="9" s="1"/>
  <c r="G33" i="9"/>
  <c r="H33" i="9" s="1"/>
  <c r="I33" i="9" s="1"/>
  <c r="F49" i="9"/>
  <c r="G49" i="9" s="1"/>
  <c r="E28" i="9"/>
  <c r="F10" i="9"/>
  <c r="G10" i="9" s="1"/>
  <c r="F28" i="9"/>
  <c r="G28" i="9" s="1"/>
  <c r="H28" i="9" s="1"/>
  <c r="I28" i="9" s="1"/>
  <c r="F117" i="9" l="1"/>
  <c r="E118" i="9"/>
  <c r="D58" i="9"/>
  <c r="D75" i="9"/>
  <c r="D40" i="9"/>
  <c r="E47" i="9"/>
  <c r="F47" i="9" s="1"/>
  <c r="G47" i="9" s="1"/>
  <c r="D91" i="9"/>
  <c r="D19" i="9"/>
  <c r="D121" i="9" s="1"/>
  <c r="F65" i="9"/>
  <c r="G65" i="9" s="1"/>
  <c r="G34" i="9"/>
  <c r="E81" i="9"/>
  <c r="E9" i="9"/>
  <c r="F9" i="9" s="1"/>
  <c r="G9" i="9" s="1"/>
  <c r="G51" i="9"/>
  <c r="H51" i="9" s="1"/>
  <c r="I51" i="9" s="1"/>
  <c r="D112" i="9"/>
  <c r="D100" i="9"/>
  <c r="H47" i="9"/>
  <c r="I47" i="9" s="1"/>
  <c r="H49" i="9"/>
  <c r="I49" i="9" s="1"/>
  <c r="H36" i="9"/>
  <c r="I36" i="9" s="1"/>
  <c r="H18" i="9"/>
  <c r="I18" i="9" s="1"/>
  <c r="H52" i="9"/>
  <c r="I52" i="9" s="1"/>
  <c r="E112" i="9"/>
  <c r="F111" i="9"/>
  <c r="F112" i="9" s="1"/>
  <c r="F105" i="9"/>
  <c r="F106" i="9" s="1"/>
  <c r="E106" i="9"/>
  <c r="C121" i="9"/>
  <c r="G57" i="9"/>
  <c r="H57" i="9" s="1"/>
  <c r="I57" i="9" s="1"/>
  <c r="G15" i="9"/>
  <c r="H66" i="9"/>
  <c r="I66" i="9" s="1"/>
  <c r="H32" i="9"/>
  <c r="I32" i="9" s="1"/>
  <c r="H82" i="9"/>
  <c r="H69" i="9"/>
  <c r="I69" i="9" s="1"/>
  <c r="H50" i="9"/>
  <c r="I50" i="9" s="1"/>
  <c r="H90" i="9"/>
  <c r="I90" i="9" s="1"/>
  <c r="G117" i="9"/>
  <c r="F118" i="9"/>
  <c r="E100" i="9"/>
  <c r="F98" i="9"/>
  <c r="G98" i="9" s="1"/>
  <c r="F89" i="9"/>
  <c r="G89" i="9" s="1"/>
  <c r="F87" i="9"/>
  <c r="G87" i="9" s="1"/>
  <c r="F85" i="9"/>
  <c r="G85" i="9" s="1"/>
  <c r="G83" i="9"/>
  <c r="F74" i="9"/>
  <c r="G74" i="9" s="1"/>
  <c r="H67" i="9"/>
  <c r="I67" i="9" s="1"/>
  <c r="F56" i="9"/>
  <c r="G56" i="9" s="1"/>
  <c r="H54" i="9"/>
  <c r="I54" i="9" s="1"/>
  <c r="F48" i="9"/>
  <c r="G48" i="9" s="1"/>
  <c r="E58" i="9"/>
  <c r="H37" i="9"/>
  <c r="I37" i="9" s="1"/>
  <c r="F31" i="9"/>
  <c r="G31" i="9" s="1"/>
  <c r="H29" i="9"/>
  <c r="I29" i="9" s="1"/>
  <c r="H16" i="9"/>
  <c r="I16" i="9" s="1"/>
  <c r="H15" i="9"/>
  <c r="I15" i="9" s="1"/>
  <c r="F12" i="9"/>
  <c r="G12" i="9" s="1"/>
  <c r="G96" i="9"/>
  <c r="H10" i="9"/>
  <c r="I10" i="9" s="1"/>
  <c r="H9" i="9"/>
  <c r="I9" i="9" s="1"/>
  <c r="H13" i="9"/>
  <c r="I13" i="9" s="1"/>
  <c r="H39" i="9"/>
  <c r="I39" i="9"/>
  <c r="H70" i="9"/>
  <c r="I70" i="9" s="1"/>
  <c r="H71" i="9"/>
  <c r="I71" i="9"/>
  <c r="H35" i="9"/>
  <c r="I35" i="9" s="1"/>
  <c r="H53" i="9"/>
  <c r="I53" i="9" s="1"/>
  <c r="F99" i="9"/>
  <c r="F100" i="9" s="1"/>
  <c r="G99" i="9"/>
  <c r="F88" i="9"/>
  <c r="G88" i="9" s="1"/>
  <c r="F86" i="9"/>
  <c r="G86" i="9" s="1"/>
  <c r="F84" i="9"/>
  <c r="G84" i="9" s="1"/>
  <c r="E91" i="9"/>
  <c r="H73" i="9"/>
  <c r="I73" i="9" s="1"/>
  <c r="H72" i="9"/>
  <c r="I72" i="9" s="1"/>
  <c r="F68" i="9"/>
  <c r="G68" i="9" s="1"/>
  <c r="E75" i="9"/>
  <c r="F55" i="9"/>
  <c r="G55" i="9"/>
  <c r="F38" i="9"/>
  <c r="G38" i="9" s="1"/>
  <c r="F30" i="9"/>
  <c r="G30" i="9" s="1"/>
  <c r="E40" i="9"/>
  <c r="F27" i="9"/>
  <c r="F40" i="9" s="1"/>
  <c r="F17" i="9"/>
  <c r="G17" i="9" s="1"/>
  <c r="F11" i="9"/>
  <c r="G11" i="9" s="1"/>
  <c r="F8" i="9"/>
  <c r="E19" i="9"/>
  <c r="F75" i="9" l="1"/>
  <c r="H65" i="9"/>
  <c r="I65" i="9"/>
  <c r="F19" i="9"/>
  <c r="G111" i="9"/>
  <c r="H34" i="9"/>
  <c r="I34" i="9"/>
  <c r="G105" i="9"/>
  <c r="F81" i="9"/>
  <c r="G81" i="9" s="1"/>
  <c r="H105" i="9"/>
  <c r="H106" i="9" s="1"/>
  <c r="G106" i="9"/>
  <c r="E121" i="9"/>
  <c r="E127" i="9" s="1"/>
  <c r="H30" i="9"/>
  <c r="I30" i="9" s="1"/>
  <c r="H68" i="9"/>
  <c r="I68" i="9" s="1"/>
  <c r="G75" i="9"/>
  <c r="H86" i="9"/>
  <c r="I86" i="9" s="1"/>
  <c r="H85" i="9"/>
  <c r="I85" i="9" s="1"/>
  <c r="H98" i="9"/>
  <c r="I98" i="9" s="1"/>
  <c r="H11" i="9"/>
  <c r="I11" i="9" s="1"/>
  <c r="H17" i="9"/>
  <c r="I17" i="9" s="1"/>
  <c r="H12" i="9"/>
  <c r="I12" i="9" s="1"/>
  <c r="H31" i="9"/>
  <c r="I31" i="9" s="1"/>
  <c r="H87" i="9"/>
  <c r="I87" i="9" s="1"/>
  <c r="H84" i="9"/>
  <c r="I84" i="9"/>
  <c r="H48" i="9"/>
  <c r="I48" i="9" s="1"/>
  <c r="G58" i="9"/>
  <c r="H56" i="9"/>
  <c r="I56" i="9" s="1"/>
  <c r="H74" i="9"/>
  <c r="I74" i="9" s="1"/>
  <c r="H89" i="9"/>
  <c r="I89" i="9" s="1"/>
  <c r="G118" i="9"/>
  <c r="H117" i="9"/>
  <c r="H118" i="9" s="1"/>
  <c r="G8" i="9"/>
  <c r="G27" i="9"/>
  <c r="E128" i="9"/>
  <c r="E129" i="9" s="1"/>
  <c r="H38" i="9"/>
  <c r="I38" i="9" s="1"/>
  <c r="H55" i="9"/>
  <c r="I55" i="9" s="1"/>
  <c r="H88" i="9"/>
  <c r="I88" i="9" s="1"/>
  <c r="H99" i="9"/>
  <c r="I99" i="9" s="1"/>
  <c r="H96" i="9"/>
  <c r="I96" i="9" s="1"/>
  <c r="G100" i="9"/>
  <c r="H83" i="9"/>
  <c r="F58" i="9"/>
  <c r="I82" i="9"/>
  <c r="I105" i="9" l="1"/>
  <c r="I106" i="9" s="1"/>
  <c r="F91" i="9"/>
  <c r="F121" i="9" s="1"/>
  <c r="H81" i="9"/>
  <c r="I81" i="9" s="1"/>
  <c r="G91" i="9"/>
  <c r="H111" i="9"/>
  <c r="H112" i="9" s="1"/>
  <c r="G112" i="9"/>
  <c r="I75" i="9"/>
  <c r="I117" i="9"/>
  <c r="I118" i="9" s="1"/>
  <c r="G19" i="9"/>
  <c r="H8" i="9"/>
  <c r="H19" i="9" s="1"/>
  <c r="I100" i="9"/>
  <c r="I83" i="9"/>
  <c r="H100" i="9"/>
  <c r="H58" i="9"/>
  <c r="H75" i="9"/>
  <c r="E130" i="9"/>
  <c r="E131" i="9" s="1"/>
  <c r="G40" i="9"/>
  <c r="H27" i="9"/>
  <c r="H40" i="9" s="1"/>
  <c r="I58" i="9"/>
  <c r="I91" i="9" l="1"/>
  <c r="H91" i="9"/>
  <c r="I111" i="9"/>
  <c r="I112" i="9" s="1"/>
  <c r="I8" i="9"/>
  <c r="I19" i="9" s="1"/>
  <c r="I27" i="9"/>
  <c r="I40" i="9" s="1"/>
  <c r="G121" i="9"/>
  <c r="H121" i="9"/>
  <c r="I121" i="9" l="1"/>
</calcChain>
</file>

<file path=xl/sharedStrings.xml><?xml version="1.0" encoding="utf-8"?>
<sst xmlns="http://schemas.openxmlformats.org/spreadsheetml/2006/main" count="546" uniqueCount="192">
  <si>
    <t>UNIDAD HOSPITALARIA DE BELEN</t>
  </si>
  <si>
    <t>SERVICIO</t>
  </si>
  <si>
    <t xml:space="preserve">DESCRIPCION Y HORARIOS </t>
  </si>
  <si>
    <t>OPERARIOS ESTIMADOS</t>
  </si>
  <si>
    <t>SUBTOTAL SERVICIO MES</t>
  </si>
  <si>
    <t>AIU 7%</t>
  </si>
  <si>
    <t>SUBTOTAL</t>
  </si>
  <si>
    <t>IVA 1,6%</t>
  </si>
  <si>
    <t>TOTAL SERVICIO MES</t>
  </si>
  <si>
    <t>URGENCIAS</t>
  </si>
  <si>
    <t>24 HORAS DE LUNES A DOMINGO</t>
  </si>
  <si>
    <t>7:00 A 19:00 LUNES A DOMINGO</t>
  </si>
  <si>
    <t>CONSULTA EXTERNA</t>
  </si>
  <si>
    <t>7:00 A 15:00 LUNES A DOMINGO</t>
  </si>
  <si>
    <t>CIRUGIA</t>
  </si>
  <si>
    <t>LABORATORIO</t>
  </si>
  <si>
    <t>RUTA HOSPITALARIA</t>
  </si>
  <si>
    <t>ADMINISTRACION</t>
  </si>
  <si>
    <t>CENTRO DE SALUD POBLADO</t>
  </si>
  <si>
    <t>CENTRO DE SALUD ALTAVISTA</t>
  </si>
  <si>
    <t>7:00 A 15:00 LUNES A SABADO</t>
  </si>
  <si>
    <t>CENTRO DE SALUD RINCON</t>
  </si>
  <si>
    <t>CENTRO DE SALUD GUAYABAL</t>
  </si>
  <si>
    <t>TOTAL</t>
  </si>
  <si>
    <t>UNIDAD HOSPITALARIA DE BUENOS AIRES</t>
  </si>
  <si>
    <t>24 HORAS 7 AM A 7 AM LUNES A DOMINGO</t>
  </si>
  <si>
    <t>HOSPITALIZACION</t>
  </si>
  <si>
    <t>LUNES A SABADO 7 AM A 7 PM</t>
  </si>
  <si>
    <t>LUNES A SABADO 7 AM A 4 PM</t>
  </si>
  <si>
    <t>LUNES A SABADO 7 AM A 3 PM</t>
  </si>
  <si>
    <t>CENTRO DE SALUD LORETO</t>
  </si>
  <si>
    <t>CENTRO DE SALUD VILLATINA</t>
  </si>
  <si>
    <t>CENTRO DE SALUD SANTA ELENA</t>
  </si>
  <si>
    <t>CENTRO DE SALUD ENCISO</t>
  </si>
  <si>
    <t>CENTRO DE SALUD LLANADITAS</t>
  </si>
  <si>
    <t>UNIDAD HOSPITALARIA DE SANTA CRUZ</t>
  </si>
  <si>
    <t>7 AM A 7 PM LUNES A DOMINGO</t>
  </si>
  <si>
    <t>7 AM A 7 PM LUNES A SABADO</t>
  </si>
  <si>
    <t>ODONTOLOGIA Y AREA ADMINISTRATIVA</t>
  </si>
  <si>
    <t>7 AM A 3 PM LUNES A SABADO</t>
  </si>
  <si>
    <t>RUTA HOSPITALARIA PARQUEADERO, SOTANO</t>
  </si>
  <si>
    <t>7 AM A 7 PM LUNES DOMINGO</t>
  </si>
  <si>
    <t>RAYOS X Y FARMACIA</t>
  </si>
  <si>
    <t>7 AM - 3 PM LUNES A SABADO</t>
  </si>
  <si>
    <t>AREAS EXTERNAS, PASILLOS, VESTIERES, SALAS DE ESPERA</t>
  </si>
  <si>
    <t>CENTRO DE SALUD VILLA DEL SOCORRO</t>
  </si>
  <si>
    <t>CENTRO DE SALUD PABLO VI</t>
  </si>
  <si>
    <t>CENTRO DE SALUD POPULAR UNO</t>
  </si>
  <si>
    <t>UNIDAD HOSPITALARIA SAN JAVIER</t>
  </si>
  <si>
    <t>7 AM A 7 PM DE LUNES A DOMINGO</t>
  </si>
  <si>
    <t>CONSULTA EXTERNA Y ODONTOLOGIA</t>
  </si>
  <si>
    <t>7 AM A 7 PM DE LUNES A SABADO</t>
  </si>
  <si>
    <t>7 AM A 3 PM DE LUNES A DOMINGO</t>
  </si>
  <si>
    <t>C.S. LA QUIEBRA</t>
  </si>
  <si>
    <t>7 AM A 3 PM DE LUNES A SABADO</t>
  </si>
  <si>
    <t>C.S. VILA LAURA</t>
  </si>
  <si>
    <t>C.S. SANTA ROSA DE LIMA</t>
  </si>
  <si>
    <t>C.S. EL PESEBRE</t>
  </si>
  <si>
    <t>UNIDAD HOSPITALARIA DE CASTILLA</t>
  </si>
  <si>
    <t>CENTRO DE SALUD FLORENCIA</t>
  </si>
  <si>
    <t>CENTRO DE SALUD SANTANDER</t>
  </si>
  <si>
    <t>CENTRO DE SALUD ALFONSO LOPEZ</t>
  </si>
  <si>
    <t>CENTRO DE SALUD ROBLEDO</t>
  </si>
  <si>
    <t>EDIFICIO SACATIN</t>
  </si>
  <si>
    <t>TOTAL DE LA PROPUESTA PARA MANO DE OBRA MES</t>
  </si>
  <si>
    <t>ADMON 7%</t>
  </si>
  <si>
    <t>CENTRO DE SALUD TRINIDAD</t>
  </si>
  <si>
    <t>LUNES A SABADO 7AM A 4 PM</t>
  </si>
  <si>
    <t>CENTRO DE SALUD SOL DE ORIENTE</t>
  </si>
  <si>
    <t>CENTRO DE SALUD EL SALVADOR</t>
  </si>
  <si>
    <t>7 AM A 4 PM LUNES A DOMINGO</t>
  </si>
  <si>
    <t>MANRIQUE</t>
  </si>
  <si>
    <t>6 AM 4 PM DE LUNES A VIERNES</t>
  </si>
  <si>
    <t>ANEXO No. 2</t>
  </si>
  <si>
    <t>PROPUESTA ECONOMICA - METROSALUD</t>
  </si>
  <si>
    <t>LABORATORIO Y RUTA HOSPITALARIA</t>
  </si>
  <si>
    <t>LUNES A VIERNES 7:00 A 15:00</t>
  </si>
  <si>
    <t>ADMINISTRACION Y RUTA HOSPITALARIA</t>
  </si>
  <si>
    <t xml:space="preserve">24 HORAS 7 AM A 7 AM </t>
  </si>
  <si>
    <t>ODONTOLOGIA Y RUTA HOSPITALARIA</t>
  </si>
  <si>
    <t>HOSPITALIZACION INCLUYE SALA DE PARTOS</t>
  </si>
  <si>
    <t>24 HORAS 7 AM A 7 AM</t>
  </si>
  <si>
    <t>7 AM A 7 PM DE LUNES A VIERNES</t>
  </si>
  <si>
    <t>7 AM A 3 PM DE LUNES A VIERNES</t>
  </si>
  <si>
    <t>24 HORAS DE 7 AM A 7 AM Y UN REFUERZO DE 7 AM A 3 PM</t>
  </si>
  <si>
    <t>HOSPITALIZACION Y PARTOS</t>
  </si>
  <si>
    <t>1 FUNCIONARIO 7 AM A 4 PM DE LUNES A VIERNES Y SABDOS 7 AM A 1 PM</t>
  </si>
  <si>
    <t>1 FUNCIONARIO LUNES A SABADO 11 AM A 7 PM</t>
  </si>
  <si>
    <t>1 FUNCIONARIO 11 AM A 7 PM LUNES A SABADO</t>
  </si>
  <si>
    <t>LUNES A DOMINGO DE 7 AM A 7 AM</t>
  </si>
  <si>
    <t>CENTRO DE SALUD LA CRUZ</t>
  </si>
  <si>
    <t>DOCE DE OCTUBRE</t>
  </si>
  <si>
    <t>UNIDAD HOSPITALARIA</t>
  </si>
  <si>
    <t>7 AM 4 PM DE LUNES A SABADO</t>
  </si>
  <si>
    <t>POR UNA VIDA MAS DIGNA</t>
  </si>
  <si>
    <t>SEDE POR UNA VIDA MAS DIGNA</t>
  </si>
  <si>
    <t>7 AM 4 PM DE LUNES A VIERNES</t>
  </si>
  <si>
    <t>TOTAL 5 MESES</t>
  </si>
  <si>
    <t>NOTA: LA PROPUESTA ESTA COTIZADA CON BASE EN TURNOS DE 8 HORAS ORDINARIAS</t>
  </si>
  <si>
    <t>2 FUNCIONARIAS (HORARIO DE 7 AM  A 4 PM Y 8 AM A 5 PM) - LUN A DOM</t>
  </si>
  <si>
    <t>2 FUNCIONARIOS HORARIO DE 7 AM A 4 PM Y DE 10 AM A 7 PM.  - LUN A SAB</t>
  </si>
  <si>
    <t>1 FUNCIONARIO 7 AM A 4 PM LUN A SAB</t>
  </si>
  <si>
    <t>RECOLECTOR 7 AM A 4 PM  LUN A DOM</t>
  </si>
  <si>
    <t>1 FUNCIONARIA 7 AM A 4 PM  LUN A SAB</t>
  </si>
  <si>
    <t>1 FUNCIONARIO 7 AM A 3 PM LUN A SAB</t>
  </si>
  <si>
    <t>1 FUNCIONARIO 7 AM A 3 PM  LUN A SAB</t>
  </si>
  <si>
    <t>SERVICIO DE ASEO AÑO 2011</t>
  </si>
  <si>
    <t>SUBTOTAL 15 DIAS</t>
  </si>
  <si>
    <r>
      <t xml:space="preserve">SERVICIO 15 DIAS 2011 </t>
    </r>
    <r>
      <rPr>
        <b/>
        <sz val="9"/>
        <rFont val="Bookman Old Style"/>
        <family val="1"/>
      </rPr>
      <t>(MANO DE OBRA)</t>
    </r>
  </si>
  <si>
    <t>TOTAL 15 DIAS 2011</t>
  </si>
  <si>
    <t>RESUMEN DE LA PROPUESTA 15 DIAS</t>
  </si>
  <si>
    <t>C.S. ESTADIO</t>
  </si>
  <si>
    <t>7 AM A 4 PM  LUN A SAB</t>
  </si>
  <si>
    <t>SEDE ADMINISTRATIVA (EDIFICIO SACATIN)</t>
  </si>
  <si>
    <t>SEDE ADM GUAYABAL</t>
  </si>
  <si>
    <t>TOTAL PROPUESTA MANO DE OBRA MES</t>
  </si>
  <si>
    <t>24 HORAS LUNES A DOMINGO</t>
  </si>
  <si>
    <t>6 AM 4 PM  LUNES A VIERNES</t>
  </si>
  <si>
    <t>C.S. LA ESPERANZA</t>
  </si>
  <si>
    <t>HOSPITALIZACION INCLUYE SALA PARTOS</t>
  </si>
  <si>
    <t>7 AM A 4 PM LUNES A DOM</t>
  </si>
  <si>
    <t>OFICINAS ADMINISTRA</t>
  </si>
  <si>
    <t>CENTRO DE SALUD MORAVIA</t>
  </si>
  <si>
    <t>UPS SAN CRISTOBAL</t>
  </si>
  <si>
    <t>7 AM A 4 PM  LUNES A VIERNES Y SABADO 7 A 11 AM</t>
  </si>
  <si>
    <t>7 AM A 3 PM LUNES A VIERNES Y SABADO 7 A 11 AM</t>
  </si>
  <si>
    <t>7 AM A 7 PM LUN A SAB</t>
  </si>
  <si>
    <t>7 AM A 3 PM LUNES A SAB</t>
  </si>
  <si>
    <t>7 AM A 3 PM LUNES A VIERNES Y SABADO  7 A 11 AM</t>
  </si>
  <si>
    <t>7 AM A 3 PM  LUNES A VIERNES Y SABADO 7 A 11 AM</t>
  </si>
  <si>
    <t>7 AM A 3 PM LUNES A VIERNES Y SABADO DE 7 A 11 AM</t>
  </si>
  <si>
    <t>6 AM A 3 PM LUNES A SAB</t>
  </si>
  <si>
    <t>7 AM A 4 PM LUNES A SAB</t>
  </si>
  <si>
    <t>PARTOS</t>
  </si>
  <si>
    <t>MANTENIMIENTO</t>
  </si>
  <si>
    <t>CONSULTA</t>
  </si>
  <si>
    <t>CTRO LA CRUZ</t>
  </si>
  <si>
    <t>SAN ANTONIO DE PRADO</t>
  </si>
  <si>
    <t>CENTRO DE SALUD SAN CAMILO</t>
  </si>
  <si>
    <t>HOSPITAL NUEVO OCCIDENTE</t>
  </si>
  <si>
    <t>PERSONAL POR UNIDAD</t>
  </si>
  <si>
    <t xml:space="preserve">AIU </t>
  </si>
  <si>
    <t>BASE PARA IVA</t>
  </si>
  <si>
    <t>7 AM A 4 PM LUNES A VIERNES Y SABADOS 7 A 11 AM</t>
  </si>
  <si>
    <t>OPERARIO DE ASEO</t>
  </si>
  <si>
    <t>HOSPITALIZACIÓN</t>
  </si>
  <si>
    <t>ADMINISTRACION Y ODONTOLOGIA</t>
  </si>
  <si>
    <t>6 AM 3 PM LUNES A SABADO</t>
  </si>
  <si>
    <t>7 AM 4 PM LUNES A VIERNES</t>
  </si>
  <si>
    <t>PARTOS Y ESTERILIZACION</t>
  </si>
  <si>
    <t>LUNES A VIERNES 8 AM A 5 PM SABADOS 5 AM A 3 PM</t>
  </si>
  <si>
    <t>7 AM 4 PM LUNES A SABADO</t>
  </si>
  <si>
    <t>7 AM A 3PM LUNES A VIERNES Y SABADOS 7 A 11 AM</t>
  </si>
  <si>
    <t>BUEN COMIENZO HABÍA UNA VEZ</t>
  </si>
  <si>
    <t xml:space="preserve">7 AM 4 PM LUNES A SABADO </t>
  </si>
  <si>
    <t>PROYECTO ATENCION PRE HOSPITALARIA (APH)</t>
  </si>
  <si>
    <t>6 AM  A 12 M Y DE 1 PM A 5 DE LUNES A JUEVES ,   6 AM  A 12 M Y DE 1 PM A 4 PM LOS VIERNES</t>
  </si>
  <si>
    <t>7  AM 5 PM  LUNES A JUEVES Y VIERNES DE 7 AM A 4 PM</t>
  </si>
  <si>
    <t>6AM a 3PM y 10AM a 7PM DE LUNES A SABADO</t>
  </si>
  <si>
    <t>8 AM A 5 PM DE LUNES A DOMINGO</t>
  </si>
  <si>
    <t>2 FUNC (HOR DE 6 AM  A 43M Y 10 AM A 7 PM) - LUN A SAB Y DOMINGO 1 DE 8AM-5PM</t>
  </si>
  <si>
    <t>2 FUNC HOR DE 6 AM A 3 PM Y 10 AM A 7 PM.  - LUN A VIER Y SABADO 6AM-3PM</t>
  </si>
  <si>
    <t>1 FUNCIONARIO 6AM A 3PM LUN A SAB</t>
  </si>
  <si>
    <t>1 FUNCIONARIA 6AM A 3 PM  LUN A SAB</t>
  </si>
  <si>
    <t>7 AM A 4PM LUNES A VIERNES Y SABADO 7 A 11 AM</t>
  </si>
  <si>
    <t>SUBTOTAL SERVICIO 2017</t>
  </si>
  <si>
    <t>IVA 19%</t>
  </si>
  <si>
    <t>CENTRO DE SALUD SALUD MENTAL</t>
  </si>
  <si>
    <t>2 FUNCIONARIAS  (1 DE 06:00 A 16:00 Y 1 DE 10:00 A 19:00) - LUNES A SABADO Y DOMINGO 1 DE 08:00 A 17:00</t>
  </si>
  <si>
    <t>2 FUNCIONARIAS  (1 DE 06:00 A 16:00 Y 1 DE 10:00 A 19:00) - LUNES A SABADO</t>
  </si>
  <si>
    <t>RECOLECTOR 07:00 A 16:00 LUNES A SABADO</t>
  </si>
  <si>
    <t>SE HACE CON EL PERSONAL DE CONSULTA EXTERNA</t>
  </si>
  <si>
    <t>SUB TOTAL</t>
  </si>
  <si>
    <t>UH SAP :RUTA HOSPITALARIA PARQUEADERO, SOTANO</t>
  </si>
  <si>
    <t xml:space="preserve">CENTRO DE SALUD GUAYABAL </t>
  </si>
  <si>
    <t xml:space="preserve">  LUNES A SÁBADO  DE 8 AM A 5 PM </t>
  </si>
  <si>
    <t xml:space="preserve"> LUNES A VIERNES 6 AM A 3PM  ,SABADO 7AM A 11 AM </t>
  </si>
  <si>
    <t>LABORATORIO y ODONTOLOGIA</t>
  </si>
  <si>
    <t>CONSULTA EXTERNA -  FARMACIA</t>
  </si>
  <si>
    <t>LABORATORIO - RAYOS X</t>
  </si>
  <si>
    <t xml:space="preserve">HOSPITALIZACION </t>
  </si>
  <si>
    <t>CIRUGÍA</t>
  </si>
  <si>
    <t>CENRO DE SALUD POBLADO</t>
  </si>
  <si>
    <t xml:space="preserve">CENRO DE SALUD ALTA VISTA </t>
  </si>
  <si>
    <t xml:space="preserve">CENTRO DE SALUD RINCON </t>
  </si>
  <si>
    <t>CENTRO DE SALUD LORETO 1 CENTRO DE SALUD Y 1 APOYA LOS CENTROS DE SALUD DE Sol de Oriente Villatina y Loreto</t>
  </si>
  <si>
    <t xml:space="preserve">CENTRO DE SALUD SALVADOR. </t>
  </si>
  <si>
    <t xml:space="preserve">CENTRO DE SALUD SAN LORENZO Y SALVADOR </t>
  </si>
  <si>
    <t>4 FUNCIONARIOS 24 HORAS DE LUNES A DOMINGO</t>
  </si>
  <si>
    <t>3 FUNC (HOR DE 6 AM  A 43M Y 10 AM A 7 PM) - LUN A SAB Y DOMINGO 1 DE 8AM-5PM</t>
  </si>
  <si>
    <t>RECOLECTOR 7 AM A 4 PM  LUN ASABADO</t>
  </si>
  <si>
    <t>1  de 7 AM A 4PM LUNES A VIERNES Y SABADO 7 A 11 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</si>
</sst>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 * #,##0_ ;_ * \-#,##0_ ;_ * &quot;-&quot;??_ ;_ @_ "/>
  </numFmts>
  <fonts count="43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Bookman Old Style"/>
      <family val="1"/>
    </font>
    <font>
      <sz val="10"/>
      <name val="Bookman Old Style"/>
      <family val="1"/>
    </font>
    <font>
      <b/>
      <sz val="9"/>
      <name val="Bookman Old Style"/>
      <family val="1"/>
    </font>
    <font>
      <sz val="9"/>
      <name val="Bookman Old Style"/>
      <family val="1"/>
    </font>
    <font>
      <b/>
      <sz val="10"/>
      <color indexed="8"/>
      <name val="Bookman Old Style"/>
      <family val="1"/>
    </font>
    <font>
      <b/>
      <sz val="10"/>
      <color indexed="10"/>
      <name val="Bookman Old Style"/>
      <family val="1"/>
    </font>
    <font>
      <sz val="10"/>
      <color indexed="10"/>
      <name val="Bookman Old Style"/>
      <family val="1"/>
    </font>
    <font>
      <b/>
      <sz val="16"/>
      <name val="Bookman Old Style"/>
      <family val="1"/>
    </font>
    <font>
      <b/>
      <sz val="12"/>
      <name val="Bookman Old Style"/>
      <family val="1"/>
    </font>
    <font>
      <b/>
      <sz val="12"/>
      <color indexed="12"/>
      <name val="Bookman Old Style"/>
      <family val="1"/>
    </font>
    <font>
      <b/>
      <sz val="10"/>
      <color indexed="12"/>
      <name val="Bookman Old Style"/>
      <family val="1"/>
    </font>
    <font>
      <b/>
      <sz val="14"/>
      <name val="Bookman Old Style"/>
      <family val="1"/>
    </font>
    <font>
      <b/>
      <sz val="12"/>
      <color indexed="9"/>
      <name val="Bookman Old Style"/>
      <family val="1"/>
    </font>
    <font>
      <sz val="10"/>
      <color indexed="9"/>
      <name val="Bookman Old Style"/>
      <family val="1"/>
    </font>
    <font>
      <b/>
      <sz val="14"/>
      <color indexed="9"/>
      <name val="Bookman Old Style"/>
      <family val="1"/>
    </font>
    <font>
      <sz val="8"/>
      <name val="Arial"/>
      <family val="2"/>
    </font>
    <font>
      <sz val="10"/>
      <name val="Arial"/>
      <family val="2"/>
    </font>
    <font>
      <b/>
      <sz val="11"/>
      <name val="Bookman Old Style"/>
      <family val="1"/>
    </font>
    <font>
      <sz val="10"/>
      <color theme="1"/>
      <name val="Bookman Old Style"/>
      <family val="1"/>
    </font>
    <font>
      <sz val="12"/>
      <name val="Bookman Old Style"/>
      <family val="1"/>
    </font>
    <font>
      <b/>
      <sz val="10"/>
      <name val="Arial"/>
      <family val="2"/>
    </font>
    <font>
      <b/>
      <sz val="9"/>
      <color theme="1"/>
      <name val="Bookman Old Style"/>
      <family val="1"/>
    </font>
    <font>
      <b/>
      <sz val="10"/>
      <color theme="1"/>
      <name val="Bookman Old Style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165" fontId="1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11" fillId="22" borderId="0" applyNumberFormat="0" applyBorder="0" applyAlignment="0" applyProtection="0"/>
    <xf numFmtId="0" fontId="12" fillId="23" borderId="4" applyNumberFormat="0" applyFont="0" applyAlignment="0" applyProtection="0"/>
    <xf numFmtId="0" fontId="13" fillId="1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8" fillId="0" borderId="8" applyNumberFormat="0" applyFill="0" applyAlignment="0" applyProtection="0"/>
    <xf numFmtId="0" fontId="19" fillId="0" borderId="9" applyNumberFormat="0" applyFill="0" applyAlignment="0" applyProtection="0"/>
    <xf numFmtId="164" fontId="1" fillId="0" borderId="0" applyFont="0" applyFill="0" applyBorder="0" applyAlignment="0" applyProtection="0"/>
    <xf numFmtId="0" fontId="1" fillId="23" borderId="4" applyNumberFormat="0" applyFont="0" applyAlignment="0" applyProtection="0"/>
    <xf numFmtId="0" fontId="1" fillId="0" borderId="0"/>
  </cellStyleXfs>
  <cellXfs count="143">
    <xf numFmtId="0" fontId="0" fillId="0" borderId="0" xfId="0"/>
    <xf numFmtId="0" fontId="20" fillId="0" borderId="0" xfId="0" applyFont="1" applyFill="1" applyAlignment="1">
      <alignment horizontal="center"/>
    </xf>
    <xf numFmtId="0" fontId="21" fillId="0" borderId="0" xfId="0" applyFont="1" applyFill="1"/>
    <xf numFmtId="0" fontId="20" fillId="0" borderId="0" xfId="0" applyFont="1" applyFill="1" applyAlignment="1"/>
    <xf numFmtId="0" fontId="22" fillId="0" borderId="1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/>
    </xf>
    <xf numFmtId="3" fontId="21" fillId="0" borderId="1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/>
    <xf numFmtId="0" fontId="24" fillId="0" borderId="10" xfId="0" applyFont="1" applyFill="1" applyBorder="1" applyAlignment="1">
      <alignment horizontal="center" vertical="center"/>
    </xf>
    <xf numFmtId="3" fontId="20" fillId="0" borderId="10" xfId="0" applyNumberFormat="1" applyFont="1" applyFill="1" applyBorder="1" applyAlignment="1">
      <alignment horizontal="center" vertical="center"/>
    </xf>
    <xf numFmtId="0" fontId="25" fillId="0" borderId="0" xfId="0" applyFont="1" applyFill="1"/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3" fontId="20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/>
    <xf numFmtId="0" fontId="20" fillId="0" borderId="11" xfId="0" applyFont="1" applyFill="1" applyBorder="1" applyAlignment="1"/>
    <xf numFmtId="0" fontId="24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0" fillId="0" borderId="0" xfId="0" applyFont="1" applyFill="1"/>
    <xf numFmtId="0" fontId="20" fillId="0" borderId="10" xfId="0" applyFont="1" applyFill="1" applyBorder="1" applyAlignment="1">
      <alignment horizontal="center" vertical="center"/>
    </xf>
    <xf numFmtId="0" fontId="20" fillId="0" borderId="0" xfId="0" applyNumberFormat="1" applyFont="1" applyFill="1" applyAlignment="1">
      <alignment horizontal="justify" vertical="center" wrapText="1"/>
    </xf>
    <xf numFmtId="0" fontId="28" fillId="0" borderId="0" xfId="0" applyFont="1" applyFill="1" applyBorder="1"/>
    <xf numFmtId="3" fontId="28" fillId="0" borderId="0" xfId="0" applyNumberFormat="1" applyFont="1" applyFill="1" applyBorder="1"/>
    <xf numFmtId="3" fontId="29" fillId="0" borderId="0" xfId="0" applyNumberFormat="1" applyFont="1" applyFill="1" applyBorder="1"/>
    <xf numFmtId="0" fontId="30" fillId="0" borderId="0" xfId="0" applyFont="1" applyFill="1"/>
    <xf numFmtId="3" fontId="28" fillId="0" borderId="0" xfId="0" applyNumberFormat="1" applyFont="1" applyFill="1"/>
    <xf numFmtId="0" fontId="21" fillId="0" borderId="0" xfId="0" applyFont="1" applyFill="1" applyAlignment="1">
      <alignment horizontal="center"/>
    </xf>
    <xf numFmtId="0" fontId="21" fillId="0" borderId="1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/>
    </xf>
    <xf numFmtId="0" fontId="20" fillId="0" borderId="0" xfId="0" applyNumberFormat="1" applyFont="1" applyFill="1" applyAlignment="1">
      <alignment horizontal="center" vertical="center" wrapText="1"/>
    </xf>
    <xf numFmtId="0" fontId="28" fillId="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1" fillId="0" borderId="0" xfId="0" applyFont="1" applyFill="1" applyAlignment="1">
      <alignment horizontal="left"/>
    </xf>
    <xf numFmtId="0" fontId="28" fillId="0" borderId="0" xfId="0" applyFont="1" applyFill="1" applyBorder="1" applyAlignment="1">
      <alignment horizontal="left"/>
    </xf>
    <xf numFmtId="0" fontId="28" fillId="0" borderId="0" xfId="0" applyFont="1" applyFill="1" applyAlignment="1">
      <alignment horizontal="left"/>
    </xf>
    <xf numFmtId="3" fontId="21" fillId="0" borderId="0" xfId="0" applyNumberFormat="1" applyFont="1" applyFill="1"/>
    <xf numFmtId="3" fontId="31" fillId="0" borderId="0" xfId="0" applyNumberFormat="1" applyFont="1" applyFill="1"/>
    <xf numFmtId="0" fontId="28" fillId="0" borderId="0" xfId="0" applyFont="1" applyFill="1" applyAlignment="1">
      <alignment horizontal="center"/>
    </xf>
    <xf numFmtId="0" fontId="32" fillId="0" borderId="0" xfId="0" applyFont="1" applyFill="1" applyAlignment="1">
      <alignment horizontal="left"/>
    </xf>
    <xf numFmtId="0" fontId="33" fillId="0" borderId="0" xfId="0" applyFont="1" applyFill="1"/>
    <xf numFmtId="3" fontId="34" fillId="0" borderId="0" xfId="0" applyNumberFormat="1" applyFont="1" applyFill="1"/>
    <xf numFmtId="0" fontId="23" fillId="0" borderId="1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/>
    </xf>
    <xf numFmtId="0" fontId="33" fillId="0" borderId="0" xfId="0" applyFont="1" applyFill="1" applyAlignment="1">
      <alignment horizontal="center"/>
    </xf>
    <xf numFmtId="0" fontId="26" fillId="0" borderId="0" xfId="0" applyFont="1" applyFill="1"/>
    <xf numFmtId="0" fontId="23" fillId="0" borderId="0" xfId="0" applyFont="1" applyFill="1" applyBorder="1" applyAlignment="1">
      <alignment horizontal="center" vertical="center" wrapText="1"/>
    </xf>
    <xf numFmtId="3" fontId="21" fillId="0" borderId="0" xfId="0" applyNumberFormat="1" applyFont="1" applyFill="1" applyBorder="1" applyAlignment="1">
      <alignment horizontal="right" vertical="center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0" fillId="0" borderId="0" xfId="0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2" fillId="0" borderId="1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3" fontId="20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/>
    <xf numFmtId="0" fontId="20" fillId="0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left"/>
    </xf>
    <xf numFmtId="0" fontId="31" fillId="0" borderId="0" xfId="0" applyFont="1" applyFill="1" applyAlignment="1">
      <alignment horizontal="left"/>
    </xf>
    <xf numFmtId="0" fontId="28" fillId="0" borderId="0" xfId="0" applyFont="1" applyFill="1" applyAlignment="1">
      <alignment horizontal="center"/>
    </xf>
    <xf numFmtId="0" fontId="23" fillId="0" borderId="10" xfId="0" applyFont="1" applyFill="1" applyBorder="1" applyAlignment="1">
      <alignment horizontal="center" vertical="center" wrapText="1"/>
    </xf>
    <xf numFmtId="166" fontId="20" fillId="0" borderId="10" xfId="32" applyNumberFormat="1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 wrapText="1"/>
    </xf>
    <xf numFmtId="3" fontId="21" fillId="0" borderId="10" xfId="0" applyNumberFormat="1" applyFont="1" applyFill="1" applyBorder="1" applyAlignment="1">
      <alignment horizontal="right" vertical="center"/>
    </xf>
    <xf numFmtId="166" fontId="20" fillId="0" borderId="0" xfId="32" applyNumberFormat="1" applyFont="1" applyFill="1" applyBorder="1" applyAlignment="1">
      <alignment horizontal="center" vertical="center"/>
    </xf>
    <xf numFmtId="3" fontId="20" fillId="0" borderId="10" xfId="0" applyNumberFormat="1" applyFont="1" applyFill="1" applyBorder="1" applyAlignment="1">
      <alignment horizontal="right" vertical="center"/>
    </xf>
    <xf numFmtId="166" fontId="20" fillId="0" borderId="10" xfId="32" applyNumberFormat="1" applyFont="1" applyFill="1" applyBorder="1" applyAlignment="1">
      <alignment horizontal="right" vertical="center"/>
    </xf>
    <xf numFmtId="0" fontId="23" fillId="0" borderId="13" xfId="0" applyFont="1" applyFill="1" applyBorder="1" applyAlignment="1">
      <alignment horizontal="center" vertical="center" wrapText="1"/>
    </xf>
    <xf numFmtId="0" fontId="38" fillId="0" borderId="10" xfId="0" applyFont="1" applyFill="1" applyBorder="1" applyAlignment="1">
      <alignment horizontal="center" vertical="center"/>
    </xf>
    <xf numFmtId="3" fontId="20" fillId="0" borderId="0" xfId="0" applyNumberFormat="1" applyFont="1" applyFill="1" applyBorder="1" applyAlignment="1">
      <alignment horizontal="right" vertical="center"/>
    </xf>
    <xf numFmtId="1" fontId="0" fillId="0" borderId="0" xfId="0" applyNumberFormat="1"/>
    <xf numFmtId="0" fontId="0" fillId="0" borderId="0" xfId="0"/>
    <xf numFmtId="0" fontId="20" fillId="0" borderId="0" xfId="0" applyFont="1" applyFill="1" applyAlignment="1">
      <alignment horizontal="center"/>
    </xf>
    <xf numFmtId="0" fontId="21" fillId="0" borderId="0" xfId="0" applyFont="1" applyFill="1"/>
    <xf numFmtId="0" fontId="22" fillId="0" borderId="1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0" fillId="0" borderId="0" xfId="0" applyFont="1" applyFill="1"/>
    <xf numFmtId="0" fontId="20" fillId="0" borderId="1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/>
    </xf>
    <xf numFmtId="0" fontId="23" fillId="0" borderId="10" xfId="0" applyFont="1" applyFill="1" applyBorder="1" applyAlignment="1">
      <alignment horizontal="center" vertical="center" wrapText="1"/>
    </xf>
    <xf numFmtId="166" fontId="20" fillId="0" borderId="10" xfId="32" applyNumberFormat="1" applyFont="1" applyFill="1" applyBorder="1" applyAlignment="1">
      <alignment horizontal="center" vertical="center"/>
    </xf>
    <xf numFmtId="3" fontId="21" fillId="0" borderId="10" xfId="0" applyNumberFormat="1" applyFont="1" applyFill="1" applyBorder="1" applyAlignment="1">
      <alignment horizontal="right" vertical="center"/>
    </xf>
    <xf numFmtId="3" fontId="20" fillId="0" borderId="10" xfId="0" applyNumberFormat="1" applyFont="1" applyFill="1" applyBorder="1" applyAlignment="1">
      <alignment horizontal="right" vertical="center"/>
    </xf>
    <xf numFmtId="166" fontId="20" fillId="0" borderId="10" xfId="32" applyNumberFormat="1" applyFont="1" applyFill="1" applyBorder="1" applyAlignment="1">
      <alignment horizontal="right" vertical="center"/>
    </xf>
    <xf numFmtId="0" fontId="23" fillId="0" borderId="10" xfId="46" applyFont="1" applyFill="1" applyBorder="1" applyAlignment="1">
      <alignment horizontal="center" vertical="center" wrapText="1"/>
    </xf>
    <xf numFmtId="0" fontId="21" fillId="0" borderId="10" xfId="46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23" fillId="0" borderId="10" xfId="46" applyFont="1" applyFill="1" applyBorder="1" applyAlignment="1">
      <alignment horizontal="left" vertical="center" wrapText="1"/>
    </xf>
    <xf numFmtId="0" fontId="21" fillId="0" borderId="10" xfId="46" applyFont="1" applyFill="1" applyBorder="1" applyAlignment="1">
      <alignment horizontal="left" vertical="center" wrapText="1"/>
    </xf>
    <xf numFmtId="0" fontId="23" fillId="0" borderId="13" xfId="46" applyFont="1" applyFill="1" applyBorder="1" applyAlignment="1">
      <alignment horizontal="left" vertical="center" wrapText="1"/>
    </xf>
    <xf numFmtId="0" fontId="21" fillId="0" borderId="12" xfId="46" applyFont="1" applyFill="1" applyBorder="1" applyAlignment="1">
      <alignment horizontal="left" vertical="center" wrapText="1"/>
    </xf>
    <xf numFmtId="0" fontId="21" fillId="0" borderId="10" xfId="46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39" fillId="0" borderId="10" xfId="46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left" vertical="center" wrapText="1"/>
    </xf>
    <xf numFmtId="0" fontId="23" fillId="0" borderId="13" xfId="46" applyFont="1" applyFill="1" applyBorder="1" applyAlignment="1">
      <alignment horizontal="center" vertical="center" wrapText="1"/>
    </xf>
    <xf numFmtId="0" fontId="21" fillId="0" borderId="14" xfId="46" applyFont="1" applyFill="1" applyBorder="1" applyAlignment="1">
      <alignment horizontal="left" vertical="center" wrapText="1"/>
    </xf>
    <xf numFmtId="0" fontId="21" fillId="0" borderId="15" xfId="46" applyFont="1" applyFill="1" applyBorder="1" applyAlignment="1">
      <alignment horizontal="left" vertical="center" wrapText="1"/>
    </xf>
    <xf numFmtId="0" fontId="21" fillId="0" borderId="16" xfId="46" applyFont="1" applyFill="1" applyBorder="1" applyAlignment="1">
      <alignment horizontal="left" vertical="center" wrapText="1"/>
    </xf>
    <xf numFmtId="0" fontId="20" fillId="0" borderId="14" xfId="46" applyFont="1" applyFill="1" applyBorder="1" applyAlignment="1">
      <alignment horizontal="center" vertical="center"/>
    </xf>
    <xf numFmtId="0" fontId="20" fillId="0" borderId="15" xfId="46" applyFont="1" applyFill="1" applyBorder="1" applyAlignment="1">
      <alignment horizontal="center" vertical="center"/>
    </xf>
    <xf numFmtId="0" fontId="20" fillId="0" borderId="16" xfId="46" applyFont="1" applyFill="1" applyBorder="1" applyAlignment="1">
      <alignment horizontal="center" vertical="center"/>
    </xf>
    <xf numFmtId="0" fontId="21" fillId="0" borderId="10" xfId="46" applyFont="1" applyFill="1" applyBorder="1" applyAlignment="1">
      <alignment vertical="center" wrapText="1"/>
    </xf>
    <xf numFmtId="0" fontId="21" fillId="0" borderId="12" xfId="46" applyFont="1" applyFill="1" applyBorder="1" applyAlignment="1">
      <alignment vertical="center" wrapText="1"/>
    </xf>
    <xf numFmtId="0" fontId="1" fillId="0" borderId="0" xfId="0" applyFont="1"/>
    <xf numFmtId="0" fontId="20" fillId="0" borderId="0" xfId="46" applyFont="1" applyFill="1" applyBorder="1" applyAlignment="1">
      <alignment horizontal="left" vertical="center" wrapText="1"/>
    </xf>
    <xf numFmtId="0" fontId="41" fillId="0" borderId="0" xfId="46" applyFont="1" applyFill="1" applyBorder="1" applyAlignment="1">
      <alignment horizontal="center" vertical="center" wrapText="1"/>
    </xf>
    <xf numFmtId="0" fontId="42" fillId="0" borderId="0" xfId="46" applyFont="1" applyFill="1" applyBorder="1" applyAlignment="1">
      <alignment horizontal="center" vertical="center"/>
    </xf>
    <xf numFmtId="0" fontId="42" fillId="0" borderId="10" xfId="46" applyFont="1" applyFill="1" applyBorder="1" applyAlignment="1">
      <alignment horizontal="center" vertical="center"/>
    </xf>
    <xf numFmtId="0" fontId="41" fillId="0" borderId="10" xfId="46" applyFont="1" applyFill="1" applyBorder="1" applyAlignment="1">
      <alignment horizontal="center" vertical="center" wrapText="1"/>
    </xf>
    <xf numFmtId="0" fontId="40" fillId="0" borderId="0" xfId="0" applyFont="1"/>
    <xf numFmtId="0" fontId="21" fillId="0" borderId="10" xfId="46" applyFont="1" applyFill="1" applyBorder="1" applyAlignment="1">
      <alignment horizontal="center" vertical="center"/>
    </xf>
    <xf numFmtId="0" fontId="20" fillId="0" borderId="10" xfId="46" applyFont="1" applyFill="1" applyBorder="1" applyAlignment="1">
      <alignment horizontal="center" vertical="center"/>
    </xf>
    <xf numFmtId="0" fontId="21" fillId="0" borderId="10" xfId="46" applyFont="1" applyFill="1" applyBorder="1" applyAlignment="1">
      <alignment horizontal="center" vertical="center" wrapText="1"/>
    </xf>
    <xf numFmtId="0" fontId="23" fillId="0" borderId="10" xfId="46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/>
    </xf>
    <xf numFmtId="0" fontId="0" fillId="0" borderId="0" xfId="0"/>
    <xf numFmtId="0" fontId="22" fillId="0" borderId="1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1" fillId="0" borderId="10" xfId="46" applyFont="1" applyFill="1" applyBorder="1" applyAlignment="1">
      <alignment horizontal="center" vertical="center"/>
    </xf>
    <xf numFmtId="0" fontId="21" fillId="0" borderId="10" xfId="46" applyFont="1" applyFill="1" applyBorder="1" applyAlignment="1">
      <alignment horizontal="center" vertical="center" wrapText="1"/>
    </xf>
    <xf numFmtId="0" fontId="23" fillId="0" borderId="10" xfId="46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1" fillId="0" borderId="12" xfId="46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left"/>
    </xf>
    <xf numFmtId="0" fontId="28" fillId="0" borderId="0" xfId="0" applyFont="1" applyFill="1" applyAlignment="1">
      <alignment horizontal="center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7" fillId="0" borderId="0" xfId="0" applyNumberFormat="1" applyFont="1" applyFill="1" applyAlignment="1">
      <alignment horizontal="center" vertical="center" wrapText="1"/>
    </xf>
    <xf numFmtId="0" fontId="28" fillId="0" borderId="0" xfId="0" applyNumberFormat="1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/>
    </xf>
    <xf numFmtId="0" fontId="20" fillId="0" borderId="10" xfId="0" applyFont="1" applyFill="1" applyBorder="1" applyAlignment="1">
      <alignment horizontal="center" vertical="center" wrapText="1"/>
    </xf>
    <xf numFmtId="0" fontId="37" fillId="0" borderId="10" xfId="0" applyFont="1" applyFill="1" applyBorder="1" applyAlignment="1">
      <alignment horizontal="center" vertical="center" wrapText="1"/>
    </xf>
  </cellXfs>
  <cellStyles count="4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Moneda 2" xfId="33"/>
    <cellStyle name="Moneda 2 2" xfId="44"/>
    <cellStyle name="Neutral" xfId="34" builtinId="28" customBuiltin="1"/>
    <cellStyle name="Normal" xfId="0" builtinId="0"/>
    <cellStyle name="Normal 2" xfId="46"/>
    <cellStyle name="Notas" xfId="35" builtinId="10" customBuiltin="1"/>
    <cellStyle name="Notas 2" xfId="45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L133"/>
  <sheetViews>
    <sheetView zoomScale="90" zoomScaleNormal="90" workbookViewId="0">
      <selection activeCell="E99" sqref="E99"/>
    </sheetView>
  </sheetViews>
  <sheetFormatPr baseColWidth="10" defaultRowHeight="15" x14ac:dyDescent="0.3"/>
  <cols>
    <col min="1" max="1" width="24.42578125" style="28" customWidth="1"/>
    <col min="2" max="2" width="20.7109375" style="28" customWidth="1"/>
    <col min="3" max="3" width="13.85546875" style="2" customWidth="1"/>
    <col min="4" max="4" width="20" style="2" hidden="1" customWidth="1"/>
    <col min="5" max="5" width="16.5703125" style="2" customWidth="1"/>
    <col min="6" max="6" width="14.28515625" style="2" customWidth="1"/>
    <col min="7" max="7" width="15.7109375" style="2" customWidth="1"/>
    <col min="8" max="8" width="13.7109375" style="2" customWidth="1"/>
    <col min="9" max="9" width="16.42578125" style="2" bestFit="1" customWidth="1"/>
    <col min="10" max="16384" width="11.42578125" style="2"/>
  </cols>
  <sheetData>
    <row r="1" spans="1:12" ht="16.5" x14ac:dyDescent="0.3">
      <c r="A1" s="135" t="s">
        <v>106</v>
      </c>
      <c r="B1" s="135"/>
      <c r="C1" s="135"/>
      <c r="D1" s="135"/>
      <c r="E1" s="135"/>
      <c r="F1" s="135"/>
      <c r="G1" s="135"/>
      <c r="H1" s="135"/>
      <c r="I1" s="135"/>
    </row>
    <row r="2" spans="1:12" ht="19.5" customHeight="1" x14ac:dyDescent="0.3">
      <c r="A2" s="135" t="s">
        <v>73</v>
      </c>
      <c r="B2" s="135"/>
      <c r="C2" s="135"/>
      <c r="D2" s="135"/>
      <c r="E2" s="135"/>
      <c r="F2" s="135"/>
      <c r="G2" s="135"/>
      <c r="H2" s="135"/>
      <c r="I2" s="135"/>
    </row>
    <row r="3" spans="1:12" ht="19.5" customHeight="1" x14ac:dyDescent="0.3">
      <c r="A3" s="135" t="s">
        <v>74</v>
      </c>
      <c r="B3" s="135"/>
      <c r="C3" s="135"/>
      <c r="D3" s="135"/>
      <c r="E3" s="135"/>
      <c r="F3" s="135"/>
      <c r="G3" s="135"/>
      <c r="H3" s="135"/>
      <c r="I3" s="135"/>
    </row>
    <row r="4" spans="1:12" ht="24" customHeight="1" x14ac:dyDescent="0.3">
      <c r="A4" s="39"/>
      <c r="B4" s="39"/>
      <c r="C4" s="39"/>
      <c r="D4" s="39"/>
      <c r="E4" s="39"/>
      <c r="F4" s="39"/>
      <c r="G4" s="39"/>
      <c r="H4" s="39"/>
      <c r="I4" s="39"/>
    </row>
    <row r="5" spans="1:12" ht="17.25" customHeight="1" x14ac:dyDescent="0.3">
      <c r="A5" s="34" t="s">
        <v>0</v>
      </c>
      <c r="B5" s="1"/>
      <c r="C5" s="3"/>
      <c r="D5" s="3"/>
      <c r="E5" s="3"/>
      <c r="F5" s="3"/>
      <c r="G5" s="3"/>
      <c r="H5" s="3"/>
      <c r="I5" s="3"/>
    </row>
    <row r="6" spans="1:12" ht="18" customHeight="1" x14ac:dyDescent="0.3">
      <c r="A6" s="1"/>
      <c r="B6" s="1"/>
      <c r="C6" s="1"/>
      <c r="D6" s="1"/>
      <c r="E6" s="1"/>
      <c r="F6" s="1"/>
      <c r="G6" s="1"/>
      <c r="H6" s="1"/>
      <c r="I6" s="1"/>
    </row>
    <row r="7" spans="1:12" ht="34.5" customHeight="1" x14ac:dyDescent="0.3">
      <c r="A7" s="4" t="s">
        <v>1</v>
      </c>
      <c r="B7" s="4" t="s">
        <v>2</v>
      </c>
      <c r="C7" s="4" t="s">
        <v>3</v>
      </c>
      <c r="D7" s="4" t="s">
        <v>4</v>
      </c>
      <c r="E7" s="4" t="s">
        <v>107</v>
      </c>
      <c r="F7" s="4" t="s">
        <v>5</v>
      </c>
      <c r="G7" s="4" t="s">
        <v>6</v>
      </c>
      <c r="H7" s="4" t="s">
        <v>7</v>
      </c>
      <c r="I7" s="4" t="s">
        <v>8</v>
      </c>
    </row>
    <row r="8" spans="1:12" ht="38.1" customHeight="1" x14ac:dyDescent="0.3">
      <c r="A8" s="29" t="s">
        <v>9</v>
      </c>
      <c r="B8" s="43" t="s">
        <v>10</v>
      </c>
      <c r="C8" s="5">
        <v>4</v>
      </c>
      <c r="D8" s="6">
        <f>(4125157)*4%+4125157</f>
        <v>4290163.28</v>
      </c>
      <c r="E8" s="6">
        <f>D8/2</f>
        <v>2145081.64</v>
      </c>
      <c r="F8" s="6">
        <f>E8*7%</f>
        <v>150155.71480000002</v>
      </c>
      <c r="G8" s="6">
        <f>E8+F8</f>
        <v>2295237.3548000003</v>
      </c>
      <c r="H8" s="6">
        <f t="shared" ref="H8:H18" si="0">G8*1.6%</f>
        <v>36723.797676800008</v>
      </c>
      <c r="I8" s="6">
        <f t="shared" ref="I8:I18" si="1">G8+H8</f>
        <v>2331961.1524768001</v>
      </c>
      <c r="K8" s="7"/>
      <c r="L8" s="8"/>
    </row>
    <row r="9" spans="1:12" ht="38.1" customHeight="1" x14ac:dyDescent="0.3">
      <c r="A9" s="29" t="s">
        <v>26</v>
      </c>
      <c r="B9" s="43" t="s">
        <v>11</v>
      </c>
      <c r="C9" s="5">
        <v>3</v>
      </c>
      <c r="D9" s="6">
        <f>1320103*C9</f>
        <v>3960309</v>
      </c>
      <c r="E9" s="6">
        <f t="shared" ref="E9:E18" si="2">D9/2</f>
        <v>1980154.5</v>
      </c>
      <c r="F9" s="6">
        <f t="shared" ref="F9:F18" si="3">E9*7%</f>
        <v>138610.815</v>
      </c>
      <c r="G9" s="6">
        <f t="shared" ref="G9:G18" si="4">E9+F9</f>
        <v>2118765.3149999999</v>
      </c>
      <c r="H9" s="6">
        <f t="shared" si="0"/>
        <v>33900.245040000002</v>
      </c>
      <c r="I9" s="6">
        <f t="shared" si="1"/>
        <v>2152665.5600399999</v>
      </c>
      <c r="K9" s="7"/>
      <c r="L9" s="8"/>
    </row>
    <row r="10" spans="1:12" ht="38.1" customHeight="1" x14ac:dyDescent="0.3">
      <c r="A10" s="29" t="s">
        <v>12</v>
      </c>
      <c r="B10" s="43" t="s">
        <v>20</v>
      </c>
      <c r="C10" s="5">
        <v>2</v>
      </c>
      <c r="D10" s="6">
        <f>925475*2</f>
        <v>1850950</v>
      </c>
      <c r="E10" s="6">
        <f t="shared" si="2"/>
        <v>925475</v>
      </c>
      <c r="F10" s="6">
        <f t="shared" si="3"/>
        <v>64783.250000000007</v>
      </c>
      <c r="G10" s="6">
        <f t="shared" si="4"/>
        <v>990258.25</v>
      </c>
      <c r="H10" s="6">
        <f t="shared" si="0"/>
        <v>15844.132</v>
      </c>
      <c r="I10" s="6">
        <f t="shared" si="1"/>
        <v>1006102.382</v>
      </c>
      <c r="K10" s="7"/>
      <c r="L10" s="8"/>
    </row>
    <row r="11" spans="1:12" ht="38.1" customHeight="1" x14ac:dyDescent="0.3">
      <c r="A11" s="29" t="s">
        <v>14</v>
      </c>
      <c r="B11" s="43" t="s">
        <v>10</v>
      </c>
      <c r="C11" s="5">
        <v>4</v>
      </c>
      <c r="D11" s="6">
        <f>(4125157)*4%+4125157</f>
        <v>4290163.28</v>
      </c>
      <c r="E11" s="6">
        <f t="shared" si="2"/>
        <v>2145081.64</v>
      </c>
      <c r="F11" s="6">
        <f t="shared" si="3"/>
        <v>150155.71480000002</v>
      </c>
      <c r="G11" s="6">
        <f t="shared" si="4"/>
        <v>2295237.3548000003</v>
      </c>
      <c r="H11" s="6">
        <f t="shared" si="0"/>
        <v>36723.797676800008</v>
      </c>
      <c r="I11" s="6">
        <f t="shared" si="1"/>
        <v>2331961.1524768001</v>
      </c>
      <c r="K11" s="7"/>
      <c r="L11" s="8"/>
    </row>
    <row r="12" spans="1:12" ht="38.1" customHeight="1" x14ac:dyDescent="0.3">
      <c r="A12" s="29" t="s">
        <v>75</v>
      </c>
      <c r="B12" s="43" t="s">
        <v>13</v>
      </c>
      <c r="C12" s="5">
        <v>1</v>
      </c>
      <c r="D12" s="6">
        <f>(1269330*4%)+1269330</f>
        <v>1320103.2</v>
      </c>
      <c r="E12" s="6">
        <f t="shared" si="2"/>
        <v>660051.6</v>
      </c>
      <c r="F12" s="6">
        <f t="shared" si="3"/>
        <v>46203.612000000001</v>
      </c>
      <c r="G12" s="6">
        <f t="shared" si="4"/>
        <v>706255.21199999994</v>
      </c>
      <c r="H12" s="6">
        <f t="shared" si="0"/>
        <v>11300.083391999999</v>
      </c>
      <c r="I12" s="6">
        <f t="shared" si="1"/>
        <v>717555.29539199988</v>
      </c>
      <c r="K12" s="7"/>
      <c r="L12" s="8"/>
    </row>
    <row r="13" spans="1:12" ht="38.1" customHeight="1" x14ac:dyDescent="0.3">
      <c r="A13" s="29" t="s">
        <v>77</v>
      </c>
      <c r="B13" s="43" t="s">
        <v>76</v>
      </c>
      <c r="C13" s="5">
        <v>1</v>
      </c>
      <c r="D13" s="6">
        <f>(889880*4%)+889880</f>
        <v>925475.2</v>
      </c>
      <c r="E13" s="6">
        <f t="shared" si="2"/>
        <v>462737.6</v>
      </c>
      <c r="F13" s="6">
        <f t="shared" si="3"/>
        <v>32391.632000000001</v>
      </c>
      <c r="G13" s="6">
        <f t="shared" si="4"/>
        <v>495129.23199999996</v>
      </c>
      <c r="H13" s="6">
        <f t="shared" si="0"/>
        <v>7922.0677119999991</v>
      </c>
      <c r="I13" s="6">
        <f t="shared" si="1"/>
        <v>503051.29971199995</v>
      </c>
      <c r="K13" s="7"/>
      <c r="L13" s="8"/>
    </row>
    <row r="14" spans="1:12" ht="38.1" customHeight="1" x14ac:dyDescent="0.3">
      <c r="A14" s="29" t="s">
        <v>18</v>
      </c>
      <c r="B14" s="43" t="s">
        <v>13</v>
      </c>
      <c r="C14" s="5">
        <v>5</v>
      </c>
      <c r="D14" s="6">
        <f>1320103*C14</f>
        <v>6600515</v>
      </c>
      <c r="E14" s="6">
        <f t="shared" si="2"/>
        <v>3300257.5</v>
      </c>
      <c r="F14" s="6">
        <f t="shared" si="3"/>
        <v>231018.02500000002</v>
      </c>
      <c r="G14" s="6">
        <f t="shared" si="4"/>
        <v>3531275.5249999999</v>
      </c>
      <c r="H14" s="6">
        <f t="shared" si="0"/>
        <v>56500.4084</v>
      </c>
      <c r="I14" s="6">
        <f t="shared" si="1"/>
        <v>3587775.9334</v>
      </c>
      <c r="K14" s="7"/>
      <c r="L14" s="8"/>
    </row>
    <row r="15" spans="1:12" ht="38.1" customHeight="1" x14ac:dyDescent="0.3">
      <c r="A15" s="29" t="s">
        <v>19</v>
      </c>
      <c r="B15" s="43" t="s">
        <v>20</v>
      </c>
      <c r="C15" s="5">
        <v>1</v>
      </c>
      <c r="D15" s="6">
        <f>(889880*4%)+889880</f>
        <v>925475.2</v>
      </c>
      <c r="E15" s="6">
        <f t="shared" si="2"/>
        <v>462737.6</v>
      </c>
      <c r="F15" s="6">
        <f t="shared" si="3"/>
        <v>32391.632000000001</v>
      </c>
      <c r="G15" s="6">
        <f t="shared" si="4"/>
        <v>495129.23199999996</v>
      </c>
      <c r="H15" s="6">
        <f t="shared" si="0"/>
        <v>7922.0677119999991</v>
      </c>
      <c r="I15" s="6">
        <f t="shared" si="1"/>
        <v>503051.29971199995</v>
      </c>
      <c r="K15" s="7"/>
      <c r="L15" s="8"/>
    </row>
    <row r="16" spans="1:12" ht="38.1" customHeight="1" x14ac:dyDescent="0.3">
      <c r="A16" s="29" t="s">
        <v>21</v>
      </c>
      <c r="B16" s="43" t="s">
        <v>20</v>
      </c>
      <c r="C16" s="5">
        <v>1</v>
      </c>
      <c r="D16" s="6">
        <f>(889880*4%)+889880</f>
        <v>925475.2</v>
      </c>
      <c r="E16" s="6">
        <f t="shared" si="2"/>
        <v>462737.6</v>
      </c>
      <c r="F16" s="6">
        <f t="shared" si="3"/>
        <v>32391.632000000001</v>
      </c>
      <c r="G16" s="6">
        <f t="shared" si="4"/>
        <v>495129.23199999996</v>
      </c>
      <c r="H16" s="6">
        <f t="shared" si="0"/>
        <v>7922.0677119999991</v>
      </c>
      <c r="I16" s="6">
        <f t="shared" si="1"/>
        <v>503051.29971199995</v>
      </c>
      <c r="K16" s="7"/>
      <c r="L16" s="8"/>
    </row>
    <row r="17" spans="1:12" ht="38.1" customHeight="1" x14ac:dyDescent="0.3">
      <c r="A17" s="29" t="s">
        <v>22</v>
      </c>
      <c r="B17" s="43" t="s">
        <v>20</v>
      </c>
      <c r="C17" s="5">
        <v>1</v>
      </c>
      <c r="D17" s="6">
        <f>(889880*4%)+889880</f>
        <v>925475.2</v>
      </c>
      <c r="E17" s="6">
        <f t="shared" si="2"/>
        <v>462737.6</v>
      </c>
      <c r="F17" s="6">
        <f t="shared" si="3"/>
        <v>32391.632000000001</v>
      </c>
      <c r="G17" s="6">
        <f t="shared" si="4"/>
        <v>495129.23199999996</v>
      </c>
      <c r="H17" s="6">
        <f t="shared" si="0"/>
        <v>7922.0677119999991</v>
      </c>
      <c r="I17" s="6">
        <f t="shared" si="1"/>
        <v>503051.29971199995</v>
      </c>
      <c r="K17" s="7"/>
      <c r="L17" s="8"/>
    </row>
    <row r="18" spans="1:12" ht="38.1" customHeight="1" x14ac:dyDescent="0.3">
      <c r="A18" s="29" t="s">
        <v>66</v>
      </c>
      <c r="B18" s="43" t="s">
        <v>20</v>
      </c>
      <c r="C18" s="5">
        <v>1</v>
      </c>
      <c r="D18" s="6">
        <f>(889880*4%)+889880</f>
        <v>925475.2</v>
      </c>
      <c r="E18" s="6">
        <f t="shared" si="2"/>
        <v>462737.6</v>
      </c>
      <c r="F18" s="6">
        <f t="shared" si="3"/>
        <v>32391.632000000001</v>
      </c>
      <c r="G18" s="6">
        <f t="shared" si="4"/>
        <v>495129.23199999996</v>
      </c>
      <c r="H18" s="6">
        <f t="shared" si="0"/>
        <v>7922.0677119999991</v>
      </c>
      <c r="I18" s="6">
        <f t="shared" si="1"/>
        <v>503051.29971199995</v>
      </c>
      <c r="K18" s="7"/>
      <c r="L18" s="8"/>
    </row>
    <row r="19" spans="1:12" ht="35.1" customHeight="1" x14ac:dyDescent="0.3">
      <c r="A19" s="136" t="s">
        <v>23</v>
      </c>
      <c r="B19" s="137"/>
      <c r="C19" s="9">
        <f t="shared" ref="C19:I19" si="5">SUM(C8:C18)</f>
        <v>24</v>
      </c>
      <c r="D19" s="10">
        <f t="shared" si="5"/>
        <v>26939579.759999998</v>
      </c>
      <c r="E19" s="10">
        <f t="shared" si="5"/>
        <v>13469789.879999999</v>
      </c>
      <c r="F19" s="10">
        <f t="shared" si="5"/>
        <v>942885.2916</v>
      </c>
      <c r="G19" s="10">
        <f t="shared" si="5"/>
        <v>14412675.171600005</v>
      </c>
      <c r="H19" s="10">
        <f t="shared" si="5"/>
        <v>230602.80274559994</v>
      </c>
      <c r="I19" s="10">
        <f t="shared" si="5"/>
        <v>14643277.9743456</v>
      </c>
      <c r="J19" s="11"/>
    </row>
    <row r="20" spans="1:12" ht="23.25" customHeight="1" x14ac:dyDescent="0.3">
      <c r="A20" s="12"/>
      <c r="B20" s="12"/>
      <c r="C20" s="13"/>
      <c r="D20" s="14"/>
      <c r="E20" s="14"/>
      <c r="F20" s="14"/>
      <c r="G20" s="14"/>
      <c r="H20" s="14"/>
      <c r="I20" s="14"/>
    </row>
    <row r="21" spans="1:12" ht="23.25" customHeight="1" x14ac:dyDescent="0.3">
      <c r="A21" s="12"/>
      <c r="B21" s="12"/>
      <c r="C21" s="13"/>
      <c r="D21" s="14"/>
      <c r="E21" s="14"/>
      <c r="F21" s="14"/>
      <c r="G21" s="14"/>
      <c r="H21" s="14"/>
      <c r="I21" s="14"/>
    </row>
    <row r="22" spans="1:12" ht="23.25" customHeight="1" x14ac:dyDescent="0.3">
      <c r="A22" s="12"/>
      <c r="B22" s="12"/>
      <c r="C22" s="13"/>
      <c r="D22" s="14"/>
      <c r="E22" s="14"/>
      <c r="F22" s="14"/>
      <c r="G22" s="14"/>
      <c r="H22" s="14"/>
      <c r="I22" s="14"/>
    </row>
    <row r="23" spans="1:12" ht="23.25" customHeight="1" x14ac:dyDescent="0.3">
      <c r="A23" s="12"/>
      <c r="B23" s="12"/>
      <c r="C23" s="13"/>
      <c r="D23" s="14"/>
      <c r="E23" s="14"/>
      <c r="F23" s="14"/>
      <c r="G23" s="14"/>
      <c r="H23" s="14"/>
      <c r="I23" s="14"/>
    </row>
    <row r="24" spans="1:12" ht="23.25" customHeight="1" x14ac:dyDescent="0.3">
      <c r="A24" s="33" t="s">
        <v>24</v>
      </c>
      <c r="B24" s="44"/>
      <c r="C24" s="15"/>
      <c r="D24" s="15"/>
      <c r="E24" s="15"/>
      <c r="F24" s="15"/>
      <c r="G24" s="15"/>
      <c r="H24" s="15"/>
      <c r="I24" s="15"/>
    </row>
    <row r="25" spans="1:12" x14ac:dyDescent="0.3">
      <c r="A25" s="30"/>
      <c r="B25" s="30"/>
      <c r="C25" s="16"/>
      <c r="D25" s="16"/>
      <c r="E25" s="16"/>
      <c r="F25" s="16"/>
      <c r="G25" s="16"/>
      <c r="H25" s="16"/>
      <c r="I25" s="16"/>
    </row>
    <row r="26" spans="1:12" ht="29.25" customHeight="1" x14ac:dyDescent="0.3">
      <c r="A26" s="4" t="s">
        <v>1</v>
      </c>
      <c r="B26" s="4" t="s">
        <v>2</v>
      </c>
      <c r="C26" s="4" t="s">
        <v>3</v>
      </c>
      <c r="D26" s="4" t="s">
        <v>4</v>
      </c>
      <c r="E26" s="4" t="s">
        <v>107</v>
      </c>
      <c r="F26" s="4" t="s">
        <v>5</v>
      </c>
      <c r="G26" s="4" t="s">
        <v>6</v>
      </c>
      <c r="H26" s="4" t="s">
        <v>7</v>
      </c>
      <c r="I26" s="4" t="s">
        <v>8</v>
      </c>
    </row>
    <row r="27" spans="1:12" ht="38.1" customHeight="1" x14ac:dyDescent="0.3">
      <c r="A27" s="29" t="s">
        <v>9</v>
      </c>
      <c r="B27" s="43" t="s">
        <v>78</v>
      </c>
      <c r="C27" s="5">
        <v>4</v>
      </c>
      <c r="D27" s="6">
        <f>(4125157)*4%+4125157</f>
        <v>4290163.28</v>
      </c>
      <c r="E27" s="6">
        <f>D27/2</f>
        <v>2145081.64</v>
      </c>
      <c r="F27" s="6">
        <f>E27*7%</f>
        <v>150155.71480000002</v>
      </c>
      <c r="G27" s="6">
        <f>E27+F27</f>
        <v>2295237.3548000003</v>
      </c>
      <c r="H27" s="6">
        <f t="shared" ref="H27:H39" si="6">G27*1.6%</f>
        <v>36723.797676800008</v>
      </c>
      <c r="I27" s="6">
        <f t="shared" ref="I27:I39" si="7">G27+H27</f>
        <v>2331961.1524768001</v>
      </c>
      <c r="K27" s="7"/>
    </row>
    <row r="28" spans="1:12" ht="38.1" customHeight="1" x14ac:dyDescent="0.3">
      <c r="A28" s="29" t="s">
        <v>26</v>
      </c>
      <c r="B28" s="43" t="s">
        <v>27</v>
      </c>
      <c r="C28" s="5">
        <v>2</v>
      </c>
      <c r="D28" s="6">
        <f>925475*2</f>
        <v>1850950</v>
      </c>
      <c r="E28" s="6">
        <f t="shared" ref="E28:E39" si="8">D28/2</f>
        <v>925475</v>
      </c>
      <c r="F28" s="6">
        <f t="shared" ref="F28:F39" si="9">E28*7%</f>
        <v>64783.250000000007</v>
      </c>
      <c r="G28" s="6">
        <f t="shared" ref="G28:G39" si="10">E28+F28</f>
        <v>990258.25</v>
      </c>
      <c r="H28" s="6">
        <f t="shared" si="6"/>
        <v>15844.132</v>
      </c>
      <c r="I28" s="6">
        <f t="shared" si="7"/>
        <v>1006102.382</v>
      </c>
      <c r="K28" s="7"/>
    </row>
    <row r="29" spans="1:12" ht="38.1" customHeight="1" x14ac:dyDescent="0.3">
      <c r="A29" s="29" t="s">
        <v>12</v>
      </c>
      <c r="B29" s="43" t="s">
        <v>27</v>
      </c>
      <c r="C29" s="5">
        <v>2</v>
      </c>
      <c r="D29" s="6">
        <f>925475*2</f>
        <v>1850950</v>
      </c>
      <c r="E29" s="6">
        <f t="shared" si="8"/>
        <v>925475</v>
      </c>
      <c r="F29" s="6">
        <f t="shared" si="9"/>
        <v>64783.250000000007</v>
      </c>
      <c r="G29" s="6">
        <f t="shared" si="10"/>
        <v>990258.25</v>
      </c>
      <c r="H29" s="6">
        <f t="shared" si="6"/>
        <v>15844.132</v>
      </c>
      <c r="I29" s="6">
        <f t="shared" si="7"/>
        <v>1006102.382</v>
      </c>
      <c r="K29" s="7"/>
    </row>
    <row r="30" spans="1:12" ht="38.1" customHeight="1" x14ac:dyDescent="0.3">
      <c r="A30" s="29" t="s">
        <v>17</v>
      </c>
      <c r="B30" s="43" t="s">
        <v>28</v>
      </c>
      <c r="C30" s="5">
        <v>1</v>
      </c>
      <c r="D30" s="6">
        <f t="shared" ref="D30:D39" si="11">(889880*4%)+889880</f>
        <v>925475.2</v>
      </c>
      <c r="E30" s="6">
        <f t="shared" si="8"/>
        <v>462737.6</v>
      </c>
      <c r="F30" s="6">
        <f t="shared" si="9"/>
        <v>32391.632000000001</v>
      </c>
      <c r="G30" s="6">
        <f t="shared" si="10"/>
        <v>495129.23199999996</v>
      </c>
      <c r="H30" s="6">
        <f t="shared" si="6"/>
        <v>7922.0677119999991</v>
      </c>
      <c r="I30" s="6">
        <f t="shared" si="7"/>
        <v>503051.29971199995</v>
      </c>
      <c r="K30" s="7"/>
    </row>
    <row r="31" spans="1:12" ht="38.1" customHeight="1" x14ac:dyDescent="0.3">
      <c r="A31" s="29" t="s">
        <v>79</v>
      </c>
      <c r="B31" s="43" t="s">
        <v>67</v>
      </c>
      <c r="C31" s="5">
        <v>1</v>
      </c>
      <c r="D31" s="6">
        <f t="shared" si="11"/>
        <v>925475.2</v>
      </c>
      <c r="E31" s="6">
        <f t="shared" si="8"/>
        <v>462737.6</v>
      </c>
      <c r="F31" s="6">
        <f t="shared" si="9"/>
        <v>32391.632000000001</v>
      </c>
      <c r="G31" s="6">
        <f t="shared" si="10"/>
        <v>495129.23199999996</v>
      </c>
      <c r="H31" s="6">
        <f t="shared" si="6"/>
        <v>7922.0677119999991</v>
      </c>
      <c r="I31" s="6">
        <f t="shared" si="7"/>
        <v>503051.29971199995</v>
      </c>
      <c r="K31" s="7"/>
    </row>
    <row r="32" spans="1:12" ht="38.1" customHeight="1" x14ac:dyDescent="0.3">
      <c r="A32" s="29" t="s">
        <v>15</v>
      </c>
      <c r="B32" s="43" t="s">
        <v>29</v>
      </c>
      <c r="C32" s="5">
        <v>1</v>
      </c>
      <c r="D32" s="6">
        <f t="shared" si="11"/>
        <v>925475.2</v>
      </c>
      <c r="E32" s="6">
        <f t="shared" si="8"/>
        <v>462737.6</v>
      </c>
      <c r="F32" s="6">
        <f t="shared" si="9"/>
        <v>32391.632000000001</v>
      </c>
      <c r="G32" s="6">
        <f t="shared" si="10"/>
        <v>495129.23199999996</v>
      </c>
      <c r="H32" s="6">
        <f t="shared" si="6"/>
        <v>7922.0677119999991</v>
      </c>
      <c r="I32" s="6">
        <f t="shared" si="7"/>
        <v>503051.29971199995</v>
      </c>
      <c r="J32" s="46"/>
      <c r="K32" s="7"/>
    </row>
    <row r="33" spans="1:11" ht="38.1" customHeight="1" x14ac:dyDescent="0.3">
      <c r="A33" s="29" t="s">
        <v>68</v>
      </c>
      <c r="B33" s="43" t="s">
        <v>29</v>
      </c>
      <c r="C33" s="5">
        <v>1</v>
      </c>
      <c r="D33" s="6">
        <f t="shared" si="11"/>
        <v>925475.2</v>
      </c>
      <c r="E33" s="6">
        <f t="shared" si="8"/>
        <v>462737.6</v>
      </c>
      <c r="F33" s="6">
        <f t="shared" si="9"/>
        <v>32391.632000000001</v>
      </c>
      <c r="G33" s="6">
        <f t="shared" si="10"/>
        <v>495129.23199999996</v>
      </c>
      <c r="H33" s="6">
        <f t="shared" si="6"/>
        <v>7922.0677119999991</v>
      </c>
      <c r="I33" s="6">
        <f t="shared" si="7"/>
        <v>503051.29971199995</v>
      </c>
      <c r="K33" s="7"/>
    </row>
    <row r="34" spans="1:11" ht="38.1" customHeight="1" x14ac:dyDescent="0.3">
      <c r="A34" s="29" t="s">
        <v>69</v>
      </c>
      <c r="B34" s="43" t="s">
        <v>29</v>
      </c>
      <c r="C34" s="5">
        <v>1</v>
      </c>
      <c r="D34" s="6">
        <f t="shared" si="11"/>
        <v>925475.2</v>
      </c>
      <c r="E34" s="6">
        <f t="shared" si="8"/>
        <v>462737.6</v>
      </c>
      <c r="F34" s="6">
        <f t="shared" si="9"/>
        <v>32391.632000000001</v>
      </c>
      <c r="G34" s="6">
        <f t="shared" si="10"/>
        <v>495129.23199999996</v>
      </c>
      <c r="H34" s="6">
        <f t="shared" si="6"/>
        <v>7922.0677119999991</v>
      </c>
      <c r="I34" s="6">
        <f t="shared" si="7"/>
        <v>503051.29971199995</v>
      </c>
      <c r="K34" s="7"/>
    </row>
    <row r="35" spans="1:11" ht="38.1" customHeight="1" x14ac:dyDescent="0.3">
      <c r="A35" s="29" t="s">
        <v>30</v>
      </c>
      <c r="B35" s="43" t="s">
        <v>29</v>
      </c>
      <c r="C35" s="5">
        <v>1</v>
      </c>
      <c r="D35" s="6">
        <f t="shared" si="11"/>
        <v>925475.2</v>
      </c>
      <c r="E35" s="6">
        <f t="shared" si="8"/>
        <v>462737.6</v>
      </c>
      <c r="F35" s="6">
        <f t="shared" si="9"/>
        <v>32391.632000000001</v>
      </c>
      <c r="G35" s="6">
        <f t="shared" si="10"/>
        <v>495129.23199999996</v>
      </c>
      <c r="H35" s="6">
        <f t="shared" si="6"/>
        <v>7922.0677119999991</v>
      </c>
      <c r="I35" s="6">
        <f t="shared" si="7"/>
        <v>503051.29971199995</v>
      </c>
      <c r="K35" s="7"/>
    </row>
    <row r="36" spans="1:11" ht="38.1" customHeight="1" x14ac:dyDescent="0.3">
      <c r="A36" s="29" t="s">
        <v>31</v>
      </c>
      <c r="B36" s="43" t="s">
        <v>29</v>
      </c>
      <c r="C36" s="5">
        <v>1</v>
      </c>
      <c r="D36" s="6">
        <f t="shared" si="11"/>
        <v>925475.2</v>
      </c>
      <c r="E36" s="6">
        <f t="shared" si="8"/>
        <v>462737.6</v>
      </c>
      <c r="F36" s="6">
        <f t="shared" si="9"/>
        <v>32391.632000000001</v>
      </c>
      <c r="G36" s="6">
        <f t="shared" si="10"/>
        <v>495129.23199999996</v>
      </c>
      <c r="H36" s="6">
        <f t="shared" si="6"/>
        <v>7922.0677119999991</v>
      </c>
      <c r="I36" s="6">
        <f t="shared" si="7"/>
        <v>503051.29971199995</v>
      </c>
      <c r="K36" s="7"/>
    </row>
    <row r="37" spans="1:11" ht="38.1" customHeight="1" x14ac:dyDescent="0.3">
      <c r="A37" s="29" t="s">
        <v>32</v>
      </c>
      <c r="B37" s="43" t="s">
        <v>29</v>
      </c>
      <c r="C37" s="5">
        <v>1</v>
      </c>
      <c r="D37" s="6">
        <f t="shared" si="11"/>
        <v>925475.2</v>
      </c>
      <c r="E37" s="6">
        <f t="shared" si="8"/>
        <v>462737.6</v>
      </c>
      <c r="F37" s="6">
        <f t="shared" si="9"/>
        <v>32391.632000000001</v>
      </c>
      <c r="G37" s="6">
        <f t="shared" si="10"/>
        <v>495129.23199999996</v>
      </c>
      <c r="H37" s="6">
        <f t="shared" si="6"/>
        <v>7922.0677119999991</v>
      </c>
      <c r="I37" s="6">
        <f t="shared" si="7"/>
        <v>503051.29971199995</v>
      </c>
      <c r="K37" s="7"/>
    </row>
    <row r="38" spans="1:11" ht="38.1" customHeight="1" x14ac:dyDescent="0.3">
      <c r="A38" s="29" t="s">
        <v>33</v>
      </c>
      <c r="B38" s="43" t="s">
        <v>29</v>
      </c>
      <c r="C38" s="5">
        <v>1</v>
      </c>
      <c r="D38" s="6">
        <f t="shared" si="11"/>
        <v>925475.2</v>
      </c>
      <c r="E38" s="6">
        <f t="shared" si="8"/>
        <v>462737.6</v>
      </c>
      <c r="F38" s="6">
        <f t="shared" si="9"/>
        <v>32391.632000000001</v>
      </c>
      <c r="G38" s="6">
        <f t="shared" si="10"/>
        <v>495129.23199999996</v>
      </c>
      <c r="H38" s="6">
        <f t="shared" si="6"/>
        <v>7922.0677119999991</v>
      </c>
      <c r="I38" s="6">
        <f t="shared" si="7"/>
        <v>503051.29971199995</v>
      </c>
      <c r="K38" s="7"/>
    </row>
    <row r="39" spans="1:11" ht="38.1" customHeight="1" x14ac:dyDescent="0.3">
      <c r="A39" s="29" t="s">
        <v>34</v>
      </c>
      <c r="B39" s="43" t="s">
        <v>29</v>
      </c>
      <c r="C39" s="5">
        <v>1</v>
      </c>
      <c r="D39" s="6">
        <f t="shared" si="11"/>
        <v>925475.2</v>
      </c>
      <c r="E39" s="6">
        <f t="shared" si="8"/>
        <v>462737.6</v>
      </c>
      <c r="F39" s="6">
        <f t="shared" si="9"/>
        <v>32391.632000000001</v>
      </c>
      <c r="G39" s="6">
        <f t="shared" si="10"/>
        <v>495129.23199999996</v>
      </c>
      <c r="H39" s="6">
        <f t="shared" si="6"/>
        <v>7922.0677119999991</v>
      </c>
      <c r="I39" s="6">
        <f t="shared" si="7"/>
        <v>503051.29971199995</v>
      </c>
      <c r="K39" s="7"/>
    </row>
    <row r="40" spans="1:11" ht="27.75" customHeight="1" x14ac:dyDescent="0.3">
      <c r="A40" s="136" t="s">
        <v>23</v>
      </c>
      <c r="B40" s="137"/>
      <c r="C40" s="9">
        <f t="shared" ref="C40:I40" si="12">SUM(C27:C39)</f>
        <v>18</v>
      </c>
      <c r="D40" s="10">
        <f t="shared" si="12"/>
        <v>17246815.279999994</v>
      </c>
      <c r="E40" s="10">
        <f t="shared" si="12"/>
        <v>8623407.6399999969</v>
      </c>
      <c r="F40" s="10">
        <f t="shared" si="12"/>
        <v>603638.53479999991</v>
      </c>
      <c r="G40" s="10">
        <f t="shared" si="12"/>
        <v>9227046.1748000011</v>
      </c>
      <c r="H40" s="10">
        <f t="shared" si="12"/>
        <v>147632.7387968</v>
      </c>
      <c r="I40" s="10">
        <f t="shared" si="12"/>
        <v>9374678.9135968033</v>
      </c>
      <c r="K40" s="7"/>
    </row>
    <row r="41" spans="1:11" ht="10.5" customHeight="1" x14ac:dyDescent="0.3">
      <c r="A41" s="12"/>
      <c r="B41" s="12"/>
      <c r="C41" s="17"/>
      <c r="D41" s="14"/>
      <c r="E41" s="14"/>
      <c r="F41" s="14"/>
      <c r="G41" s="14"/>
      <c r="H41" s="14"/>
      <c r="I41" s="14"/>
      <c r="K41" s="18"/>
    </row>
    <row r="42" spans="1:11" ht="27.75" customHeight="1" x14ac:dyDescent="0.3">
      <c r="A42" s="12"/>
      <c r="B42" s="12"/>
      <c r="C42" s="17"/>
      <c r="D42" s="14"/>
      <c r="E42" s="14"/>
      <c r="F42" s="14"/>
      <c r="G42" s="14"/>
      <c r="H42" s="14"/>
      <c r="I42" s="14"/>
      <c r="K42" s="19"/>
    </row>
    <row r="43" spans="1:11" ht="61.5" customHeight="1" x14ac:dyDescent="0.3"/>
    <row r="44" spans="1:11" ht="18.75" x14ac:dyDescent="0.3">
      <c r="A44" s="134" t="s">
        <v>35</v>
      </c>
      <c r="B44" s="134"/>
      <c r="C44" s="134"/>
      <c r="D44" s="134"/>
      <c r="E44" s="134"/>
      <c r="F44" s="134"/>
      <c r="G44" s="134"/>
      <c r="H44" s="134"/>
      <c r="I44" s="134"/>
    </row>
    <row r="45" spans="1:11" x14ac:dyDescent="0.3">
      <c r="A45" s="1"/>
      <c r="B45" s="1"/>
      <c r="C45" s="20"/>
      <c r="D45" s="20"/>
      <c r="E45" s="20"/>
    </row>
    <row r="46" spans="1:11" ht="33.75" customHeight="1" x14ac:dyDescent="0.3">
      <c r="A46" s="4" t="s">
        <v>1</v>
      </c>
      <c r="B46" s="4" t="s">
        <v>2</v>
      </c>
      <c r="C46" s="4" t="s">
        <v>3</v>
      </c>
      <c r="D46" s="4" t="s">
        <v>4</v>
      </c>
      <c r="E46" s="4" t="s">
        <v>107</v>
      </c>
      <c r="F46" s="4" t="s">
        <v>5</v>
      </c>
      <c r="G46" s="4" t="s">
        <v>6</v>
      </c>
      <c r="H46" s="4" t="s">
        <v>7</v>
      </c>
      <c r="I46" s="4" t="s">
        <v>8</v>
      </c>
    </row>
    <row r="47" spans="1:11" ht="44.25" customHeight="1" x14ac:dyDescent="0.3">
      <c r="A47" s="29" t="s">
        <v>9</v>
      </c>
      <c r="B47" s="43" t="s">
        <v>25</v>
      </c>
      <c r="C47" s="5">
        <v>4</v>
      </c>
      <c r="D47" s="6">
        <f>(4125157)*4%+4125157</f>
        <v>4290163.28</v>
      </c>
      <c r="E47" s="6">
        <f>D47/2</f>
        <v>2145081.64</v>
      </c>
      <c r="F47" s="6">
        <f>E47*7%</f>
        <v>150155.71480000002</v>
      </c>
      <c r="G47" s="6">
        <f>E47+F47</f>
        <v>2295237.3548000003</v>
      </c>
      <c r="H47" s="6">
        <f t="shared" ref="H47:H57" si="13">G47*1.6%</f>
        <v>36723.797676800008</v>
      </c>
      <c r="I47" s="6">
        <f t="shared" ref="I47:I57" si="14">G47+H47</f>
        <v>2331961.1524768001</v>
      </c>
    </row>
    <row r="48" spans="1:11" ht="42.75" customHeight="1" x14ac:dyDescent="0.3">
      <c r="A48" s="29" t="s">
        <v>80</v>
      </c>
      <c r="B48" s="43" t="s">
        <v>36</v>
      </c>
      <c r="C48" s="5">
        <v>2</v>
      </c>
      <c r="D48" s="6">
        <f>1320103*2</f>
        <v>2640206</v>
      </c>
      <c r="E48" s="6">
        <f t="shared" ref="E48:E57" si="15">D48/2</f>
        <v>1320103</v>
      </c>
      <c r="F48" s="6">
        <f t="shared" ref="F48:F57" si="16">E48*7%</f>
        <v>92407.21</v>
      </c>
      <c r="G48" s="6">
        <f t="shared" ref="G48:G57" si="17">E48+F48</f>
        <v>1412510.21</v>
      </c>
      <c r="H48" s="6">
        <f t="shared" si="13"/>
        <v>22600.163359999999</v>
      </c>
      <c r="I48" s="6">
        <f t="shared" si="14"/>
        <v>1435110.3733599999</v>
      </c>
    </row>
    <row r="49" spans="1:9" ht="35.25" customHeight="1" x14ac:dyDescent="0.3">
      <c r="A49" s="29" t="s">
        <v>12</v>
      </c>
      <c r="B49" s="43" t="s">
        <v>37</v>
      </c>
      <c r="C49" s="5">
        <v>1</v>
      </c>
      <c r="D49" s="6">
        <f>(889880*4%)+889880</f>
        <v>925475.2</v>
      </c>
      <c r="E49" s="6">
        <f t="shared" si="15"/>
        <v>462737.6</v>
      </c>
      <c r="F49" s="6">
        <f t="shared" si="16"/>
        <v>32391.632000000001</v>
      </c>
      <c r="G49" s="6">
        <f t="shared" si="17"/>
        <v>495129.23199999996</v>
      </c>
      <c r="H49" s="6">
        <f t="shared" si="13"/>
        <v>7922.0677119999991</v>
      </c>
      <c r="I49" s="6">
        <f t="shared" si="14"/>
        <v>503051.29971199995</v>
      </c>
    </row>
    <row r="50" spans="1:9" ht="48.75" customHeight="1" x14ac:dyDescent="0.3">
      <c r="A50" s="29" t="s">
        <v>38</v>
      </c>
      <c r="B50" s="43" t="s">
        <v>39</v>
      </c>
      <c r="C50" s="5">
        <v>1</v>
      </c>
      <c r="D50" s="6">
        <f>(889880*4%)+889880</f>
        <v>925475.2</v>
      </c>
      <c r="E50" s="6">
        <f t="shared" si="15"/>
        <v>462737.6</v>
      </c>
      <c r="F50" s="6">
        <f t="shared" si="16"/>
        <v>32391.632000000001</v>
      </c>
      <c r="G50" s="6">
        <f t="shared" si="17"/>
        <v>495129.23199999996</v>
      </c>
      <c r="H50" s="6">
        <f t="shared" si="13"/>
        <v>7922.0677119999991</v>
      </c>
      <c r="I50" s="6">
        <f t="shared" si="14"/>
        <v>503051.29971199995</v>
      </c>
    </row>
    <row r="51" spans="1:9" ht="36" customHeight="1" x14ac:dyDescent="0.3">
      <c r="A51" s="29" t="s">
        <v>15</v>
      </c>
      <c r="B51" s="43" t="s">
        <v>39</v>
      </c>
      <c r="C51" s="5">
        <v>1</v>
      </c>
      <c r="D51" s="6">
        <f>(889880*4%)+889880</f>
        <v>925475.2</v>
      </c>
      <c r="E51" s="6">
        <f t="shared" si="15"/>
        <v>462737.6</v>
      </c>
      <c r="F51" s="6">
        <f t="shared" si="16"/>
        <v>32391.632000000001</v>
      </c>
      <c r="G51" s="6">
        <f t="shared" si="17"/>
        <v>495129.23199999996</v>
      </c>
      <c r="H51" s="6">
        <f t="shared" si="13"/>
        <v>7922.0677119999991</v>
      </c>
      <c r="I51" s="6">
        <f t="shared" si="14"/>
        <v>503051.29971199995</v>
      </c>
    </row>
    <row r="52" spans="1:9" ht="45.75" customHeight="1" x14ac:dyDescent="0.3">
      <c r="A52" s="29" t="s">
        <v>40</v>
      </c>
      <c r="B52" s="43" t="s">
        <v>41</v>
      </c>
      <c r="C52" s="5">
        <v>1</v>
      </c>
      <c r="D52" s="6">
        <f>(1269330*4%)+1269330</f>
        <v>1320103.2</v>
      </c>
      <c r="E52" s="6">
        <f t="shared" si="15"/>
        <v>660051.6</v>
      </c>
      <c r="F52" s="6">
        <f t="shared" si="16"/>
        <v>46203.612000000001</v>
      </c>
      <c r="G52" s="6">
        <f t="shared" si="17"/>
        <v>706255.21199999994</v>
      </c>
      <c r="H52" s="6">
        <f t="shared" si="13"/>
        <v>11300.083391999999</v>
      </c>
      <c r="I52" s="6">
        <f t="shared" si="14"/>
        <v>717555.29539199988</v>
      </c>
    </row>
    <row r="53" spans="1:9" ht="39.75" customHeight="1" x14ac:dyDescent="0.3">
      <c r="A53" s="29" t="s">
        <v>42</v>
      </c>
      <c r="B53" s="43" t="s">
        <v>43</v>
      </c>
      <c r="C53" s="5">
        <v>1</v>
      </c>
      <c r="D53" s="6">
        <f>(889880*4%)+889880</f>
        <v>925475.2</v>
      </c>
      <c r="E53" s="6">
        <f t="shared" si="15"/>
        <v>462737.6</v>
      </c>
      <c r="F53" s="6">
        <f t="shared" si="16"/>
        <v>32391.632000000001</v>
      </c>
      <c r="G53" s="6">
        <f t="shared" si="17"/>
        <v>495129.23199999996</v>
      </c>
      <c r="H53" s="6">
        <f t="shared" si="13"/>
        <v>7922.0677119999991</v>
      </c>
      <c r="I53" s="6">
        <f t="shared" si="14"/>
        <v>503051.29971199995</v>
      </c>
    </row>
    <row r="54" spans="1:9" ht="54.75" customHeight="1" x14ac:dyDescent="0.3">
      <c r="A54" s="29" t="s">
        <v>44</v>
      </c>
      <c r="B54" s="43" t="s">
        <v>43</v>
      </c>
      <c r="C54" s="5">
        <v>1</v>
      </c>
      <c r="D54" s="6">
        <f>(889880*4%)+889880</f>
        <v>925475.2</v>
      </c>
      <c r="E54" s="6">
        <f t="shared" si="15"/>
        <v>462737.6</v>
      </c>
      <c r="F54" s="6">
        <f t="shared" si="16"/>
        <v>32391.632000000001</v>
      </c>
      <c r="G54" s="6">
        <f t="shared" si="17"/>
        <v>495129.23199999996</v>
      </c>
      <c r="H54" s="6">
        <f t="shared" si="13"/>
        <v>7922.0677119999991</v>
      </c>
      <c r="I54" s="6">
        <f t="shared" si="14"/>
        <v>503051.29971199995</v>
      </c>
    </row>
    <row r="55" spans="1:9" ht="36" customHeight="1" x14ac:dyDescent="0.3">
      <c r="A55" s="29" t="s">
        <v>45</v>
      </c>
      <c r="B55" s="43" t="s">
        <v>43</v>
      </c>
      <c r="C55" s="5">
        <v>1</v>
      </c>
      <c r="D55" s="6">
        <f>(889880*4%)+889880</f>
        <v>925475.2</v>
      </c>
      <c r="E55" s="6">
        <f t="shared" si="15"/>
        <v>462737.6</v>
      </c>
      <c r="F55" s="6">
        <f t="shared" si="16"/>
        <v>32391.632000000001</v>
      </c>
      <c r="G55" s="6">
        <f t="shared" si="17"/>
        <v>495129.23199999996</v>
      </c>
      <c r="H55" s="6">
        <f t="shared" si="13"/>
        <v>7922.0677119999991</v>
      </c>
      <c r="I55" s="6">
        <f t="shared" si="14"/>
        <v>503051.29971199995</v>
      </c>
    </row>
    <row r="56" spans="1:9" ht="36.75" customHeight="1" x14ac:dyDescent="0.3">
      <c r="A56" s="29" t="s">
        <v>46</v>
      </c>
      <c r="B56" s="43" t="s">
        <v>43</v>
      </c>
      <c r="C56" s="5">
        <v>1</v>
      </c>
      <c r="D56" s="6">
        <f>(889880*4%)+889880</f>
        <v>925475.2</v>
      </c>
      <c r="E56" s="6">
        <f t="shared" si="15"/>
        <v>462737.6</v>
      </c>
      <c r="F56" s="6">
        <f t="shared" si="16"/>
        <v>32391.632000000001</v>
      </c>
      <c r="G56" s="6">
        <f t="shared" si="17"/>
        <v>495129.23199999996</v>
      </c>
      <c r="H56" s="6">
        <f t="shared" si="13"/>
        <v>7922.0677119999991</v>
      </c>
      <c r="I56" s="6">
        <f t="shared" si="14"/>
        <v>503051.29971199995</v>
      </c>
    </row>
    <row r="57" spans="1:9" ht="37.5" customHeight="1" x14ac:dyDescent="0.3">
      <c r="A57" s="29" t="s">
        <v>47</v>
      </c>
      <c r="B57" s="43" t="s">
        <v>43</v>
      </c>
      <c r="C57" s="5">
        <v>1</v>
      </c>
      <c r="D57" s="6">
        <f>(889880*4%)+889880</f>
        <v>925475.2</v>
      </c>
      <c r="E57" s="6">
        <f t="shared" si="15"/>
        <v>462737.6</v>
      </c>
      <c r="F57" s="6">
        <f t="shared" si="16"/>
        <v>32391.632000000001</v>
      </c>
      <c r="G57" s="6">
        <f t="shared" si="17"/>
        <v>495129.23199999996</v>
      </c>
      <c r="H57" s="6">
        <f t="shared" si="13"/>
        <v>7922.0677119999991</v>
      </c>
      <c r="I57" s="6">
        <f t="shared" si="14"/>
        <v>503051.29971199995</v>
      </c>
    </row>
    <row r="58" spans="1:9" ht="24.75" customHeight="1" x14ac:dyDescent="0.3">
      <c r="A58" s="136" t="s">
        <v>23</v>
      </c>
      <c r="B58" s="137"/>
      <c r="C58" s="21">
        <f t="shared" ref="C58:I58" si="18">SUM(C47:C57)</f>
        <v>15</v>
      </c>
      <c r="D58" s="10">
        <f t="shared" si="18"/>
        <v>15654274.079999994</v>
      </c>
      <c r="E58" s="10">
        <f t="shared" si="18"/>
        <v>7827137.0399999972</v>
      </c>
      <c r="F58" s="10">
        <f t="shared" si="18"/>
        <v>547899.59279999998</v>
      </c>
      <c r="G58" s="10">
        <f t="shared" si="18"/>
        <v>8375036.6327999998</v>
      </c>
      <c r="H58" s="10">
        <f t="shared" si="18"/>
        <v>134000.58612480003</v>
      </c>
      <c r="I58" s="10">
        <f t="shared" si="18"/>
        <v>8509037.2189248018</v>
      </c>
    </row>
    <row r="59" spans="1:9" ht="33.75" customHeight="1" x14ac:dyDescent="0.3">
      <c r="A59" s="12"/>
      <c r="B59" s="12"/>
      <c r="C59" s="13"/>
      <c r="D59" s="14"/>
      <c r="E59" s="14"/>
      <c r="F59" s="14"/>
      <c r="G59" s="14"/>
      <c r="H59" s="14"/>
      <c r="I59" s="14"/>
    </row>
    <row r="60" spans="1:9" ht="27" customHeight="1" x14ac:dyDescent="0.3"/>
    <row r="61" spans="1:9" ht="15.75" customHeight="1" x14ac:dyDescent="0.3"/>
    <row r="62" spans="1:9" ht="18.75" x14ac:dyDescent="0.3">
      <c r="A62" s="134" t="s">
        <v>48</v>
      </c>
      <c r="B62" s="134"/>
      <c r="C62" s="134"/>
      <c r="D62" s="134"/>
      <c r="E62" s="134"/>
      <c r="F62" s="134"/>
      <c r="G62" s="134"/>
      <c r="H62" s="134"/>
      <c r="I62" s="134"/>
    </row>
    <row r="63" spans="1:9" x14ac:dyDescent="0.3">
      <c r="A63" s="1"/>
      <c r="B63" s="1"/>
      <c r="C63" s="20"/>
      <c r="D63" s="20"/>
      <c r="E63" s="20"/>
    </row>
    <row r="64" spans="1:9" ht="24" x14ac:dyDescent="0.3">
      <c r="A64" s="4" t="s">
        <v>1</v>
      </c>
      <c r="B64" s="4" t="s">
        <v>2</v>
      </c>
      <c r="C64" s="4" t="s">
        <v>3</v>
      </c>
      <c r="D64" s="4" t="s">
        <v>4</v>
      </c>
      <c r="E64" s="4" t="s">
        <v>107</v>
      </c>
      <c r="F64" s="4" t="s">
        <v>5</v>
      </c>
      <c r="G64" s="4" t="s">
        <v>6</v>
      </c>
      <c r="H64" s="4" t="s">
        <v>7</v>
      </c>
      <c r="I64" s="4" t="s">
        <v>8</v>
      </c>
    </row>
    <row r="65" spans="1:9" ht="39.75" customHeight="1" x14ac:dyDescent="0.3">
      <c r="A65" s="29" t="s">
        <v>9</v>
      </c>
      <c r="B65" s="43" t="s">
        <v>81</v>
      </c>
      <c r="C65" s="5">
        <v>4</v>
      </c>
      <c r="D65" s="6">
        <f>(4125157)*4%+4125157</f>
        <v>4290163.28</v>
      </c>
      <c r="E65" s="6">
        <f>D65/2</f>
        <v>2145081.64</v>
      </c>
      <c r="F65" s="6">
        <f>E65*7%</f>
        <v>150155.71480000002</v>
      </c>
      <c r="G65" s="6">
        <f>E65+F65</f>
        <v>2295237.3548000003</v>
      </c>
      <c r="H65" s="6">
        <f t="shared" ref="H65:H74" si="19">G65*1.6%</f>
        <v>36723.797676800008</v>
      </c>
      <c r="I65" s="6">
        <f t="shared" ref="I65:I74" si="20">G65+H65</f>
        <v>2331961.1524768001</v>
      </c>
    </row>
    <row r="66" spans="1:9" ht="50.1" customHeight="1" x14ac:dyDescent="0.3">
      <c r="A66" s="29" t="s">
        <v>26</v>
      </c>
      <c r="B66" s="43" t="s">
        <v>49</v>
      </c>
      <c r="C66" s="5">
        <v>3</v>
      </c>
      <c r="D66" s="6">
        <f>1320103*3</f>
        <v>3960309</v>
      </c>
      <c r="E66" s="6">
        <f t="shared" ref="E66:E74" si="21">D66/2</f>
        <v>1980154.5</v>
      </c>
      <c r="F66" s="6">
        <f t="shared" ref="F66:F74" si="22">E66*7%</f>
        <v>138610.815</v>
      </c>
      <c r="G66" s="6">
        <f t="shared" ref="G66:G74" si="23">E66+F66</f>
        <v>2118765.3149999999</v>
      </c>
      <c r="H66" s="6">
        <f t="shared" si="19"/>
        <v>33900.245040000002</v>
      </c>
      <c r="I66" s="6">
        <f t="shared" si="20"/>
        <v>2152665.5600399999</v>
      </c>
    </row>
    <row r="67" spans="1:9" ht="50.1" customHeight="1" x14ac:dyDescent="0.3">
      <c r="A67" s="29" t="s">
        <v>50</v>
      </c>
      <c r="B67" s="43" t="s">
        <v>51</v>
      </c>
      <c r="C67" s="5">
        <v>2</v>
      </c>
      <c r="D67" s="6">
        <f>925475*2</f>
        <v>1850950</v>
      </c>
      <c r="E67" s="6">
        <f t="shared" si="21"/>
        <v>925475</v>
      </c>
      <c r="F67" s="6">
        <f t="shared" si="22"/>
        <v>64783.250000000007</v>
      </c>
      <c r="G67" s="6">
        <f t="shared" si="23"/>
        <v>990258.25</v>
      </c>
      <c r="H67" s="6">
        <f t="shared" si="19"/>
        <v>15844.132</v>
      </c>
      <c r="I67" s="6">
        <f t="shared" si="20"/>
        <v>1006102.382</v>
      </c>
    </row>
    <row r="68" spans="1:9" ht="50.1" customHeight="1" x14ac:dyDescent="0.3">
      <c r="A68" s="29" t="s">
        <v>75</v>
      </c>
      <c r="B68" s="43" t="s">
        <v>52</v>
      </c>
      <c r="C68" s="5">
        <v>1</v>
      </c>
      <c r="D68" s="6">
        <f>(1269330*4%)+1269330</f>
        <v>1320103.2</v>
      </c>
      <c r="E68" s="6">
        <f t="shared" si="21"/>
        <v>660051.6</v>
      </c>
      <c r="F68" s="6">
        <f t="shared" si="22"/>
        <v>46203.612000000001</v>
      </c>
      <c r="G68" s="6">
        <f t="shared" si="23"/>
        <v>706255.21199999994</v>
      </c>
      <c r="H68" s="6">
        <f t="shared" si="19"/>
        <v>11300.083391999999</v>
      </c>
      <c r="I68" s="6">
        <f t="shared" si="20"/>
        <v>717555.29539199988</v>
      </c>
    </row>
    <row r="69" spans="1:9" ht="50.1" customHeight="1" x14ac:dyDescent="0.3">
      <c r="A69" s="29" t="s">
        <v>16</v>
      </c>
      <c r="B69" s="43" t="s">
        <v>82</v>
      </c>
      <c r="C69" s="5">
        <v>2</v>
      </c>
      <c r="D69" s="6">
        <f>925475*2</f>
        <v>1850950</v>
      </c>
      <c r="E69" s="6">
        <f t="shared" si="21"/>
        <v>925475</v>
      </c>
      <c r="F69" s="6">
        <f t="shared" si="22"/>
        <v>64783.250000000007</v>
      </c>
      <c r="G69" s="6">
        <f t="shared" si="23"/>
        <v>990258.25</v>
      </c>
      <c r="H69" s="6">
        <f t="shared" si="19"/>
        <v>15844.132</v>
      </c>
      <c r="I69" s="6">
        <f t="shared" si="20"/>
        <v>1006102.382</v>
      </c>
    </row>
    <row r="70" spans="1:9" ht="50.1" customHeight="1" x14ac:dyDescent="0.3">
      <c r="A70" s="29" t="s">
        <v>17</v>
      </c>
      <c r="B70" s="43" t="s">
        <v>83</v>
      </c>
      <c r="C70" s="5">
        <v>1</v>
      </c>
      <c r="D70" s="6">
        <f>(889880*4%)+889880</f>
        <v>925475.2</v>
      </c>
      <c r="E70" s="6">
        <f t="shared" si="21"/>
        <v>462737.6</v>
      </c>
      <c r="F70" s="6">
        <f t="shared" si="22"/>
        <v>32391.632000000001</v>
      </c>
      <c r="G70" s="6">
        <f t="shared" si="23"/>
        <v>495129.23199999996</v>
      </c>
      <c r="H70" s="6">
        <f t="shared" si="19"/>
        <v>7922.0677119999991</v>
      </c>
      <c r="I70" s="6">
        <f t="shared" si="20"/>
        <v>503051.29971199995</v>
      </c>
    </row>
    <row r="71" spans="1:9" ht="50.1" customHeight="1" x14ac:dyDescent="0.3">
      <c r="A71" s="29" t="s">
        <v>53</v>
      </c>
      <c r="B71" s="43" t="s">
        <v>54</v>
      </c>
      <c r="C71" s="5">
        <v>1</v>
      </c>
      <c r="D71" s="6">
        <f>(889880*4%)+889880</f>
        <v>925475.2</v>
      </c>
      <c r="E71" s="6">
        <f t="shared" si="21"/>
        <v>462737.6</v>
      </c>
      <c r="F71" s="6">
        <f t="shared" si="22"/>
        <v>32391.632000000001</v>
      </c>
      <c r="G71" s="6">
        <f t="shared" si="23"/>
        <v>495129.23199999996</v>
      </c>
      <c r="H71" s="6">
        <f t="shared" si="19"/>
        <v>7922.0677119999991</v>
      </c>
      <c r="I71" s="6">
        <f t="shared" si="20"/>
        <v>503051.29971199995</v>
      </c>
    </row>
    <row r="72" spans="1:9" ht="50.1" customHeight="1" x14ac:dyDescent="0.3">
      <c r="A72" s="29" t="s">
        <v>55</v>
      </c>
      <c r="B72" s="43" t="s">
        <v>54</v>
      </c>
      <c r="C72" s="5">
        <v>1</v>
      </c>
      <c r="D72" s="6">
        <f>(889880*4%)+889880</f>
        <v>925475.2</v>
      </c>
      <c r="E72" s="6">
        <f t="shared" si="21"/>
        <v>462737.6</v>
      </c>
      <c r="F72" s="6">
        <f t="shared" si="22"/>
        <v>32391.632000000001</v>
      </c>
      <c r="G72" s="6">
        <f t="shared" si="23"/>
        <v>495129.23199999996</v>
      </c>
      <c r="H72" s="6">
        <f t="shared" si="19"/>
        <v>7922.0677119999991</v>
      </c>
      <c r="I72" s="6">
        <f t="shared" si="20"/>
        <v>503051.29971199995</v>
      </c>
    </row>
    <row r="73" spans="1:9" ht="50.1" customHeight="1" x14ac:dyDescent="0.3">
      <c r="A73" s="29" t="s">
        <v>56</v>
      </c>
      <c r="B73" s="43" t="s">
        <v>54</v>
      </c>
      <c r="C73" s="5">
        <v>1</v>
      </c>
      <c r="D73" s="6">
        <f>(889880*4%)+889880</f>
        <v>925475.2</v>
      </c>
      <c r="E73" s="6">
        <f t="shared" si="21"/>
        <v>462737.6</v>
      </c>
      <c r="F73" s="6">
        <f t="shared" si="22"/>
        <v>32391.632000000001</v>
      </c>
      <c r="G73" s="6">
        <f t="shared" si="23"/>
        <v>495129.23199999996</v>
      </c>
      <c r="H73" s="6">
        <f t="shared" si="19"/>
        <v>7922.0677119999991</v>
      </c>
      <c r="I73" s="6">
        <f t="shared" si="20"/>
        <v>503051.29971199995</v>
      </c>
    </row>
    <row r="74" spans="1:9" ht="50.1" customHeight="1" x14ac:dyDescent="0.3">
      <c r="A74" s="29" t="s">
        <v>57</v>
      </c>
      <c r="B74" s="43" t="s">
        <v>54</v>
      </c>
      <c r="C74" s="5">
        <v>1</v>
      </c>
      <c r="D74" s="6">
        <f>(889880*4%)+889880</f>
        <v>925475.2</v>
      </c>
      <c r="E74" s="6">
        <f t="shared" si="21"/>
        <v>462737.6</v>
      </c>
      <c r="F74" s="6">
        <f t="shared" si="22"/>
        <v>32391.632000000001</v>
      </c>
      <c r="G74" s="6">
        <f t="shared" si="23"/>
        <v>495129.23199999996</v>
      </c>
      <c r="H74" s="6">
        <f t="shared" si="19"/>
        <v>7922.0677119999991</v>
      </c>
      <c r="I74" s="6">
        <f t="shared" si="20"/>
        <v>503051.29971199995</v>
      </c>
    </row>
    <row r="75" spans="1:9" ht="26.25" customHeight="1" x14ac:dyDescent="0.3">
      <c r="A75" s="136" t="s">
        <v>23</v>
      </c>
      <c r="B75" s="137"/>
      <c r="C75" s="21">
        <f t="shared" ref="C75:I75" si="24">SUM(C65:C74)</f>
        <v>17</v>
      </c>
      <c r="D75" s="10">
        <f t="shared" si="24"/>
        <v>17899851.479999997</v>
      </c>
      <c r="E75" s="10">
        <f t="shared" si="24"/>
        <v>8949925.7399999984</v>
      </c>
      <c r="F75" s="10">
        <f t="shared" si="24"/>
        <v>626494.80180000002</v>
      </c>
      <c r="G75" s="10">
        <f t="shared" si="24"/>
        <v>9576420.5418000016</v>
      </c>
      <c r="H75" s="10">
        <f t="shared" si="24"/>
        <v>153222.72866879997</v>
      </c>
      <c r="I75" s="10">
        <f t="shared" si="24"/>
        <v>9729643.2704688013</v>
      </c>
    </row>
    <row r="76" spans="1:9" ht="80.25" customHeight="1" x14ac:dyDescent="0.3"/>
    <row r="77" spans="1:9" ht="12" customHeight="1" x14ac:dyDescent="0.3"/>
    <row r="78" spans="1:9" ht="18.75" x14ac:dyDescent="0.3">
      <c r="A78" s="34" t="s">
        <v>58</v>
      </c>
      <c r="B78" s="1"/>
      <c r="C78" s="3"/>
      <c r="D78" s="3"/>
      <c r="E78" s="3"/>
      <c r="F78" s="3"/>
      <c r="G78" s="3"/>
      <c r="H78" s="3"/>
      <c r="I78" s="3"/>
    </row>
    <row r="79" spans="1:9" ht="10.5" customHeight="1" x14ac:dyDescent="0.3">
      <c r="A79" s="1"/>
      <c r="B79" s="1"/>
      <c r="C79" s="20"/>
      <c r="D79" s="20"/>
      <c r="E79" s="20"/>
    </row>
    <row r="80" spans="1:9" ht="24" x14ac:dyDescent="0.3">
      <c r="A80" s="4" t="s">
        <v>1</v>
      </c>
      <c r="B80" s="4" t="s">
        <v>2</v>
      </c>
      <c r="C80" s="4" t="s">
        <v>3</v>
      </c>
      <c r="D80" s="4" t="s">
        <v>4</v>
      </c>
      <c r="E80" s="4" t="s">
        <v>107</v>
      </c>
      <c r="F80" s="4" t="s">
        <v>5</v>
      </c>
      <c r="G80" s="4" t="s">
        <v>6</v>
      </c>
      <c r="H80" s="4" t="s">
        <v>7</v>
      </c>
      <c r="I80" s="4" t="s">
        <v>8</v>
      </c>
    </row>
    <row r="81" spans="1:9" ht="38.1" customHeight="1" x14ac:dyDescent="0.3">
      <c r="A81" s="29" t="s">
        <v>9</v>
      </c>
      <c r="B81" s="43" t="s">
        <v>84</v>
      </c>
      <c r="C81" s="5">
        <v>4</v>
      </c>
      <c r="D81" s="6">
        <f>4290163+1320103</f>
        <v>5610266</v>
      </c>
      <c r="E81" s="6">
        <f>D81/2</f>
        <v>2805133</v>
      </c>
      <c r="F81" s="6">
        <f>E81*7%</f>
        <v>196359.31000000003</v>
      </c>
      <c r="G81" s="6">
        <f>E81+F81</f>
        <v>3001492.31</v>
      </c>
      <c r="H81" s="6">
        <f t="shared" ref="H81:H90" si="25">G81*1.6%</f>
        <v>48023.876960000001</v>
      </c>
      <c r="I81" s="6">
        <f t="shared" ref="I81:I90" si="26">G81+H81</f>
        <v>3049516.1869600001</v>
      </c>
    </row>
    <row r="82" spans="1:9" ht="38.1" customHeight="1" x14ac:dyDescent="0.3">
      <c r="A82" s="29" t="s">
        <v>85</v>
      </c>
      <c r="B82" s="43" t="s">
        <v>99</v>
      </c>
      <c r="C82" s="5">
        <v>2</v>
      </c>
      <c r="D82" s="6">
        <f>1320103*2</f>
        <v>2640206</v>
      </c>
      <c r="E82" s="6">
        <f t="shared" ref="E82:E90" si="27">D82/2</f>
        <v>1320103</v>
      </c>
      <c r="F82" s="6">
        <f t="shared" ref="F82:F90" si="28">E82*7%</f>
        <v>92407.21</v>
      </c>
      <c r="G82" s="6">
        <f t="shared" ref="G82:G90" si="29">E82+F82</f>
        <v>1412510.21</v>
      </c>
      <c r="H82" s="6">
        <f t="shared" si="25"/>
        <v>22600.163359999999</v>
      </c>
      <c r="I82" s="6">
        <f t="shared" si="26"/>
        <v>1435110.3733599999</v>
      </c>
    </row>
    <row r="83" spans="1:9" ht="38.1" customHeight="1" x14ac:dyDescent="0.3">
      <c r="A83" s="29" t="s">
        <v>12</v>
      </c>
      <c r="B83" s="43" t="s">
        <v>100</v>
      </c>
      <c r="C83" s="5">
        <v>2</v>
      </c>
      <c r="D83" s="6">
        <f>925475*2</f>
        <v>1850950</v>
      </c>
      <c r="E83" s="6">
        <f t="shared" si="27"/>
        <v>925475</v>
      </c>
      <c r="F83" s="6">
        <f t="shared" si="28"/>
        <v>64783.250000000007</v>
      </c>
      <c r="G83" s="6">
        <f t="shared" si="29"/>
        <v>990258.25</v>
      </c>
      <c r="H83" s="6">
        <f t="shared" si="25"/>
        <v>15844.132</v>
      </c>
      <c r="I83" s="6">
        <f t="shared" si="26"/>
        <v>1006102.382</v>
      </c>
    </row>
    <row r="84" spans="1:9" ht="32.25" customHeight="1" x14ac:dyDescent="0.3">
      <c r="A84" s="29" t="s">
        <v>15</v>
      </c>
      <c r="B84" s="43" t="s">
        <v>101</v>
      </c>
      <c r="C84" s="5">
        <v>1</v>
      </c>
      <c r="D84" s="6">
        <f>(889880*4%)+889880</f>
        <v>925475.2</v>
      </c>
      <c r="E84" s="6">
        <f t="shared" si="27"/>
        <v>462737.6</v>
      </c>
      <c r="F84" s="6">
        <f t="shared" si="28"/>
        <v>32391.632000000001</v>
      </c>
      <c r="G84" s="6">
        <f t="shared" si="29"/>
        <v>495129.23199999996</v>
      </c>
      <c r="H84" s="6">
        <f t="shared" si="25"/>
        <v>7922.0677119999991</v>
      </c>
      <c r="I84" s="6">
        <f t="shared" si="26"/>
        <v>503051.29971199995</v>
      </c>
    </row>
    <row r="85" spans="1:9" ht="29.25" customHeight="1" x14ac:dyDescent="0.3">
      <c r="A85" s="29" t="s">
        <v>16</v>
      </c>
      <c r="B85" s="43" t="s">
        <v>102</v>
      </c>
      <c r="C85" s="5">
        <v>1</v>
      </c>
      <c r="D85" s="6">
        <f>(1269330*4%)+1269330</f>
        <v>1320103.2</v>
      </c>
      <c r="E85" s="6">
        <f t="shared" si="27"/>
        <v>660051.6</v>
      </c>
      <c r="F85" s="6">
        <f t="shared" si="28"/>
        <v>46203.612000000001</v>
      </c>
      <c r="G85" s="6">
        <f t="shared" si="29"/>
        <v>706255.21199999994</v>
      </c>
      <c r="H85" s="6">
        <f t="shared" si="25"/>
        <v>11300.083391999999</v>
      </c>
      <c r="I85" s="6">
        <f t="shared" si="26"/>
        <v>717555.29539199988</v>
      </c>
    </row>
    <row r="86" spans="1:9" ht="30.75" customHeight="1" x14ac:dyDescent="0.3">
      <c r="A86" s="29" t="s">
        <v>17</v>
      </c>
      <c r="B86" s="43" t="s">
        <v>103</v>
      </c>
      <c r="C86" s="5">
        <v>1</v>
      </c>
      <c r="D86" s="6">
        <f>(889880*4%)+889880</f>
        <v>925475.2</v>
      </c>
      <c r="E86" s="6">
        <f t="shared" si="27"/>
        <v>462737.6</v>
      </c>
      <c r="F86" s="6">
        <f t="shared" si="28"/>
        <v>32391.632000000001</v>
      </c>
      <c r="G86" s="6">
        <f t="shared" si="29"/>
        <v>495129.23199999996</v>
      </c>
      <c r="H86" s="6">
        <f t="shared" si="25"/>
        <v>7922.0677119999991</v>
      </c>
      <c r="I86" s="6">
        <f t="shared" si="26"/>
        <v>503051.29971199995</v>
      </c>
    </row>
    <row r="87" spans="1:9" ht="38.1" customHeight="1" x14ac:dyDescent="0.3">
      <c r="A87" s="29" t="s">
        <v>59</v>
      </c>
      <c r="B87" s="43" t="s">
        <v>86</v>
      </c>
      <c r="C87" s="5">
        <v>1</v>
      </c>
      <c r="D87" s="6">
        <f>(889880*4%)+889880</f>
        <v>925475.2</v>
      </c>
      <c r="E87" s="6">
        <f t="shared" si="27"/>
        <v>462737.6</v>
      </c>
      <c r="F87" s="6">
        <f t="shared" si="28"/>
        <v>32391.632000000001</v>
      </c>
      <c r="G87" s="6">
        <f t="shared" si="29"/>
        <v>495129.23199999996</v>
      </c>
      <c r="H87" s="6">
        <f t="shared" si="25"/>
        <v>7922.0677119999991</v>
      </c>
      <c r="I87" s="6">
        <f t="shared" si="26"/>
        <v>503051.29971199995</v>
      </c>
    </row>
    <row r="88" spans="1:9" ht="38.1" customHeight="1" x14ac:dyDescent="0.3">
      <c r="A88" s="29" t="s">
        <v>60</v>
      </c>
      <c r="B88" s="43" t="s">
        <v>87</v>
      </c>
      <c r="C88" s="5">
        <v>1</v>
      </c>
      <c r="D88" s="6">
        <f>(889880*4%)+889880</f>
        <v>925475.2</v>
      </c>
      <c r="E88" s="6">
        <f t="shared" si="27"/>
        <v>462737.6</v>
      </c>
      <c r="F88" s="6">
        <f t="shared" si="28"/>
        <v>32391.632000000001</v>
      </c>
      <c r="G88" s="6">
        <f t="shared" si="29"/>
        <v>495129.23199999996</v>
      </c>
      <c r="H88" s="6">
        <f t="shared" si="25"/>
        <v>7922.0677119999991</v>
      </c>
      <c r="I88" s="6">
        <f t="shared" si="26"/>
        <v>503051.29971199995</v>
      </c>
    </row>
    <row r="89" spans="1:9" ht="38.1" customHeight="1" x14ac:dyDescent="0.3">
      <c r="A89" s="29" t="s">
        <v>62</v>
      </c>
      <c r="B89" s="43" t="s">
        <v>88</v>
      </c>
      <c r="C89" s="5">
        <v>1</v>
      </c>
      <c r="D89" s="6">
        <f>(889880*4%)+889880</f>
        <v>925475.2</v>
      </c>
      <c r="E89" s="6">
        <f t="shared" si="27"/>
        <v>462737.6</v>
      </c>
      <c r="F89" s="6">
        <f t="shared" si="28"/>
        <v>32391.632000000001</v>
      </c>
      <c r="G89" s="6">
        <f t="shared" si="29"/>
        <v>495129.23199999996</v>
      </c>
      <c r="H89" s="6">
        <f t="shared" si="25"/>
        <v>7922.0677119999991</v>
      </c>
      <c r="I89" s="6">
        <f t="shared" si="26"/>
        <v>503051.29971199995</v>
      </c>
    </row>
    <row r="90" spans="1:9" ht="38.1" customHeight="1" x14ac:dyDescent="0.3">
      <c r="A90" s="29" t="s">
        <v>61</v>
      </c>
      <c r="B90" s="43" t="s">
        <v>104</v>
      </c>
      <c r="C90" s="5">
        <v>1</v>
      </c>
      <c r="D90" s="6">
        <f>(889880*4%)+889880</f>
        <v>925475.2</v>
      </c>
      <c r="E90" s="6">
        <f t="shared" si="27"/>
        <v>462737.6</v>
      </c>
      <c r="F90" s="6">
        <f t="shared" si="28"/>
        <v>32391.632000000001</v>
      </c>
      <c r="G90" s="6">
        <f t="shared" si="29"/>
        <v>495129.23199999996</v>
      </c>
      <c r="H90" s="6">
        <f t="shared" si="25"/>
        <v>7922.0677119999991</v>
      </c>
      <c r="I90" s="6">
        <f t="shared" si="26"/>
        <v>503051.29971199995</v>
      </c>
    </row>
    <row r="91" spans="1:9" ht="23.25" customHeight="1" x14ac:dyDescent="0.3">
      <c r="A91" s="136" t="s">
        <v>23</v>
      </c>
      <c r="B91" s="137"/>
      <c r="C91" s="21">
        <f t="shared" ref="C91:I91" si="30">SUM(C81:C90)</f>
        <v>15</v>
      </c>
      <c r="D91" s="10">
        <f t="shared" si="30"/>
        <v>16974376.399999995</v>
      </c>
      <c r="E91" s="10">
        <f t="shared" si="30"/>
        <v>8487188.1999999974</v>
      </c>
      <c r="F91" s="10">
        <f t="shared" si="30"/>
        <v>594103.174</v>
      </c>
      <c r="G91" s="10">
        <f t="shared" si="30"/>
        <v>9081291.3739999998</v>
      </c>
      <c r="H91" s="10">
        <f t="shared" si="30"/>
        <v>145300.66198400001</v>
      </c>
      <c r="I91" s="10">
        <f t="shared" si="30"/>
        <v>9226592.0359840021</v>
      </c>
    </row>
    <row r="92" spans="1:9" ht="17.25" customHeight="1" x14ac:dyDescent="0.3">
      <c r="A92" s="12"/>
      <c r="B92" s="12"/>
      <c r="C92" s="13"/>
      <c r="D92" s="14"/>
      <c r="E92" s="14"/>
      <c r="F92" s="14"/>
      <c r="G92" s="14"/>
      <c r="H92" s="14"/>
      <c r="I92" s="14"/>
    </row>
    <row r="93" spans="1:9" ht="18.75" x14ac:dyDescent="0.3">
      <c r="A93" s="134" t="s">
        <v>71</v>
      </c>
      <c r="B93" s="134"/>
      <c r="C93" s="134"/>
      <c r="D93" s="134"/>
      <c r="E93" s="134"/>
      <c r="F93" s="134"/>
      <c r="G93" s="134"/>
      <c r="H93" s="134"/>
      <c r="I93" s="134"/>
    </row>
    <row r="94" spans="1:9" ht="11.25" customHeight="1" x14ac:dyDescent="0.3">
      <c r="A94" s="1"/>
      <c r="B94" s="1"/>
      <c r="C94" s="20"/>
      <c r="D94" s="20"/>
      <c r="E94" s="20"/>
    </row>
    <row r="95" spans="1:9" ht="24" x14ac:dyDescent="0.3">
      <c r="A95" s="4" t="s">
        <v>1</v>
      </c>
      <c r="B95" s="4" t="s">
        <v>2</v>
      </c>
      <c r="C95" s="4" t="s">
        <v>3</v>
      </c>
      <c r="D95" s="4" t="s">
        <v>4</v>
      </c>
      <c r="E95" s="4" t="s">
        <v>107</v>
      </c>
      <c r="F95" s="4" t="s">
        <v>5</v>
      </c>
      <c r="G95" s="4" t="s">
        <v>6</v>
      </c>
      <c r="H95" s="4" t="s">
        <v>7</v>
      </c>
      <c r="I95" s="4" t="s">
        <v>8</v>
      </c>
    </row>
    <row r="96" spans="1:9" ht="25.5" x14ac:dyDescent="0.3">
      <c r="A96" s="29" t="s">
        <v>9</v>
      </c>
      <c r="B96" s="43" t="s">
        <v>89</v>
      </c>
      <c r="C96" s="5">
        <v>4</v>
      </c>
      <c r="D96" s="6">
        <f>(4125157)*4%+4125157</f>
        <v>4290163.28</v>
      </c>
      <c r="E96" s="6">
        <f>D96/2</f>
        <v>2145081.64</v>
      </c>
      <c r="F96" s="6">
        <f>E96*7%</f>
        <v>150155.71480000002</v>
      </c>
      <c r="G96" s="6">
        <f>E96+F96</f>
        <v>2295237.3548000003</v>
      </c>
      <c r="H96" s="6">
        <f>G96*1.6%</f>
        <v>36723.797676800008</v>
      </c>
      <c r="I96" s="6">
        <f>G96+H96</f>
        <v>2331961.1524768001</v>
      </c>
    </row>
    <row r="97" spans="1:9" ht="25.5" x14ac:dyDescent="0.3">
      <c r="A97" s="29" t="s">
        <v>26</v>
      </c>
      <c r="B97" s="43" t="s">
        <v>39</v>
      </c>
      <c r="C97" s="5">
        <v>5</v>
      </c>
      <c r="D97" s="6">
        <f>925475*5</f>
        <v>4627375</v>
      </c>
      <c r="E97" s="6">
        <f>D97/2</f>
        <v>2313687.5</v>
      </c>
      <c r="F97" s="6">
        <f>E97*7%</f>
        <v>161958.12500000003</v>
      </c>
      <c r="G97" s="6">
        <f>E97+F97</f>
        <v>2475645.625</v>
      </c>
      <c r="H97" s="6">
        <f>G97*1.6%</f>
        <v>39610.33</v>
      </c>
      <c r="I97" s="6">
        <f>G97+H97</f>
        <v>2515255.9550000001</v>
      </c>
    </row>
    <row r="98" spans="1:9" ht="36.75" customHeight="1" x14ac:dyDescent="0.3">
      <c r="A98" s="29" t="s">
        <v>26</v>
      </c>
      <c r="B98" s="43" t="s">
        <v>70</v>
      </c>
      <c r="C98" s="5">
        <v>1</v>
      </c>
      <c r="D98" s="6">
        <f>(1269330*4%)+1269330</f>
        <v>1320103.2</v>
      </c>
      <c r="E98" s="6">
        <f>D98/2</f>
        <v>660051.6</v>
      </c>
      <c r="F98" s="6">
        <f>E98*7%</f>
        <v>46203.612000000001</v>
      </c>
      <c r="G98" s="6">
        <f>E98+F98</f>
        <v>706255.21199999994</v>
      </c>
      <c r="H98" s="6">
        <f>G98*1.6%</f>
        <v>11300.083391999999</v>
      </c>
      <c r="I98" s="6">
        <f>G98+H98</f>
        <v>717555.29539199988</v>
      </c>
    </row>
    <row r="99" spans="1:9" ht="30" x14ac:dyDescent="0.3">
      <c r="A99" s="29" t="s">
        <v>90</v>
      </c>
      <c r="B99" s="43" t="s">
        <v>105</v>
      </c>
      <c r="C99" s="5">
        <v>1</v>
      </c>
      <c r="D99" s="6">
        <f>(889880*4%)+889880</f>
        <v>925475.2</v>
      </c>
      <c r="E99" s="6">
        <f>D99/2</f>
        <v>462737.6</v>
      </c>
      <c r="F99" s="6">
        <f>E99*7%</f>
        <v>32391.632000000001</v>
      </c>
      <c r="G99" s="6">
        <f>E99+F99</f>
        <v>495129.23199999996</v>
      </c>
      <c r="H99" s="6">
        <f>G99*1.6%</f>
        <v>7922.0677119999991</v>
      </c>
      <c r="I99" s="6">
        <f>G99+H99</f>
        <v>503051.29971199995</v>
      </c>
    </row>
    <row r="100" spans="1:9" ht="29.25" customHeight="1" x14ac:dyDescent="0.3">
      <c r="A100" s="136" t="s">
        <v>23</v>
      </c>
      <c r="B100" s="137"/>
      <c r="C100" s="21">
        <f t="shared" ref="C100:I100" si="31">SUM(C96:C99)</f>
        <v>11</v>
      </c>
      <c r="D100" s="10">
        <f t="shared" si="31"/>
        <v>11163116.68</v>
      </c>
      <c r="E100" s="10">
        <f t="shared" si="31"/>
        <v>5581558.3399999999</v>
      </c>
      <c r="F100" s="10">
        <f t="shared" si="31"/>
        <v>390709.08380000008</v>
      </c>
      <c r="G100" s="10">
        <f t="shared" si="31"/>
        <v>5972267.4238000009</v>
      </c>
      <c r="H100" s="10">
        <f t="shared" si="31"/>
        <v>95556.278780800014</v>
      </c>
      <c r="I100" s="10">
        <f t="shared" si="31"/>
        <v>6067823.7025808003</v>
      </c>
    </row>
    <row r="102" spans="1:9" ht="18.75" x14ac:dyDescent="0.3">
      <c r="A102" s="134" t="s">
        <v>63</v>
      </c>
      <c r="B102" s="134"/>
      <c r="C102" s="134"/>
      <c r="D102" s="134"/>
      <c r="E102" s="134"/>
      <c r="F102" s="134"/>
      <c r="G102" s="134"/>
      <c r="H102" s="134"/>
      <c r="I102" s="134"/>
    </row>
    <row r="103" spans="1:9" x14ac:dyDescent="0.3">
      <c r="A103" s="1"/>
      <c r="B103" s="1"/>
      <c r="C103" s="20"/>
      <c r="D103" s="20"/>
      <c r="E103" s="20"/>
    </row>
    <row r="104" spans="1:9" ht="24" x14ac:dyDescent="0.3">
      <c r="A104" s="4" t="s">
        <v>1</v>
      </c>
      <c r="B104" s="4" t="s">
        <v>2</v>
      </c>
      <c r="C104" s="4" t="s">
        <v>3</v>
      </c>
      <c r="D104" s="4" t="s">
        <v>4</v>
      </c>
      <c r="E104" s="4" t="s">
        <v>107</v>
      </c>
      <c r="F104" s="4" t="s">
        <v>5</v>
      </c>
      <c r="G104" s="4" t="s">
        <v>6</v>
      </c>
      <c r="H104" s="4" t="s">
        <v>7</v>
      </c>
      <c r="I104" s="4" t="s">
        <v>8</v>
      </c>
    </row>
    <row r="105" spans="1:9" ht="25.5" x14ac:dyDescent="0.3">
      <c r="A105" s="29" t="s">
        <v>63</v>
      </c>
      <c r="B105" s="43" t="s">
        <v>72</v>
      </c>
      <c r="C105" s="5">
        <v>5</v>
      </c>
      <c r="D105" s="6">
        <f>925475*5</f>
        <v>4627375</v>
      </c>
      <c r="E105" s="6">
        <f>D105/2</f>
        <v>2313687.5</v>
      </c>
      <c r="F105" s="6">
        <f>E105*7%</f>
        <v>161958.12500000003</v>
      </c>
      <c r="G105" s="6">
        <f>E105+F105</f>
        <v>2475645.625</v>
      </c>
      <c r="H105" s="6">
        <f>G105*1.6%</f>
        <v>39610.33</v>
      </c>
      <c r="I105" s="6">
        <f>G105+H105</f>
        <v>2515255.9550000001</v>
      </c>
    </row>
    <row r="106" spans="1:9" ht="29.25" customHeight="1" x14ac:dyDescent="0.3">
      <c r="A106" s="136" t="s">
        <v>23</v>
      </c>
      <c r="B106" s="137"/>
      <c r="C106" s="21">
        <f t="shared" ref="C106:I106" si="32">SUM(C105:C105)</f>
        <v>5</v>
      </c>
      <c r="D106" s="10">
        <f t="shared" si="32"/>
        <v>4627375</v>
      </c>
      <c r="E106" s="10">
        <f t="shared" si="32"/>
        <v>2313687.5</v>
      </c>
      <c r="F106" s="10">
        <f t="shared" si="32"/>
        <v>161958.12500000003</v>
      </c>
      <c r="G106" s="10">
        <f t="shared" si="32"/>
        <v>2475645.625</v>
      </c>
      <c r="H106" s="10">
        <f t="shared" si="32"/>
        <v>39610.33</v>
      </c>
      <c r="I106" s="10">
        <f t="shared" si="32"/>
        <v>2515255.9550000001</v>
      </c>
    </row>
    <row r="108" spans="1:9" ht="18.75" x14ac:dyDescent="0.3">
      <c r="A108" s="134" t="s">
        <v>91</v>
      </c>
      <c r="B108" s="134"/>
      <c r="C108" s="134"/>
      <c r="D108" s="134"/>
      <c r="E108" s="134"/>
      <c r="F108" s="134"/>
      <c r="G108" s="134"/>
      <c r="H108" s="134"/>
      <c r="I108" s="134"/>
    </row>
    <row r="109" spans="1:9" x14ac:dyDescent="0.3">
      <c r="A109" s="1"/>
      <c r="B109" s="1"/>
      <c r="C109" s="20"/>
      <c r="D109" s="20"/>
      <c r="E109" s="20"/>
    </row>
    <row r="110" spans="1:9" ht="24" x14ac:dyDescent="0.3">
      <c r="A110" s="4" t="s">
        <v>1</v>
      </c>
      <c r="B110" s="4" t="s">
        <v>2</v>
      </c>
      <c r="C110" s="4" t="s">
        <v>3</v>
      </c>
      <c r="D110" s="4" t="s">
        <v>4</v>
      </c>
      <c r="E110" s="4" t="s">
        <v>107</v>
      </c>
      <c r="F110" s="4" t="s">
        <v>5</v>
      </c>
      <c r="G110" s="4" t="s">
        <v>6</v>
      </c>
      <c r="H110" s="4" t="s">
        <v>7</v>
      </c>
      <c r="I110" s="4" t="s">
        <v>8</v>
      </c>
    </row>
    <row r="111" spans="1:9" ht="25.5" x14ac:dyDescent="0.3">
      <c r="A111" s="29" t="s">
        <v>92</v>
      </c>
      <c r="B111" s="43" t="s">
        <v>93</v>
      </c>
      <c r="C111" s="5">
        <v>3</v>
      </c>
      <c r="D111" s="6">
        <f>925475*3</f>
        <v>2776425</v>
      </c>
      <c r="E111" s="6">
        <f>D111/2</f>
        <v>1388212.5</v>
      </c>
      <c r="F111" s="6">
        <f>E111*7%</f>
        <v>97174.875000000015</v>
      </c>
      <c r="G111" s="6">
        <f>E111+F111</f>
        <v>1485387.375</v>
      </c>
      <c r="H111" s="6">
        <f>G111*1.6%</f>
        <v>23766.198</v>
      </c>
      <c r="I111" s="6">
        <f>G111+H111</f>
        <v>1509153.5730000001</v>
      </c>
    </row>
    <row r="112" spans="1:9" ht="29.25" customHeight="1" x14ac:dyDescent="0.3">
      <c r="A112" s="136" t="s">
        <v>23</v>
      </c>
      <c r="B112" s="137"/>
      <c r="C112" s="21">
        <f t="shared" ref="C112:I112" si="33">SUM(C111:C111)</f>
        <v>3</v>
      </c>
      <c r="D112" s="10">
        <f t="shared" si="33"/>
        <v>2776425</v>
      </c>
      <c r="E112" s="10">
        <f t="shared" si="33"/>
        <v>1388212.5</v>
      </c>
      <c r="F112" s="10">
        <f t="shared" si="33"/>
        <v>97174.875000000015</v>
      </c>
      <c r="G112" s="10">
        <f t="shared" si="33"/>
        <v>1485387.375</v>
      </c>
      <c r="H112" s="10">
        <f t="shared" si="33"/>
        <v>23766.198</v>
      </c>
      <c r="I112" s="10">
        <f t="shared" si="33"/>
        <v>1509153.5730000001</v>
      </c>
    </row>
    <row r="113" spans="1:9" ht="17.25" customHeight="1" x14ac:dyDescent="0.3">
      <c r="A113" s="12"/>
      <c r="B113" s="12"/>
      <c r="C113" s="13"/>
      <c r="D113" s="14"/>
      <c r="E113" s="14"/>
      <c r="F113" s="14"/>
      <c r="G113" s="14"/>
      <c r="H113" s="14"/>
      <c r="I113" s="14"/>
    </row>
    <row r="114" spans="1:9" ht="18.75" x14ac:dyDescent="0.3">
      <c r="A114" s="134" t="s">
        <v>94</v>
      </c>
      <c r="B114" s="134"/>
      <c r="C114" s="134"/>
      <c r="D114" s="134"/>
      <c r="E114" s="134"/>
      <c r="F114" s="134"/>
      <c r="G114" s="134"/>
      <c r="H114" s="134"/>
      <c r="I114" s="134"/>
    </row>
    <row r="115" spans="1:9" x14ac:dyDescent="0.3">
      <c r="A115" s="1"/>
      <c r="B115" s="1"/>
      <c r="C115" s="20"/>
      <c r="D115" s="20"/>
      <c r="E115" s="20"/>
    </row>
    <row r="116" spans="1:9" ht="24" x14ac:dyDescent="0.3">
      <c r="A116" s="4" t="s">
        <v>1</v>
      </c>
      <c r="B116" s="4" t="s">
        <v>2</v>
      </c>
      <c r="C116" s="4" t="s">
        <v>3</v>
      </c>
      <c r="D116" s="4" t="s">
        <v>4</v>
      </c>
      <c r="E116" s="4" t="s">
        <v>107</v>
      </c>
      <c r="F116" s="4" t="s">
        <v>5</v>
      </c>
      <c r="G116" s="4" t="s">
        <v>6</v>
      </c>
      <c r="H116" s="4" t="s">
        <v>7</v>
      </c>
      <c r="I116" s="4" t="s">
        <v>8</v>
      </c>
    </row>
    <row r="117" spans="1:9" ht="30" x14ac:dyDescent="0.3">
      <c r="A117" s="29" t="s">
        <v>95</v>
      </c>
      <c r="B117" s="43" t="s">
        <v>96</v>
      </c>
      <c r="C117" s="5">
        <v>1</v>
      </c>
      <c r="D117" s="6">
        <f>(889880*4%)+889880</f>
        <v>925475.2</v>
      </c>
      <c r="E117" s="6">
        <f>D117/2</f>
        <v>462737.6</v>
      </c>
      <c r="F117" s="6">
        <f>E117*7%</f>
        <v>32391.632000000001</v>
      </c>
      <c r="G117" s="6">
        <f>E117+F117</f>
        <v>495129.23199999996</v>
      </c>
      <c r="H117" s="6">
        <f>G117*1.6%</f>
        <v>7922.0677119999991</v>
      </c>
      <c r="I117" s="6">
        <f>G117+H117</f>
        <v>503051.29971199995</v>
      </c>
    </row>
    <row r="118" spans="1:9" ht="29.25" customHeight="1" x14ac:dyDescent="0.3">
      <c r="A118" s="136" t="s">
        <v>23</v>
      </c>
      <c r="B118" s="137"/>
      <c r="C118" s="21">
        <f t="shared" ref="C118:I118" si="34">SUM(C117:C117)</f>
        <v>1</v>
      </c>
      <c r="D118" s="10">
        <f t="shared" si="34"/>
        <v>925475.2</v>
      </c>
      <c r="E118" s="10">
        <f t="shared" si="34"/>
        <v>462737.6</v>
      </c>
      <c r="F118" s="10">
        <f t="shared" si="34"/>
        <v>32391.632000000001</v>
      </c>
      <c r="G118" s="10">
        <f t="shared" si="34"/>
        <v>495129.23199999996</v>
      </c>
      <c r="H118" s="10">
        <f t="shared" si="34"/>
        <v>7922.0677119999991</v>
      </c>
      <c r="I118" s="10">
        <f t="shared" si="34"/>
        <v>503051.29971199995</v>
      </c>
    </row>
    <row r="119" spans="1:9" ht="21" customHeight="1" x14ac:dyDescent="0.3">
      <c r="A119" s="140" t="s">
        <v>64</v>
      </c>
      <c r="B119" s="140"/>
      <c r="C119" s="140"/>
      <c r="D119" s="140"/>
      <c r="E119" s="140"/>
      <c r="F119" s="140"/>
      <c r="G119" s="140"/>
      <c r="H119" s="140"/>
      <c r="I119" s="140"/>
    </row>
    <row r="120" spans="1:9" ht="9" customHeight="1" x14ac:dyDescent="0.3"/>
    <row r="121" spans="1:9" ht="29.25" customHeight="1" x14ac:dyDescent="0.3">
      <c r="A121" s="141" t="s">
        <v>64</v>
      </c>
      <c r="B121" s="141"/>
      <c r="C121" s="21">
        <f>C19+C40+C58+C75+C91+C100+C106+C112+C118</f>
        <v>109</v>
      </c>
      <c r="D121" s="10">
        <f t="shared" ref="D121:I121" si="35">D19+D40+D58+D75+D91+D100+D106+D112+D118</f>
        <v>114207288.87999998</v>
      </c>
      <c r="E121" s="10">
        <f t="shared" si="35"/>
        <v>57103644.43999999</v>
      </c>
      <c r="F121" s="10">
        <f t="shared" si="35"/>
        <v>3997255.1108000004</v>
      </c>
      <c r="G121" s="10">
        <f t="shared" si="35"/>
        <v>61100899.550800003</v>
      </c>
      <c r="H121" s="10">
        <f t="shared" si="35"/>
        <v>977614.3928127999</v>
      </c>
      <c r="I121" s="10">
        <f t="shared" si="35"/>
        <v>62078513.943612814</v>
      </c>
    </row>
    <row r="122" spans="1:9" x14ac:dyDescent="0.3">
      <c r="G122" s="37"/>
    </row>
    <row r="123" spans="1:9" ht="19.5" customHeight="1" x14ac:dyDescent="0.3">
      <c r="A123" s="139" t="s">
        <v>98</v>
      </c>
      <c r="B123" s="139"/>
      <c r="C123" s="139"/>
      <c r="D123" s="139"/>
      <c r="E123" s="139"/>
      <c r="F123" s="139"/>
      <c r="G123" s="139"/>
      <c r="H123" s="139"/>
      <c r="I123" s="139"/>
    </row>
    <row r="124" spans="1:9" ht="12.75" customHeight="1" x14ac:dyDescent="0.3">
      <c r="A124" s="31"/>
      <c r="B124" s="31"/>
      <c r="C124" s="31"/>
      <c r="D124" s="31"/>
      <c r="E124" s="31"/>
      <c r="F124" s="31"/>
      <c r="G124" s="31"/>
      <c r="H124" s="31"/>
      <c r="I124" s="31"/>
    </row>
    <row r="125" spans="1:9" ht="21.75" customHeight="1" x14ac:dyDescent="0.3">
      <c r="A125" s="138" t="s">
        <v>110</v>
      </c>
      <c r="B125" s="138"/>
      <c r="C125" s="138"/>
      <c r="D125" s="138"/>
      <c r="E125" s="138"/>
      <c r="F125" s="22"/>
      <c r="G125" s="22"/>
      <c r="H125" s="22"/>
      <c r="I125" s="22"/>
    </row>
    <row r="126" spans="1:9" s="20" customFormat="1" ht="11.25" customHeight="1" x14ac:dyDescent="0.25">
      <c r="A126" s="32"/>
      <c r="B126" s="32"/>
      <c r="C126" s="23"/>
      <c r="D126" s="23"/>
      <c r="E126" s="23"/>
      <c r="F126" s="23"/>
      <c r="G126" s="23"/>
    </row>
    <row r="127" spans="1:9" s="26" customFormat="1" ht="15.75" x14ac:dyDescent="0.25">
      <c r="A127" s="35" t="s">
        <v>108</v>
      </c>
      <c r="B127" s="44"/>
      <c r="C127" s="24"/>
      <c r="E127" s="24">
        <f>E121</f>
        <v>57103644.43999999</v>
      </c>
      <c r="F127" s="27"/>
      <c r="G127" s="25"/>
    </row>
    <row r="128" spans="1:9" ht="16.5" x14ac:dyDescent="0.3">
      <c r="A128" s="36" t="s">
        <v>65</v>
      </c>
      <c r="E128" s="27">
        <f>E127*7%</f>
        <v>3997255.1107999999</v>
      </c>
      <c r="F128" s="27"/>
    </row>
    <row r="129" spans="1:7" ht="16.5" x14ac:dyDescent="0.3">
      <c r="A129" s="36" t="s">
        <v>6</v>
      </c>
      <c r="E129" s="27">
        <f>E127+E128</f>
        <v>61100899.550799988</v>
      </c>
      <c r="F129" s="27"/>
      <c r="G129" s="37"/>
    </row>
    <row r="130" spans="1:7" ht="16.5" x14ac:dyDescent="0.3">
      <c r="A130" s="36" t="s">
        <v>7</v>
      </c>
      <c r="E130" s="27">
        <f>E129*1.6%</f>
        <v>977614.39281279978</v>
      </c>
      <c r="F130" s="27"/>
      <c r="G130" s="37"/>
    </row>
    <row r="131" spans="1:7" ht="16.5" x14ac:dyDescent="0.3">
      <c r="A131" s="36" t="s">
        <v>109</v>
      </c>
      <c r="E131" s="27">
        <f>E129+E130</f>
        <v>62078513.943612792</v>
      </c>
      <c r="F131" s="27"/>
      <c r="G131" s="37"/>
    </row>
    <row r="132" spans="1:7" ht="3.75" customHeight="1" x14ac:dyDescent="0.3">
      <c r="A132" s="36"/>
      <c r="D132" s="27"/>
      <c r="E132" s="27"/>
      <c r="F132" s="27"/>
    </row>
    <row r="133" spans="1:7" ht="18.75" x14ac:dyDescent="0.3">
      <c r="A133" s="40" t="s">
        <v>97</v>
      </c>
      <c r="B133" s="45"/>
      <c r="C133" s="41"/>
      <c r="D133" s="42"/>
      <c r="E133" s="42"/>
      <c r="F133" s="38"/>
    </row>
  </sheetData>
  <mergeCells count="22">
    <mergeCell ref="A100:B100"/>
    <mergeCell ref="A62:I62"/>
    <mergeCell ref="A40:B40"/>
    <mergeCell ref="A44:I44"/>
    <mergeCell ref="A125:E125"/>
    <mergeCell ref="A123:I123"/>
    <mergeCell ref="A108:I108"/>
    <mergeCell ref="A112:B112"/>
    <mergeCell ref="A119:I119"/>
    <mergeCell ref="A121:B121"/>
    <mergeCell ref="A114:I114"/>
    <mergeCell ref="A118:B118"/>
    <mergeCell ref="A102:I102"/>
    <mergeCell ref="A106:B106"/>
    <mergeCell ref="A75:B75"/>
    <mergeCell ref="A91:B91"/>
    <mergeCell ref="A93:I93"/>
    <mergeCell ref="A1:I1"/>
    <mergeCell ref="A2:I2"/>
    <mergeCell ref="A3:I3"/>
    <mergeCell ref="A19:B19"/>
    <mergeCell ref="A58:B58"/>
  </mergeCells>
  <phoneticPr fontId="35" type="noConversion"/>
  <printOptions horizontalCentered="1"/>
  <pageMargins left="0.59055118110236227" right="0.59055118110236227" top="0.39370078740157483" bottom="0.39370078740157483" header="0" footer="0"/>
  <pageSetup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2"/>
  <sheetViews>
    <sheetView tabSelected="1" topLeftCell="A61" workbookViewId="0">
      <selection activeCell="G148" sqref="G148"/>
    </sheetView>
  </sheetViews>
  <sheetFormatPr baseColWidth="10" defaultRowHeight="12.75" x14ac:dyDescent="0.2"/>
  <cols>
    <col min="1" max="1" width="21.140625" customWidth="1"/>
    <col min="2" max="2" width="36" customWidth="1"/>
    <col min="3" max="3" width="17.140625" customWidth="1"/>
    <col min="4" max="4" width="15.28515625" customWidth="1"/>
    <col min="5" max="5" width="16.140625" customWidth="1"/>
    <col min="6" max="6" width="15.85546875" customWidth="1"/>
    <col min="7" max="7" width="12.140625" customWidth="1"/>
    <col min="8" max="8" width="14" customWidth="1"/>
    <col min="9" max="9" width="13.85546875" customWidth="1"/>
  </cols>
  <sheetData>
    <row r="1" spans="1:9" ht="15.75" x14ac:dyDescent="0.25">
      <c r="A1" s="135"/>
      <c r="B1" s="135"/>
      <c r="C1" s="135"/>
      <c r="D1" s="135"/>
      <c r="E1" s="135"/>
      <c r="F1" s="135"/>
      <c r="G1" s="135"/>
      <c r="H1" s="135"/>
      <c r="I1" s="135"/>
    </row>
    <row r="2" spans="1:9" ht="20.25" x14ac:dyDescent="0.3">
      <c r="A2" s="140" t="s">
        <v>73</v>
      </c>
      <c r="B2" s="140"/>
      <c r="C2" s="140"/>
      <c r="D2" s="140"/>
      <c r="E2" s="140"/>
      <c r="F2" s="140"/>
      <c r="G2" s="140"/>
      <c r="H2" s="140"/>
      <c r="I2" s="140"/>
    </row>
    <row r="3" spans="1:9" ht="20.25" x14ac:dyDescent="0.3">
      <c r="A3" s="140" t="s">
        <v>140</v>
      </c>
      <c r="B3" s="140"/>
      <c r="C3" s="140"/>
      <c r="D3" s="140"/>
      <c r="E3" s="140"/>
      <c r="F3" s="140"/>
      <c r="G3" s="140"/>
      <c r="H3" s="140"/>
      <c r="I3" s="140"/>
    </row>
    <row r="4" spans="1:9" ht="15.75" x14ac:dyDescent="0.25">
      <c r="A4" s="64"/>
      <c r="B4" s="64"/>
      <c r="C4" s="64"/>
      <c r="D4" s="64"/>
      <c r="E4" s="64"/>
      <c r="F4" s="64"/>
      <c r="G4" s="64"/>
      <c r="H4" s="64"/>
      <c r="I4" s="64"/>
    </row>
    <row r="5" spans="1:9" ht="18" x14ac:dyDescent="0.25">
      <c r="A5" s="63" t="s">
        <v>0</v>
      </c>
      <c r="B5" s="52"/>
      <c r="C5" s="53"/>
      <c r="D5" s="53"/>
      <c r="E5" s="53"/>
      <c r="F5" s="53"/>
      <c r="G5" s="53"/>
      <c r="H5" s="53"/>
      <c r="I5" s="53"/>
    </row>
    <row r="6" spans="1:9" x14ac:dyDescent="0.2">
      <c r="A6" s="52"/>
      <c r="B6" s="52"/>
      <c r="C6" s="52"/>
      <c r="D6" s="52"/>
      <c r="E6" s="52"/>
      <c r="F6" s="52"/>
      <c r="G6" s="52"/>
      <c r="H6" s="52"/>
      <c r="I6" s="52"/>
    </row>
    <row r="7" spans="1:9" ht="24" x14ac:dyDescent="0.2">
      <c r="A7" s="54" t="s">
        <v>1</v>
      </c>
      <c r="B7" s="54" t="s">
        <v>2</v>
      </c>
      <c r="C7" s="54" t="s">
        <v>3</v>
      </c>
      <c r="D7" s="54" t="s">
        <v>165</v>
      </c>
      <c r="E7" s="54" t="s">
        <v>141</v>
      </c>
      <c r="F7" s="54" t="s">
        <v>6</v>
      </c>
      <c r="G7" s="54" t="s">
        <v>142</v>
      </c>
      <c r="H7" s="54" t="s">
        <v>166</v>
      </c>
      <c r="I7" s="54" t="s">
        <v>8</v>
      </c>
    </row>
    <row r="8" spans="1:9" ht="25.5" x14ac:dyDescent="0.2">
      <c r="A8" s="122" t="s">
        <v>9</v>
      </c>
      <c r="B8" s="123" t="s">
        <v>188</v>
      </c>
      <c r="C8" s="129">
        <v>4</v>
      </c>
      <c r="D8" s="68">
        <v>0</v>
      </c>
      <c r="E8" s="68">
        <v>0</v>
      </c>
      <c r="F8" s="68">
        <f t="shared" ref="F8:F20" si="0">+D8+E8</f>
        <v>0</v>
      </c>
      <c r="G8" s="68">
        <f t="shared" ref="G8:G20" si="1">+F8*10%</f>
        <v>0</v>
      </c>
      <c r="H8" s="68">
        <f>+G8*19%</f>
        <v>0</v>
      </c>
      <c r="I8" s="68">
        <f t="shared" ref="I8:I20" si="2">+F8+H8</f>
        <v>0</v>
      </c>
    </row>
    <row r="9" spans="1:9" ht="38.25" x14ac:dyDescent="0.2">
      <c r="A9" s="122" t="s">
        <v>180</v>
      </c>
      <c r="B9" s="123" t="s">
        <v>189</v>
      </c>
      <c r="C9" s="129">
        <v>3</v>
      </c>
      <c r="D9" s="68">
        <v>0</v>
      </c>
      <c r="E9" s="68">
        <v>0</v>
      </c>
      <c r="F9" s="68">
        <f t="shared" si="0"/>
        <v>0</v>
      </c>
      <c r="G9" s="68">
        <f t="shared" si="1"/>
        <v>0</v>
      </c>
      <c r="H9" s="87">
        <f t="shared" ref="H9:H20" si="3">+G9*19%</f>
        <v>0</v>
      </c>
      <c r="I9" s="68">
        <f t="shared" si="2"/>
        <v>0</v>
      </c>
    </row>
    <row r="10" spans="1:9" ht="30" x14ac:dyDescent="0.2">
      <c r="A10" s="122" t="s">
        <v>12</v>
      </c>
      <c r="B10" s="123" t="s">
        <v>161</v>
      </c>
      <c r="C10" s="129">
        <v>2</v>
      </c>
      <c r="D10" s="68">
        <v>0</v>
      </c>
      <c r="E10" s="68">
        <v>0</v>
      </c>
      <c r="F10" s="68">
        <f t="shared" si="0"/>
        <v>0</v>
      </c>
      <c r="G10" s="68">
        <f t="shared" si="1"/>
        <v>0</v>
      </c>
      <c r="H10" s="87">
        <f t="shared" si="3"/>
        <v>0</v>
      </c>
      <c r="I10" s="68">
        <f t="shared" si="2"/>
        <v>0</v>
      </c>
    </row>
    <row r="11" spans="1:9" ht="15" x14ac:dyDescent="0.2">
      <c r="A11" s="122" t="s">
        <v>15</v>
      </c>
      <c r="B11" s="123" t="s">
        <v>162</v>
      </c>
      <c r="C11" s="129">
        <v>1</v>
      </c>
      <c r="D11" s="68">
        <v>0</v>
      </c>
      <c r="E11" s="68">
        <v>0</v>
      </c>
      <c r="F11" s="68">
        <f t="shared" si="0"/>
        <v>0</v>
      </c>
      <c r="G11" s="68">
        <f t="shared" si="1"/>
        <v>0</v>
      </c>
      <c r="H11" s="87">
        <f t="shared" si="3"/>
        <v>0</v>
      </c>
      <c r="I11" s="68">
        <f t="shared" si="2"/>
        <v>0</v>
      </c>
    </row>
    <row r="12" spans="1:9" ht="30" x14ac:dyDescent="0.2">
      <c r="A12" s="122" t="s">
        <v>16</v>
      </c>
      <c r="B12" s="123" t="s">
        <v>102</v>
      </c>
      <c r="C12" s="129">
        <v>1</v>
      </c>
      <c r="D12" s="68">
        <v>0</v>
      </c>
      <c r="E12" s="68">
        <v>0</v>
      </c>
      <c r="F12" s="68">
        <f t="shared" si="0"/>
        <v>0</v>
      </c>
      <c r="G12" s="68">
        <f t="shared" si="1"/>
        <v>0</v>
      </c>
      <c r="H12" s="87">
        <f t="shared" si="3"/>
        <v>0</v>
      </c>
      <c r="I12" s="68">
        <f t="shared" si="2"/>
        <v>0</v>
      </c>
    </row>
    <row r="13" spans="1:9" ht="15" x14ac:dyDescent="0.2">
      <c r="A13" s="122" t="s">
        <v>17</v>
      </c>
      <c r="B13" s="123" t="s">
        <v>163</v>
      </c>
      <c r="C13" s="129">
        <v>1</v>
      </c>
      <c r="D13" s="68">
        <v>0</v>
      </c>
      <c r="E13" s="68">
        <v>0</v>
      </c>
      <c r="F13" s="68">
        <f t="shared" si="0"/>
        <v>0</v>
      </c>
      <c r="G13" s="68">
        <f t="shared" si="1"/>
        <v>0</v>
      </c>
      <c r="H13" s="87">
        <f t="shared" si="3"/>
        <v>0</v>
      </c>
      <c r="I13" s="68">
        <f t="shared" si="2"/>
        <v>0</v>
      </c>
    </row>
    <row r="14" spans="1:9" ht="25.5" x14ac:dyDescent="0.2">
      <c r="A14" s="122" t="s">
        <v>181</v>
      </c>
      <c r="B14" s="123" t="s">
        <v>188</v>
      </c>
      <c r="C14" s="129">
        <v>4</v>
      </c>
      <c r="D14" s="68">
        <v>0</v>
      </c>
      <c r="E14" s="68">
        <v>0</v>
      </c>
      <c r="F14" s="68">
        <f t="shared" si="0"/>
        <v>0</v>
      </c>
      <c r="G14" s="68">
        <f t="shared" si="1"/>
        <v>0</v>
      </c>
      <c r="H14" s="87">
        <f t="shared" si="3"/>
        <v>0</v>
      </c>
      <c r="I14" s="68">
        <f t="shared" si="2"/>
        <v>0</v>
      </c>
    </row>
    <row r="15" spans="1:9" ht="30" x14ac:dyDescent="0.2">
      <c r="A15" s="122" t="s">
        <v>182</v>
      </c>
      <c r="B15" s="123" t="s">
        <v>190</v>
      </c>
      <c r="C15" s="129">
        <v>3</v>
      </c>
      <c r="D15" s="68">
        <v>0</v>
      </c>
      <c r="E15" s="68">
        <v>0</v>
      </c>
      <c r="F15" s="68">
        <f t="shared" si="0"/>
        <v>0</v>
      </c>
      <c r="G15" s="68">
        <f t="shared" si="1"/>
        <v>0</v>
      </c>
      <c r="H15" s="87">
        <f t="shared" si="3"/>
        <v>0</v>
      </c>
      <c r="I15" s="68">
        <f t="shared" si="2"/>
        <v>0</v>
      </c>
    </row>
    <row r="16" spans="1:9" ht="30" x14ac:dyDescent="0.2">
      <c r="A16" s="122" t="s">
        <v>183</v>
      </c>
      <c r="B16" s="123" t="s">
        <v>164</v>
      </c>
      <c r="C16" s="129">
        <v>1</v>
      </c>
      <c r="D16" s="68">
        <v>0</v>
      </c>
      <c r="E16" s="68">
        <v>0</v>
      </c>
      <c r="F16" s="68">
        <f t="shared" si="0"/>
        <v>0</v>
      </c>
      <c r="G16" s="68">
        <f t="shared" si="1"/>
        <v>0</v>
      </c>
      <c r="H16" s="87">
        <f t="shared" si="3"/>
        <v>0</v>
      </c>
      <c r="I16" s="68">
        <f t="shared" si="2"/>
        <v>0</v>
      </c>
    </row>
    <row r="17" spans="1:9" ht="30" x14ac:dyDescent="0.2">
      <c r="A17" s="122" t="s">
        <v>184</v>
      </c>
      <c r="B17" s="123" t="s">
        <v>164</v>
      </c>
      <c r="C17" s="129">
        <v>1</v>
      </c>
      <c r="D17" s="68">
        <v>0</v>
      </c>
      <c r="E17" s="68">
        <v>0</v>
      </c>
      <c r="F17" s="68">
        <f t="shared" si="0"/>
        <v>0</v>
      </c>
      <c r="G17" s="68">
        <f t="shared" si="1"/>
        <v>0</v>
      </c>
      <c r="H17" s="87">
        <f t="shared" si="3"/>
        <v>0</v>
      </c>
      <c r="I17" s="68">
        <f t="shared" si="2"/>
        <v>0</v>
      </c>
    </row>
    <row r="18" spans="1:9" ht="30" x14ac:dyDescent="0.2">
      <c r="A18" s="122" t="s">
        <v>66</v>
      </c>
      <c r="B18" s="123" t="s">
        <v>164</v>
      </c>
      <c r="C18" s="129">
        <v>1</v>
      </c>
      <c r="D18" s="68">
        <v>0</v>
      </c>
      <c r="E18" s="68">
        <v>0</v>
      </c>
      <c r="F18" s="68">
        <f t="shared" si="0"/>
        <v>0</v>
      </c>
      <c r="G18" s="68">
        <f t="shared" si="1"/>
        <v>0</v>
      </c>
      <c r="H18" s="87">
        <f t="shared" si="3"/>
        <v>0</v>
      </c>
      <c r="I18" s="68">
        <f t="shared" si="2"/>
        <v>0</v>
      </c>
    </row>
    <row r="19" spans="1:9" ht="105" x14ac:dyDescent="0.2">
      <c r="A19" s="122" t="s">
        <v>185</v>
      </c>
      <c r="B19" s="123" t="s">
        <v>191</v>
      </c>
      <c r="C19" s="129">
        <v>2</v>
      </c>
      <c r="D19" s="68">
        <v>0</v>
      </c>
      <c r="E19" s="68">
        <v>0</v>
      </c>
      <c r="F19" s="68">
        <f t="shared" si="0"/>
        <v>0</v>
      </c>
      <c r="G19" s="68">
        <f t="shared" si="1"/>
        <v>0</v>
      </c>
      <c r="H19" s="87">
        <f t="shared" si="3"/>
        <v>0</v>
      </c>
      <c r="I19" s="68">
        <f t="shared" si="2"/>
        <v>0</v>
      </c>
    </row>
    <row r="20" spans="1:9" ht="30" x14ac:dyDescent="0.2">
      <c r="A20" s="122" t="s">
        <v>186</v>
      </c>
      <c r="B20" s="123" t="s">
        <v>124</v>
      </c>
      <c r="C20" s="129">
        <v>1</v>
      </c>
      <c r="D20" s="68">
        <v>0</v>
      </c>
      <c r="E20" s="68">
        <v>0</v>
      </c>
      <c r="F20" s="68">
        <f t="shared" si="0"/>
        <v>0</v>
      </c>
      <c r="G20" s="68">
        <f t="shared" si="1"/>
        <v>0</v>
      </c>
      <c r="H20" s="87">
        <f t="shared" si="3"/>
        <v>0</v>
      </c>
      <c r="I20" s="68">
        <f t="shared" si="2"/>
        <v>0</v>
      </c>
    </row>
    <row r="21" spans="1:9" ht="45" x14ac:dyDescent="0.2">
      <c r="A21" s="122" t="s">
        <v>187</v>
      </c>
      <c r="B21" s="123" t="s">
        <v>124</v>
      </c>
      <c r="C21" s="129">
        <v>2</v>
      </c>
      <c r="D21" s="70">
        <f t="shared" ref="D21:I21" si="4">SUM(D8:D20)</f>
        <v>0</v>
      </c>
      <c r="E21" s="88">
        <f t="shared" si="4"/>
        <v>0</v>
      </c>
      <c r="F21" s="88">
        <f t="shared" si="4"/>
        <v>0</v>
      </c>
      <c r="G21" s="88">
        <f t="shared" si="4"/>
        <v>0</v>
      </c>
      <c r="H21" s="88">
        <f t="shared" si="4"/>
        <v>0</v>
      </c>
      <c r="I21" s="88">
        <f t="shared" si="4"/>
        <v>0</v>
      </c>
    </row>
    <row r="22" spans="1:9" s="113" customFormat="1" ht="15" x14ac:dyDescent="0.2">
      <c r="A22" s="130" t="s">
        <v>6</v>
      </c>
      <c r="B22" s="131"/>
      <c r="C22" s="121">
        <f>SUM(C8:C21)</f>
        <v>27</v>
      </c>
      <c r="D22" s="87"/>
      <c r="E22" s="87"/>
      <c r="F22" s="87"/>
      <c r="G22" s="87"/>
      <c r="H22" s="87"/>
      <c r="I22" s="87"/>
    </row>
    <row r="23" spans="1:9" s="125" customFormat="1" x14ac:dyDescent="0.2">
      <c r="A23" s="127"/>
      <c r="B23" s="127"/>
      <c r="C23" s="128"/>
      <c r="D23" s="74"/>
      <c r="E23" s="74"/>
      <c r="F23" s="74"/>
      <c r="G23" s="74"/>
      <c r="H23" s="74"/>
      <c r="I23" s="74"/>
    </row>
    <row r="24" spans="1:9" ht="18" x14ac:dyDescent="0.25">
      <c r="A24" s="62" t="s">
        <v>35</v>
      </c>
      <c r="B24" s="62"/>
      <c r="C24" s="62"/>
      <c r="D24" s="62"/>
      <c r="E24" s="62"/>
      <c r="F24" s="62"/>
      <c r="G24" s="62"/>
      <c r="H24" s="62"/>
      <c r="I24" s="62"/>
    </row>
    <row r="25" spans="1:9" x14ac:dyDescent="0.2">
      <c r="A25" s="52"/>
      <c r="B25" s="52"/>
      <c r="C25" s="59"/>
      <c r="D25" s="59"/>
      <c r="E25" s="51"/>
      <c r="F25" s="51"/>
      <c r="G25" s="51"/>
      <c r="H25" s="51"/>
      <c r="I25" s="51"/>
    </row>
    <row r="26" spans="1:9" ht="24" x14ac:dyDescent="0.2">
      <c r="A26" s="54" t="s">
        <v>1</v>
      </c>
      <c r="B26" s="54" t="s">
        <v>2</v>
      </c>
      <c r="C26" s="54" t="s">
        <v>3</v>
      </c>
      <c r="D26" s="54" t="s">
        <v>165</v>
      </c>
      <c r="E26" s="54" t="s">
        <v>141</v>
      </c>
      <c r="F26" s="54" t="s">
        <v>6</v>
      </c>
      <c r="G26" s="54" t="s">
        <v>142</v>
      </c>
      <c r="H26" s="54" t="s">
        <v>166</v>
      </c>
      <c r="I26" s="54" t="s">
        <v>8</v>
      </c>
    </row>
    <row r="27" spans="1:9" ht="15" x14ac:dyDescent="0.2">
      <c r="A27" s="102" t="s">
        <v>9</v>
      </c>
      <c r="B27" s="103" t="s">
        <v>10</v>
      </c>
      <c r="C27" s="124">
        <v>4</v>
      </c>
      <c r="D27" s="68">
        <v>0</v>
      </c>
      <c r="E27" s="68">
        <v>0</v>
      </c>
      <c r="F27" s="68">
        <f t="shared" ref="F27:F35" si="5">+D27+E27</f>
        <v>0</v>
      </c>
      <c r="G27" s="68">
        <f t="shared" ref="G27:G35" si="6">+F27*10%</f>
        <v>0</v>
      </c>
      <c r="H27" s="68">
        <f>+G27*19%</f>
        <v>0</v>
      </c>
      <c r="I27" s="68">
        <f t="shared" ref="I27:I35" si="7">+F27+H27</f>
        <v>0</v>
      </c>
    </row>
    <row r="28" spans="1:9" ht="45" x14ac:dyDescent="0.2">
      <c r="A28" s="102" t="s">
        <v>119</v>
      </c>
      <c r="B28" s="103" t="s">
        <v>36</v>
      </c>
      <c r="C28" s="124">
        <v>2</v>
      </c>
      <c r="D28" s="68">
        <v>0</v>
      </c>
      <c r="E28" s="68">
        <v>0</v>
      </c>
      <c r="F28" s="68">
        <f t="shared" si="5"/>
        <v>0</v>
      </c>
      <c r="G28" s="68">
        <f t="shared" si="6"/>
        <v>0</v>
      </c>
      <c r="H28" s="87">
        <f t="shared" ref="H28:H36" si="8">+G28*19%</f>
        <v>0</v>
      </c>
      <c r="I28" s="68">
        <f t="shared" si="7"/>
        <v>0</v>
      </c>
    </row>
    <row r="29" spans="1:9" ht="45" x14ac:dyDescent="0.2">
      <c r="A29" s="102" t="s">
        <v>178</v>
      </c>
      <c r="B29" s="103" t="s">
        <v>126</v>
      </c>
      <c r="C29" s="124">
        <v>2</v>
      </c>
      <c r="D29" s="68">
        <v>0</v>
      </c>
      <c r="E29" s="68">
        <v>0</v>
      </c>
      <c r="F29" s="68">
        <f t="shared" si="5"/>
        <v>0</v>
      </c>
      <c r="G29" s="68">
        <f t="shared" si="6"/>
        <v>0</v>
      </c>
      <c r="H29" s="87">
        <f t="shared" si="8"/>
        <v>0</v>
      </c>
      <c r="I29" s="68">
        <f t="shared" si="7"/>
        <v>0</v>
      </c>
    </row>
    <row r="30" spans="1:9" ht="45" x14ac:dyDescent="0.2">
      <c r="A30" s="102" t="s">
        <v>38</v>
      </c>
      <c r="B30" s="103" t="s">
        <v>127</v>
      </c>
      <c r="C30" s="124">
        <v>1</v>
      </c>
      <c r="D30" s="68">
        <v>0</v>
      </c>
      <c r="E30" s="68">
        <v>0</v>
      </c>
      <c r="F30" s="68">
        <f t="shared" si="5"/>
        <v>0</v>
      </c>
      <c r="G30" s="68">
        <f t="shared" si="6"/>
        <v>0</v>
      </c>
      <c r="H30" s="87">
        <f>+G30*19%</f>
        <v>0</v>
      </c>
      <c r="I30" s="68">
        <f t="shared" si="7"/>
        <v>0</v>
      </c>
    </row>
    <row r="31" spans="1:9" ht="30" x14ac:dyDescent="0.2">
      <c r="A31" s="102" t="s">
        <v>179</v>
      </c>
      <c r="B31" s="103" t="s">
        <v>127</v>
      </c>
      <c r="C31" s="124">
        <v>1</v>
      </c>
      <c r="D31" s="68">
        <v>0</v>
      </c>
      <c r="E31" s="68">
        <v>0</v>
      </c>
      <c r="F31" s="68">
        <f t="shared" si="5"/>
        <v>0</v>
      </c>
      <c r="G31" s="68">
        <f t="shared" si="6"/>
        <v>0</v>
      </c>
      <c r="H31" s="87">
        <f t="shared" si="8"/>
        <v>0</v>
      </c>
      <c r="I31" s="68">
        <f t="shared" si="7"/>
        <v>0</v>
      </c>
    </row>
    <row r="32" spans="1:9" ht="60" x14ac:dyDescent="0.2">
      <c r="A32" s="102" t="s">
        <v>40</v>
      </c>
      <c r="B32" s="103" t="s">
        <v>41</v>
      </c>
      <c r="C32" s="124">
        <v>1</v>
      </c>
      <c r="D32" s="68">
        <v>0</v>
      </c>
      <c r="E32" s="68">
        <v>0</v>
      </c>
      <c r="F32" s="68">
        <f t="shared" si="5"/>
        <v>0</v>
      </c>
      <c r="G32" s="68">
        <f t="shared" si="6"/>
        <v>0</v>
      </c>
      <c r="H32" s="87">
        <f t="shared" si="8"/>
        <v>0</v>
      </c>
      <c r="I32" s="68">
        <f t="shared" si="7"/>
        <v>0</v>
      </c>
    </row>
    <row r="33" spans="1:9" ht="60" x14ac:dyDescent="0.2">
      <c r="A33" s="102" t="s">
        <v>44</v>
      </c>
      <c r="B33" s="103" t="s">
        <v>43</v>
      </c>
      <c r="C33" s="124">
        <v>1</v>
      </c>
      <c r="D33" s="68">
        <v>0</v>
      </c>
      <c r="E33" s="68">
        <v>0</v>
      </c>
      <c r="F33" s="68">
        <f t="shared" si="5"/>
        <v>0</v>
      </c>
      <c r="G33" s="68">
        <f t="shared" si="6"/>
        <v>0</v>
      </c>
      <c r="H33" s="87">
        <f t="shared" si="8"/>
        <v>0</v>
      </c>
      <c r="I33" s="68">
        <f t="shared" si="7"/>
        <v>0</v>
      </c>
    </row>
    <row r="34" spans="1:9" ht="30" x14ac:dyDescent="0.2">
      <c r="A34" s="102" t="s">
        <v>45</v>
      </c>
      <c r="B34" s="103" t="s">
        <v>128</v>
      </c>
      <c r="C34" s="124">
        <v>1</v>
      </c>
      <c r="D34" s="68">
        <v>0</v>
      </c>
      <c r="E34" s="68">
        <v>0</v>
      </c>
      <c r="F34" s="68">
        <f t="shared" si="5"/>
        <v>0</v>
      </c>
      <c r="G34" s="68">
        <f t="shared" si="6"/>
        <v>0</v>
      </c>
      <c r="H34" s="87">
        <f t="shared" si="8"/>
        <v>0</v>
      </c>
      <c r="I34" s="68">
        <f t="shared" si="7"/>
        <v>0</v>
      </c>
    </row>
    <row r="35" spans="1:9" ht="30" x14ac:dyDescent="0.2">
      <c r="A35" s="102" t="s">
        <v>46</v>
      </c>
      <c r="B35" s="103" t="s">
        <v>129</v>
      </c>
      <c r="C35" s="124">
        <v>1</v>
      </c>
      <c r="D35" s="68">
        <v>0</v>
      </c>
      <c r="E35" s="68">
        <v>0</v>
      </c>
      <c r="F35" s="68">
        <f t="shared" si="5"/>
        <v>0</v>
      </c>
      <c r="G35" s="68">
        <f t="shared" si="6"/>
        <v>0</v>
      </c>
      <c r="H35" s="87">
        <f t="shared" si="8"/>
        <v>0</v>
      </c>
      <c r="I35" s="68">
        <f t="shared" si="7"/>
        <v>0</v>
      </c>
    </row>
    <row r="36" spans="1:9" ht="30" x14ac:dyDescent="0.2">
      <c r="A36" s="102" t="s">
        <v>47</v>
      </c>
      <c r="B36" s="103" t="s">
        <v>125</v>
      </c>
      <c r="C36" s="124">
        <v>1</v>
      </c>
      <c r="D36" s="70">
        <f>SUM(D27:D35)</f>
        <v>0</v>
      </c>
      <c r="E36" s="88">
        <f>SUM(E27:E35)</f>
        <v>0</v>
      </c>
      <c r="G36" s="88">
        <f>SUM(G27:G35)</f>
        <v>0</v>
      </c>
      <c r="H36" s="87">
        <f t="shared" si="8"/>
        <v>0</v>
      </c>
      <c r="I36" s="88">
        <f>SUM(I27:I35)</f>
        <v>0</v>
      </c>
    </row>
    <row r="37" spans="1:9" x14ac:dyDescent="0.2">
      <c r="A37" s="56"/>
      <c r="B37" s="56"/>
      <c r="C37" s="57">
        <f>SUM(C27:C36)</f>
        <v>15</v>
      </c>
      <c r="D37" s="74"/>
      <c r="E37" s="74"/>
      <c r="F37" s="74"/>
      <c r="G37" s="74"/>
      <c r="H37" s="74"/>
      <c r="I37" s="74"/>
    </row>
    <row r="38" spans="1:9" x14ac:dyDescent="0.2">
      <c r="A38" s="56"/>
      <c r="B38" s="56"/>
      <c r="C38" s="57"/>
      <c r="D38" s="74"/>
      <c r="E38" s="74"/>
      <c r="F38" s="74"/>
      <c r="G38" s="74"/>
      <c r="H38" s="74"/>
      <c r="I38" s="74"/>
    </row>
    <row r="39" spans="1:9" ht="18" x14ac:dyDescent="0.25">
      <c r="A39" s="62" t="s">
        <v>48</v>
      </c>
      <c r="B39" s="62"/>
      <c r="C39" s="62"/>
      <c r="D39" s="62"/>
      <c r="E39" s="62"/>
      <c r="F39" s="62"/>
      <c r="G39" s="62"/>
      <c r="H39" s="62"/>
      <c r="I39" s="62"/>
    </row>
    <row r="40" spans="1:9" x14ac:dyDescent="0.2">
      <c r="A40" s="52"/>
      <c r="B40" s="52"/>
      <c r="C40" s="59"/>
      <c r="D40" s="59"/>
      <c r="E40" s="51"/>
      <c r="F40" s="51"/>
      <c r="G40" s="51"/>
      <c r="H40" s="51"/>
      <c r="I40" s="51"/>
    </row>
    <row r="41" spans="1:9" ht="24" x14ac:dyDescent="0.2">
      <c r="A41" s="54" t="s">
        <v>1</v>
      </c>
      <c r="B41" s="54" t="s">
        <v>2</v>
      </c>
      <c r="C41" s="54" t="s">
        <v>3</v>
      </c>
      <c r="D41" s="54" t="s">
        <v>165</v>
      </c>
      <c r="E41" s="54" t="s">
        <v>141</v>
      </c>
      <c r="F41" s="54" t="s">
        <v>6</v>
      </c>
      <c r="G41" s="54" t="s">
        <v>142</v>
      </c>
      <c r="H41" s="54" t="s">
        <v>166</v>
      </c>
      <c r="I41" s="54" t="s">
        <v>8</v>
      </c>
    </row>
    <row r="42" spans="1:9" ht="15" x14ac:dyDescent="0.2">
      <c r="A42" s="105" t="s">
        <v>9</v>
      </c>
      <c r="B42" s="85" t="s">
        <v>10</v>
      </c>
      <c r="C42" s="108">
        <v>4</v>
      </c>
      <c r="D42" s="68">
        <v>0</v>
      </c>
      <c r="E42" s="68">
        <v>0</v>
      </c>
      <c r="F42" s="68">
        <f>+D42+E42</f>
        <v>0</v>
      </c>
      <c r="G42" s="68">
        <f>+F42*10%</f>
        <v>0</v>
      </c>
      <c r="H42" s="68">
        <f>+G42*19%</f>
        <v>0</v>
      </c>
      <c r="I42" s="68">
        <f>+F42+H42</f>
        <v>0</v>
      </c>
    </row>
    <row r="43" spans="1:9" ht="15" x14ac:dyDescent="0.2">
      <c r="A43" s="106" t="s">
        <v>26</v>
      </c>
      <c r="B43" s="85" t="s">
        <v>49</v>
      </c>
      <c r="C43" s="109">
        <v>2</v>
      </c>
      <c r="D43" s="87">
        <v>0</v>
      </c>
      <c r="E43" s="87">
        <v>0</v>
      </c>
      <c r="F43" s="87">
        <f t="shared" ref="F43:F52" si="9">+D43+E43</f>
        <v>0</v>
      </c>
      <c r="G43" s="87">
        <f t="shared" ref="G43:G52" si="10">+F43*10%</f>
        <v>0</v>
      </c>
      <c r="H43" s="87">
        <f t="shared" ref="H43:H53" si="11">+G43*19%</f>
        <v>0</v>
      </c>
      <c r="I43" s="87">
        <f t="shared" ref="I43:I53" si="12">+F43+H43</f>
        <v>0</v>
      </c>
    </row>
    <row r="44" spans="1:9" ht="15" x14ac:dyDescent="0.2">
      <c r="A44" s="106" t="s">
        <v>133</v>
      </c>
      <c r="B44" s="85" t="s">
        <v>159</v>
      </c>
      <c r="C44" s="109">
        <v>1</v>
      </c>
      <c r="D44" s="87">
        <v>0</v>
      </c>
      <c r="E44" s="87">
        <v>0</v>
      </c>
      <c r="F44" s="87">
        <f t="shared" si="9"/>
        <v>0</v>
      </c>
      <c r="G44" s="87">
        <f t="shared" si="10"/>
        <v>0</v>
      </c>
      <c r="H44" s="87">
        <f t="shared" si="11"/>
        <v>0</v>
      </c>
      <c r="I44" s="87">
        <f t="shared" si="12"/>
        <v>0</v>
      </c>
    </row>
    <row r="45" spans="1:9" ht="45" x14ac:dyDescent="0.2">
      <c r="A45" s="106" t="s">
        <v>50</v>
      </c>
      <c r="B45" s="85" t="s">
        <v>51</v>
      </c>
      <c r="C45" s="109">
        <v>2</v>
      </c>
      <c r="D45" s="87">
        <v>0</v>
      </c>
      <c r="E45" s="87">
        <v>0</v>
      </c>
      <c r="F45" s="87">
        <f t="shared" si="9"/>
        <v>0</v>
      </c>
      <c r="G45" s="87">
        <f t="shared" si="10"/>
        <v>0</v>
      </c>
      <c r="H45" s="87">
        <f t="shared" si="11"/>
        <v>0</v>
      </c>
      <c r="I45" s="87">
        <f t="shared" si="12"/>
        <v>0</v>
      </c>
    </row>
    <row r="46" spans="1:9" ht="45" x14ac:dyDescent="0.2">
      <c r="A46" s="106" t="s">
        <v>75</v>
      </c>
      <c r="B46" s="85" t="s">
        <v>52</v>
      </c>
      <c r="C46" s="109">
        <v>1</v>
      </c>
      <c r="D46" s="87">
        <v>0</v>
      </c>
      <c r="E46" s="87">
        <v>0</v>
      </c>
      <c r="F46" s="87">
        <f t="shared" si="9"/>
        <v>0</v>
      </c>
      <c r="G46" s="87">
        <f t="shared" si="10"/>
        <v>0</v>
      </c>
      <c r="H46" s="87">
        <f t="shared" si="11"/>
        <v>0</v>
      </c>
      <c r="I46" s="87">
        <f t="shared" si="12"/>
        <v>0</v>
      </c>
    </row>
    <row r="47" spans="1:9" ht="30" x14ac:dyDescent="0.2">
      <c r="A47" s="106" t="s">
        <v>16</v>
      </c>
      <c r="B47" s="85" t="s">
        <v>82</v>
      </c>
      <c r="C47" s="109">
        <v>1</v>
      </c>
      <c r="D47" s="87">
        <v>0</v>
      </c>
      <c r="E47" s="87">
        <v>0</v>
      </c>
      <c r="F47" s="87">
        <f t="shared" si="9"/>
        <v>0</v>
      </c>
      <c r="G47" s="87">
        <f t="shared" si="10"/>
        <v>0</v>
      </c>
      <c r="H47" s="87">
        <f t="shared" si="11"/>
        <v>0</v>
      </c>
      <c r="I47" s="87">
        <f t="shared" si="12"/>
        <v>0</v>
      </c>
    </row>
    <row r="48" spans="1:9" ht="15" x14ac:dyDescent="0.2">
      <c r="A48" s="106" t="s">
        <v>17</v>
      </c>
      <c r="B48" s="85" t="s">
        <v>83</v>
      </c>
      <c r="C48" s="109">
        <v>1</v>
      </c>
      <c r="D48" s="87">
        <v>0</v>
      </c>
      <c r="E48" s="87">
        <v>0</v>
      </c>
      <c r="F48" s="87">
        <f t="shared" si="9"/>
        <v>0</v>
      </c>
      <c r="G48" s="87">
        <f t="shared" si="10"/>
        <v>0</v>
      </c>
      <c r="H48" s="87">
        <f t="shared" si="11"/>
        <v>0</v>
      </c>
      <c r="I48" s="87">
        <f t="shared" si="12"/>
        <v>0</v>
      </c>
    </row>
    <row r="49" spans="1:9" ht="25.5" x14ac:dyDescent="0.2">
      <c r="A49" s="106" t="s">
        <v>53</v>
      </c>
      <c r="B49" s="85" t="s">
        <v>130</v>
      </c>
      <c r="C49" s="109">
        <v>1</v>
      </c>
      <c r="D49" s="87">
        <v>0</v>
      </c>
      <c r="E49" s="87">
        <v>0</v>
      </c>
      <c r="F49" s="87">
        <f t="shared" si="9"/>
        <v>0</v>
      </c>
      <c r="G49" s="87">
        <f t="shared" si="10"/>
        <v>0</v>
      </c>
      <c r="H49" s="87">
        <f t="shared" si="11"/>
        <v>0</v>
      </c>
      <c r="I49" s="87">
        <f t="shared" si="12"/>
        <v>0</v>
      </c>
    </row>
    <row r="50" spans="1:9" ht="25.5" x14ac:dyDescent="0.2">
      <c r="A50" s="106" t="s">
        <v>55</v>
      </c>
      <c r="B50" s="85" t="s">
        <v>125</v>
      </c>
      <c r="C50" s="109">
        <v>1</v>
      </c>
      <c r="D50" s="87">
        <v>0</v>
      </c>
      <c r="E50" s="87">
        <v>0</v>
      </c>
      <c r="F50" s="87">
        <f t="shared" si="9"/>
        <v>0</v>
      </c>
      <c r="G50" s="87">
        <f t="shared" si="10"/>
        <v>0</v>
      </c>
      <c r="H50" s="87">
        <f t="shared" si="11"/>
        <v>0</v>
      </c>
      <c r="I50" s="87">
        <f t="shared" si="12"/>
        <v>0</v>
      </c>
    </row>
    <row r="51" spans="1:9" ht="25.5" x14ac:dyDescent="0.2">
      <c r="A51" s="106" t="s">
        <v>118</v>
      </c>
      <c r="B51" s="85" t="s">
        <v>125</v>
      </c>
      <c r="C51" s="109">
        <v>1</v>
      </c>
      <c r="D51" s="87">
        <v>0</v>
      </c>
      <c r="E51" s="87">
        <v>0</v>
      </c>
      <c r="F51" s="87">
        <f t="shared" si="9"/>
        <v>0</v>
      </c>
      <c r="G51" s="87">
        <f t="shared" si="10"/>
        <v>0</v>
      </c>
      <c r="H51" s="87">
        <f t="shared" si="11"/>
        <v>0</v>
      </c>
      <c r="I51" s="87">
        <f t="shared" si="12"/>
        <v>0</v>
      </c>
    </row>
    <row r="52" spans="1:9" ht="30" x14ac:dyDescent="0.2">
      <c r="A52" s="106" t="s">
        <v>56</v>
      </c>
      <c r="B52" s="85" t="s">
        <v>125</v>
      </c>
      <c r="C52" s="109">
        <v>1</v>
      </c>
      <c r="D52" s="87">
        <v>0</v>
      </c>
      <c r="E52" s="87">
        <v>0</v>
      </c>
      <c r="F52" s="87">
        <f t="shared" si="9"/>
        <v>0</v>
      </c>
      <c r="G52" s="87">
        <f t="shared" si="10"/>
        <v>0</v>
      </c>
      <c r="H52" s="87">
        <f t="shared" si="11"/>
        <v>0</v>
      </c>
      <c r="I52" s="87">
        <f t="shared" si="12"/>
        <v>0</v>
      </c>
    </row>
    <row r="53" spans="1:9" s="76" customFormat="1" ht="26.25" thickBot="1" x14ac:dyDescent="0.25">
      <c r="A53" s="107" t="s">
        <v>111</v>
      </c>
      <c r="B53" s="72" t="s">
        <v>125</v>
      </c>
      <c r="C53" s="110">
        <v>1</v>
      </c>
      <c r="D53" s="87"/>
      <c r="E53" s="87"/>
      <c r="F53" s="87"/>
      <c r="G53" s="87"/>
      <c r="H53" s="87">
        <f t="shared" si="11"/>
        <v>0</v>
      </c>
      <c r="I53" s="87">
        <f t="shared" si="12"/>
        <v>0</v>
      </c>
    </row>
    <row r="54" spans="1:9" x14ac:dyDescent="0.2">
      <c r="A54" s="49" t="s">
        <v>23</v>
      </c>
      <c r="B54" s="50"/>
      <c r="C54" s="60">
        <f>SUM(C42:C53)</f>
        <v>17</v>
      </c>
      <c r="D54" s="70">
        <f>SUM(D42:D52)</f>
        <v>0</v>
      </c>
      <c r="E54" s="70"/>
      <c r="F54" s="70"/>
      <c r="G54" s="70"/>
      <c r="H54" s="70"/>
      <c r="I54" s="70"/>
    </row>
    <row r="55" spans="1:9" x14ac:dyDescent="0.2">
      <c r="A55" s="56"/>
      <c r="B55" s="56"/>
      <c r="C55" s="57"/>
      <c r="D55" s="74"/>
      <c r="E55" s="74"/>
      <c r="F55" s="74"/>
      <c r="G55" s="74"/>
      <c r="H55" s="74"/>
      <c r="I55" s="74"/>
    </row>
    <row r="56" spans="1:9" x14ac:dyDescent="0.2">
      <c r="A56" s="56"/>
      <c r="B56" s="56"/>
      <c r="C56" s="57"/>
      <c r="D56" s="58"/>
      <c r="E56" s="58"/>
      <c r="F56" s="58"/>
      <c r="G56" s="58"/>
      <c r="H56" s="58"/>
      <c r="I56" s="58"/>
    </row>
    <row r="57" spans="1:9" ht="18" x14ac:dyDescent="0.25">
      <c r="A57" s="62" t="s">
        <v>58</v>
      </c>
      <c r="B57" s="62"/>
      <c r="C57" s="62"/>
      <c r="D57" s="62"/>
      <c r="E57" s="62"/>
      <c r="F57" s="62"/>
      <c r="G57" s="62"/>
      <c r="H57" s="62"/>
      <c r="I57" s="62"/>
    </row>
    <row r="58" spans="1:9" x14ac:dyDescent="0.2">
      <c r="A58" s="52"/>
      <c r="B58" s="52"/>
      <c r="C58" s="59"/>
      <c r="D58" s="59"/>
      <c r="E58" s="51"/>
      <c r="F58" s="51"/>
      <c r="G58" s="51"/>
      <c r="H58" s="51"/>
      <c r="I58" s="51"/>
    </row>
    <row r="59" spans="1:9" ht="24" x14ac:dyDescent="0.2">
      <c r="A59" s="54" t="s">
        <v>1</v>
      </c>
      <c r="B59" s="54" t="s">
        <v>2</v>
      </c>
      <c r="C59" s="54" t="s">
        <v>3</v>
      </c>
      <c r="D59" s="54" t="s">
        <v>165</v>
      </c>
      <c r="E59" s="54" t="s">
        <v>141</v>
      </c>
      <c r="F59" s="54" t="s">
        <v>6</v>
      </c>
      <c r="G59" s="54" t="s">
        <v>142</v>
      </c>
      <c r="H59" s="54" t="s">
        <v>166</v>
      </c>
      <c r="I59" s="54" t="s">
        <v>8</v>
      </c>
    </row>
    <row r="60" spans="1:9" ht="15" x14ac:dyDescent="0.2">
      <c r="A60" s="91" t="s">
        <v>9</v>
      </c>
      <c r="B60" s="90" t="s">
        <v>10</v>
      </c>
      <c r="C60" s="98">
        <v>4</v>
      </c>
      <c r="D60" s="68">
        <v>0</v>
      </c>
      <c r="E60" s="68">
        <v>0</v>
      </c>
      <c r="F60" s="68">
        <f>+D60+E60</f>
        <v>0</v>
      </c>
      <c r="G60" s="68">
        <f>+F60*10%</f>
        <v>0</v>
      </c>
      <c r="H60" s="68">
        <f>+G60*19%</f>
        <v>0</v>
      </c>
      <c r="I60" s="68">
        <f>+F60+H60</f>
        <v>0</v>
      </c>
    </row>
    <row r="61" spans="1:9" ht="38.25" x14ac:dyDescent="0.2">
      <c r="A61" s="91" t="s">
        <v>85</v>
      </c>
      <c r="B61" s="90" t="s">
        <v>160</v>
      </c>
      <c r="C61" s="98">
        <v>2</v>
      </c>
      <c r="D61" s="87">
        <v>0</v>
      </c>
      <c r="E61" s="87">
        <v>0</v>
      </c>
      <c r="F61" s="87">
        <f t="shared" ref="F61:F69" si="13">+D61+E61</f>
        <v>0</v>
      </c>
      <c r="G61" s="87">
        <f t="shared" ref="G61:G69" si="14">+F61*10%</f>
        <v>0</v>
      </c>
      <c r="H61" s="87">
        <f t="shared" ref="H61:H69" si="15">+G61*19%</f>
        <v>0</v>
      </c>
      <c r="I61" s="87">
        <f t="shared" ref="I61:I69" si="16">+F61+H61</f>
        <v>0</v>
      </c>
    </row>
    <row r="62" spans="1:9" ht="30" x14ac:dyDescent="0.2">
      <c r="A62" s="91" t="s">
        <v>12</v>
      </c>
      <c r="B62" s="90" t="s">
        <v>161</v>
      </c>
      <c r="C62" s="98">
        <v>2</v>
      </c>
      <c r="D62" s="87">
        <v>0</v>
      </c>
      <c r="E62" s="87">
        <v>0</v>
      </c>
      <c r="F62" s="87">
        <f t="shared" si="13"/>
        <v>0</v>
      </c>
      <c r="G62" s="87">
        <f t="shared" si="14"/>
        <v>0</v>
      </c>
      <c r="H62" s="87">
        <f t="shared" si="15"/>
        <v>0</v>
      </c>
      <c r="I62" s="87">
        <f t="shared" si="16"/>
        <v>0</v>
      </c>
    </row>
    <row r="63" spans="1:9" ht="15" x14ac:dyDescent="0.2">
      <c r="A63" s="91" t="s">
        <v>15</v>
      </c>
      <c r="B63" s="90" t="s">
        <v>162</v>
      </c>
      <c r="C63" s="98">
        <v>1</v>
      </c>
      <c r="D63" s="87">
        <v>0</v>
      </c>
      <c r="E63" s="87">
        <v>0</v>
      </c>
      <c r="F63" s="87">
        <f t="shared" si="13"/>
        <v>0</v>
      </c>
      <c r="G63" s="87">
        <f t="shared" si="14"/>
        <v>0</v>
      </c>
      <c r="H63" s="87">
        <f t="shared" si="15"/>
        <v>0</v>
      </c>
      <c r="I63" s="87">
        <f t="shared" si="16"/>
        <v>0</v>
      </c>
    </row>
    <row r="64" spans="1:9" ht="30" x14ac:dyDescent="0.2">
      <c r="A64" s="91" t="s">
        <v>16</v>
      </c>
      <c r="B64" s="90" t="s">
        <v>102</v>
      </c>
      <c r="C64" s="98">
        <v>1</v>
      </c>
      <c r="D64" s="87">
        <v>0</v>
      </c>
      <c r="E64" s="87">
        <v>0</v>
      </c>
      <c r="F64" s="87">
        <f t="shared" si="13"/>
        <v>0</v>
      </c>
      <c r="G64" s="87">
        <f t="shared" si="14"/>
        <v>0</v>
      </c>
      <c r="H64" s="87">
        <f t="shared" si="15"/>
        <v>0</v>
      </c>
      <c r="I64" s="87">
        <f t="shared" si="16"/>
        <v>0</v>
      </c>
    </row>
    <row r="65" spans="1:9" ht="15" x14ac:dyDescent="0.2">
      <c r="A65" s="91" t="s">
        <v>17</v>
      </c>
      <c r="B65" s="90" t="s">
        <v>163</v>
      </c>
      <c r="C65" s="98">
        <v>1</v>
      </c>
      <c r="D65" s="87">
        <v>0</v>
      </c>
      <c r="E65" s="87">
        <v>0</v>
      </c>
      <c r="F65" s="87">
        <f t="shared" si="13"/>
        <v>0</v>
      </c>
      <c r="G65" s="87">
        <f t="shared" si="14"/>
        <v>0</v>
      </c>
      <c r="H65" s="87">
        <f t="shared" si="15"/>
        <v>0</v>
      </c>
      <c r="I65" s="87">
        <f t="shared" si="16"/>
        <v>0</v>
      </c>
    </row>
    <row r="66" spans="1:9" ht="30" x14ac:dyDescent="0.2">
      <c r="A66" s="91" t="s">
        <v>60</v>
      </c>
      <c r="B66" s="90" t="s">
        <v>164</v>
      </c>
      <c r="C66" s="98">
        <v>1</v>
      </c>
      <c r="D66" s="87">
        <v>0</v>
      </c>
      <c r="E66" s="87">
        <v>0</v>
      </c>
      <c r="F66" s="87">
        <f t="shared" si="13"/>
        <v>0</v>
      </c>
      <c r="G66" s="87">
        <f t="shared" si="14"/>
        <v>0</v>
      </c>
      <c r="H66" s="87">
        <f t="shared" si="15"/>
        <v>0</v>
      </c>
      <c r="I66" s="87">
        <f t="shared" si="16"/>
        <v>0</v>
      </c>
    </row>
    <row r="67" spans="1:9" ht="30" x14ac:dyDescent="0.2">
      <c r="A67" s="91" t="s">
        <v>61</v>
      </c>
      <c r="B67" s="90" t="s">
        <v>124</v>
      </c>
      <c r="C67" s="98">
        <v>1</v>
      </c>
      <c r="D67" s="87">
        <v>0</v>
      </c>
      <c r="E67" s="87">
        <v>0</v>
      </c>
      <c r="F67" s="87">
        <f t="shared" si="13"/>
        <v>0</v>
      </c>
      <c r="G67" s="87">
        <f t="shared" si="14"/>
        <v>0</v>
      </c>
      <c r="H67" s="87">
        <f t="shared" si="15"/>
        <v>0</v>
      </c>
      <c r="I67" s="87">
        <f t="shared" si="16"/>
        <v>0</v>
      </c>
    </row>
    <row r="68" spans="1:9" ht="30" x14ac:dyDescent="0.2">
      <c r="A68" s="91" t="s">
        <v>122</v>
      </c>
      <c r="B68" s="90" t="s">
        <v>124</v>
      </c>
      <c r="C68" s="98">
        <v>2</v>
      </c>
      <c r="D68" s="87">
        <v>0</v>
      </c>
      <c r="E68" s="87">
        <v>0</v>
      </c>
      <c r="F68" s="87">
        <f t="shared" si="13"/>
        <v>0</v>
      </c>
      <c r="G68" s="87">
        <f t="shared" si="14"/>
        <v>0</v>
      </c>
      <c r="H68" s="87">
        <f t="shared" si="15"/>
        <v>0</v>
      </c>
      <c r="I68" s="87">
        <f t="shared" si="16"/>
        <v>0</v>
      </c>
    </row>
    <row r="69" spans="1:9" s="125" customFormat="1" ht="30" x14ac:dyDescent="0.2">
      <c r="A69" s="133" t="s">
        <v>62</v>
      </c>
      <c r="B69" s="131" t="s">
        <v>124</v>
      </c>
      <c r="C69" s="129">
        <v>1</v>
      </c>
      <c r="D69" s="87">
        <v>0</v>
      </c>
      <c r="E69" s="87">
        <v>0</v>
      </c>
      <c r="F69" s="87">
        <f t="shared" si="13"/>
        <v>0</v>
      </c>
      <c r="G69" s="87">
        <f t="shared" si="14"/>
        <v>0</v>
      </c>
      <c r="H69" s="87">
        <f t="shared" si="15"/>
        <v>0</v>
      </c>
      <c r="I69" s="87">
        <f t="shared" si="16"/>
        <v>0</v>
      </c>
    </row>
    <row r="70" spans="1:9" ht="15" x14ac:dyDescent="0.2">
      <c r="A70" s="49" t="s">
        <v>23</v>
      </c>
      <c r="B70" s="50"/>
      <c r="C70" s="98">
        <f>SUM(C60:C68)</f>
        <v>15</v>
      </c>
      <c r="D70" s="70"/>
      <c r="E70" s="70"/>
      <c r="F70" s="70"/>
      <c r="G70" s="70"/>
      <c r="H70" s="70"/>
      <c r="I70" s="70"/>
    </row>
    <row r="71" spans="1:9" x14ac:dyDescent="0.2">
      <c r="A71" s="56"/>
      <c r="B71" s="56"/>
      <c r="C71" s="57"/>
      <c r="D71" s="74"/>
      <c r="E71" s="74"/>
      <c r="F71" s="74"/>
      <c r="G71" s="74"/>
      <c r="H71" s="74"/>
      <c r="I71" s="74"/>
    </row>
    <row r="72" spans="1:9" x14ac:dyDescent="0.2">
      <c r="A72" s="56"/>
      <c r="B72" s="56"/>
      <c r="C72" s="57"/>
      <c r="D72" s="74"/>
      <c r="E72" s="74"/>
      <c r="F72" s="74"/>
      <c r="G72" s="74"/>
      <c r="H72" s="74"/>
      <c r="I72" s="74"/>
    </row>
    <row r="73" spans="1:9" x14ac:dyDescent="0.2">
      <c r="A73" s="56"/>
      <c r="B73" s="56"/>
      <c r="C73" s="57"/>
      <c r="D73" s="58"/>
      <c r="E73" s="58"/>
      <c r="F73" s="58"/>
      <c r="G73" s="58"/>
      <c r="H73" s="58"/>
      <c r="I73" s="58"/>
    </row>
    <row r="74" spans="1:9" ht="18" x14ac:dyDescent="0.25">
      <c r="A74" s="93" t="s">
        <v>71</v>
      </c>
      <c r="B74" s="62"/>
      <c r="C74" s="62"/>
      <c r="D74" s="62"/>
      <c r="E74" s="62"/>
      <c r="F74" s="62"/>
      <c r="G74" s="62"/>
      <c r="H74" s="62"/>
      <c r="I74" s="62"/>
    </row>
    <row r="75" spans="1:9" x14ac:dyDescent="0.2">
      <c r="A75" s="92"/>
      <c r="B75" s="52"/>
      <c r="C75" s="59"/>
      <c r="D75" s="59"/>
      <c r="E75" s="51"/>
      <c r="F75" s="51"/>
      <c r="G75" s="51"/>
      <c r="H75" s="51"/>
      <c r="I75" s="51"/>
    </row>
    <row r="76" spans="1:9" ht="24" x14ac:dyDescent="0.2">
      <c r="A76" s="54" t="s">
        <v>1</v>
      </c>
      <c r="B76" s="54" t="s">
        <v>2</v>
      </c>
      <c r="C76" s="54" t="s">
        <v>3</v>
      </c>
      <c r="D76" s="54" t="s">
        <v>165</v>
      </c>
      <c r="E76" s="54" t="s">
        <v>141</v>
      </c>
      <c r="F76" s="54" t="s">
        <v>6</v>
      </c>
      <c r="G76" s="54" t="s">
        <v>142</v>
      </c>
      <c r="H76" s="54" t="s">
        <v>166</v>
      </c>
      <c r="I76" s="54" t="s">
        <v>8</v>
      </c>
    </row>
    <row r="77" spans="1:9" ht="15" x14ac:dyDescent="0.2">
      <c r="A77" s="111" t="s">
        <v>9</v>
      </c>
      <c r="B77" s="94" t="s">
        <v>116</v>
      </c>
      <c r="C77" s="120">
        <v>4</v>
      </c>
      <c r="D77" s="68">
        <v>0</v>
      </c>
      <c r="E77" s="68">
        <v>0</v>
      </c>
      <c r="F77" s="68">
        <f t="shared" ref="F77:F90" si="17">+D77+E77</f>
        <v>0</v>
      </c>
      <c r="G77" s="68">
        <f t="shared" ref="G77:G90" si="18">+F77*10%</f>
        <v>0</v>
      </c>
      <c r="H77" s="68">
        <f>+G77*19%</f>
        <v>0</v>
      </c>
      <c r="I77" s="68">
        <f t="shared" ref="I77:I90" si="19">+F77+H77</f>
        <v>0</v>
      </c>
    </row>
    <row r="78" spans="1:9" ht="15" x14ac:dyDescent="0.2">
      <c r="A78" s="111" t="s">
        <v>14</v>
      </c>
      <c r="B78" s="94" t="s">
        <v>116</v>
      </c>
      <c r="C78" s="120">
        <v>4</v>
      </c>
      <c r="D78" s="68">
        <v>0</v>
      </c>
      <c r="E78" s="68">
        <v>0</v>
      </c>
      <c r="F78" s="68">
        <f t="shared" si="17"/>
        <v>0</v>
      </c>
      <c r="G78" s="68">
        <f t="shared" si="18"/>
        <v>0</v>
      </c>
      <c r="H78" s="87">
        <f t="shared" ref="H78:H90" si="20">+G78*19%</f>
        <v>0</v>
      </c>
      <c r="I78" s="68">
        <f t="shared" si="19"/>
        <v>0</v>
      </c>
    </row>
    <row r="79" spans="1:9" ht="15" x14ac:dyDescent="0.2">
      <c r="A79" s="111" t="s">
        <v>133</v>
      </c>
      <c r="B79" s="94" t="s">
        <v>120</v>
      </c>
      <c r="C79" s="120">
        <v>1</v>
      </c>
      <c r="D79" s="68">
        <v>0</v>
      </c>
      <c r="E79" s="68">
        <v>0</v>
      </c>
      <c r="F79" s="68">
        <f t="shared" si="17"/>
        <v>0</v>
      </c>
      <c r="G79" s="68">
        <f t="shared" si="18"/>
        <v>0</v>
      </c>
      <c r="H79" s="87">
        <f t="shared" si="20"/>
        <v>0</v>
      </c>
      <c r="I79" s="68">
        <f t="shared" si="19"/>
        <v>0</v>
      </c>
    </row>
    <row r="80" spans="1:9" ht="15" x14ac:dyDescent="0.2">
      <c r="A80" s="111" t="s">
        <v>133</v>
      </c>
      <c r="B80" s="94" t="s">
        <v>132</v>
      </c>
      <c r="C80" s="120">
        <v>1</v>
      </c>
      <c r="D80" s="68">
        <v>0</v>
      </c>
      <c r="E80" s="68">
        <v>0</v>
      </c>
      <c r="F80" s="68">
        <f t="shared" si="17"/>
        <v>0</v>
      </c>
      <c r="G80" s="68">
        <f t="shared" si="18"/>
        <v>0</v>
      </c>
      <c r="H80" s="87">
        <f t="shared" si="20"/>
        <v>0</v>
      </c>
      <c r="I80" s="68">
        <f t="shared" si="19"/>
        <v>0</v>
      </c>
    </row>
    <row r="81" spans="1:9" ht="15" x14ac:dyDescent="0.2">
      <c r="A81" s="111" t="s">
        <v>26</v>
      </c>
      <c r="B81" s="94" t="s">
        <v>112</v>
      </c>
      <c r="C81" s="120">
        <v>3</v>
      </c>
      <c r="D81" s="68">
        <v>0</v>
      </c>
      <c r="E81" s="68">
        <v>0</v>
      </c>
      <c r="F81" s="68">
        <f t="shared" si="17"/>
        <v>0</v>
      </c>
      <c r="G81" s="68">
        <f t="shared" si="18"/>
        <v>0</v>
      </c>
      <c r="H81" s="87">
        <f t="shared" si="20"/>
        <v>0</v>
      </c>
      <c r="I81" s="68">
        <f t="shared" si="19"/>
        <v>0</v>
      </c>
    </row>
    <row r="82" spans="1:9" ht="15" x14ac:dyDescent="0.2">
      <c r="A82" s="111" t="s">
        <v>15</v>
      </c>
      <c r="B82" s="94" t="s">
        <v>131</v>
      </c>
      <c r="C82" s="120">
        <v>1</v>
      </c>
      <c r="D82" s="68">
        <v>0</v>
      </c>
      <c r="E82" s="68">
        <v>0</v>
      </c>
      <c r="F82" s="68">
        <f t="shared" si="17"/>
        <v>0</v>
      </c>
      <c r="G82" s="68">
        <f t="shared" si="18"/>
        <v>0</v>
      </c>
      <c r="H82" s="87">
        <f t="shared" si="20"/>
        <v>0</v>
      </c>
      <c r="I82" s="68">
        <f t="shared" si="19"/>
        <v>0</v>
      </c>
    </row>
    <row r="83" spans="1:9" ht="30" x14ac:dyDescent="0.2">
      <c r="A83" s="111" t="s">
        <v>16</v>
      </c>
      <c r="B83" s="94" t="s">
        <v>112</v>
      </c>
      <c r="C83" s="120">
        <v>2</v>
      </c>
      <c r="D83" s="68">
        <v>0</v>
      </c>
      <c r="E83" s="68">
        <v>0</v>
      </c>
      <c r="F83" s="68">
        <f t="shared" si="17"/>
        <v>0</v>
      </c>
      <c r="G83" s="68">
        <f t="shared" si="18"/>
        <v>0</v>
      </c>
      <c r="H83" s="87">
        <f t="shared" si="20"/>
        <v>0</v>
      </c>
      <c r="I83" s="68">
        <f t="shared" si="19"/>
        <v>0</v>
      </c>
    </row>
    <row r="84" spans="1:9" ht="15" x14ac:dyDescent="0.2">
      <c r="A84" s="111" t="s">
        <v>135</v>
      </c>
      <c r="B84" s="94" t="s">
        <v>112</v>
      </c>
      <c r="C84" s="120">
        <v>2</v>
      </c>
      <c r="D84" s="68">
        <v>0</v>
      </c>
      <c r="E84" s="68">
        <v>0</v>
      </c>
      <c r="F84" s="68">
        <f t="shared" si="17"/>
        <v>0</v>
      </c>
      <c r="G84" s="68">
        <f t="shared" si="18"/>
        <v>0</v>
      </c>
      <c r="H84" s="87">
        <f t="shared" si="20"/>
        <v>0</v>
      </c>
      <c r="I84" s="68">
        <f t="shared" si="19"/>
        <v>0</v>
      </c>
    </row>
    <row r="85" spans="1:9" ht="30" x14ac:dyDescent="0.2">
      <c r="A85" s="112" t="s">
        <v>121</v>
      </c>
      <c r="B85" s="94" t="s">
        <v>112</v>
      </c>
      <c r="C85" s="120">
        <v>1</v>
      </c>
      <c r="D85" s="68">
        <v>0</v>
      </c>
      <c r="E85" s="68">
        <v>0</v>
      </c>
      <c r="F85" s="68">
        <f t="shared" si="17"/>
        <v>0</v>
      </c>
      <c r="G85" s="68">
        <f t="shared" si="18"/>
        <v>0</v>
      </c>
      <c r="H85" s="87">
        <f t="shared" si="20"/>
        <v>0</v>
      </c>
      <c r="I85" s="68">
        <f t="shared" si="19"/>
        <v>0</v>
      </c>
    </row>
    <row r="86" spans="1:9" ht="15" x14ac:dyDescent="0.2">
      <c r="A86" s="112" t="s">
        <v>136</v>
      </c>
      <c r="B86" s="96" t="s">
        <v>112</v>
      </c>
      <c r="C86" s="120">
        <v>1</v>
      </c>
      <c r="D86" s="68">
        <v>0</v>
      </c>
      <c r="E86" s="68">
        <v>0</v>
      </c>
      <c r="F86" s="68">
        <f t="shared" si="17"/>
        <v>0</v>
      </c>
      <c r="G86" s="68">
        <f t="shared" si="18"/>
        <v>0</v>
      </c>
      <c r="H86" s="87">
        <f t="shared" si="20"/>
        <v>0</v>
      </c>
      <c r="I86" s="68">
        <f t="shared" si="19"/>
        <v>0</v>
      </c>
    </row>
    <row r="87" spans="1:9" ht="30" x14ac:dyDescent="0.2">
      <c r="A87" s="111" t="s">
        <v>33</v>
      </c>
      <c r="B87" s="96" t="s">
        <v>143</v>
      </c>
      <c r="C87" s="120">
        <v>1</v>
      </c>
      <c r="D87" s="68">
        <v>0</v>
      </c>
      <c r="E87" s="68">
        <v>0</v>
      </c>
      <c r="F87" s="68">
        <f t="shared" si="17"/>
        <v>0</v>
      </c>
      <c r="G87" s="68">
        <f t="shared" si="18"/>
        <v>0</v>
      </c>
      <c r="H87" s="87">
        <f t="shared" si="20"/>
        <v>0</v>
      </c>
      <c r="I87" s="68">
        <f t="shared" si="19"/>
        <v>0</v>
      </c>
    </row>
    <row r="88" spans="1:9" ht="30" x14ac:dyDescent="0.2">
      <c r="A88" s="111" t="s">
        <v>34</v>
      </c>
      <c r="B88" s="96" t="s">
        <v>143</v>
      </c>
      <c r="C88" s="120">
        <v>1</v>
      </c>
      <c r="D88" s="68">
        <v>0</v>
      </c>
      <c r="E88" s="68">
        <v>0</v>
      </c>
      <c r="F88" s="68">
        <f t="shared" si="17"/>
        <v>0</v>
      </c>
      <c r="G88" s="68">
        <f t="shared" si="18"/>
        <v>0</v>
      </c>
      <c r="H88" s="87">
        <f t="shared" si="20"/>
        <v>0</v>
      </c>
      <c r="I88" s="68">
        <f t="shared" si="19"/>
        <v>0</v>
      </c>
    </row>
    <row r="89" spans="1:9" ht="30" x14ac:dyDescent="0.2">
      <c r="A89" s="111" t="s">
        <v>31</v>
      </c>
      <c r="B89" s="96" t="s">
        <v>143</v>
      </c>
      <c r="C89" s="120">
        <v>1</v>
      </c>
      <c r="D89" s="68">
        <v>0</v>
      </c>
      <c r="E89" s="68">
        <v>0</v>
      </c>
      <c r="F89" s="68">
        <f t="shared" si="17"/>
        <v>0</v>
      </c>
      <c r="G89" s="68">
        <f t="shared" si="18"/>
        <v>0</v>
      </c>
      <c r="H89" s="87">
        <f t="shared" si="20"/>
        <v>0</v>
      </c>
      <c r="I89" s="68">
        <f t="shared" si="19"/>
        <v>0</v>
      </c>
    </row>
    <row r="90" spans="1:9" ht="30" x14ac:dyDescent="0.2">
      <c r="A90" s="111" t="s">
        <v>68</v>
      </c>
      <c r="B90" s="96" t="s">
        <v>143</v>
      </c>
      <c r="C90" s="120">
        <v>1</v>
      </c>
      <c r="D90" s="68">
        <v>0</v>
      </c>
      <c r="E90" s="68">
        <v>0</v>
      </c>
      <c r="F90" s="68">
        <f t="shared" si="17"/>
        <v>0</v>
      </c>
      <c r="G90" s="68">
        <f t="shared" si="18"/>
        <v>0</v>
      </c>
      <c r="H90" s="87">
        <f t="shared" si="20"/>
        <v>0</v>
      </c>
      <c r="I90" s="68">
        <f t="shared" si="19"/>
        <v>0</v>
      </c>
    </row>
    <row r="91" spans="1:9" x14ac:dyDescent="0.2">
      <c r="A91" s="49" t="s">
        <v>23</v>
      </c>
      <c r="B91" s="50"/>
      <c r="C91" s="60">
        <f>SUM(C77:C90)</f>
        <v>24</v>
      </c>
      <c r="D91" s="70"/>
      <c r="E91" s="70"/>
      <c r="F91" s="70"/>
      <c r="G91" s="70"/>
      <c r="H91" s="70"/>
      <c r="I91" s="70"/>
    </row>
    <row r="92" spans="1:9" x14ac:dyDescent="0.2">
      <c r="A92" s="56"/>
      <c r="B92" s="56"/>
      <c r="C92" s="57"/>
      <c r="D92" s="74"/>
      <c r="E92" s="74"/>
      <c r="F92" s="74"/>
      <c r="G92" s="74"/>
      <c r="H92" s="74"/>
      <c r="I92" s="74"/>
    </row>
    <row r="93" spans="1:9" x14ac:dyDescent="0.2">
      <c r="A93" s="56"/>
      <c r="B93" s="56"/>
      <c r="C93" s="57"/>
      <c r="D93" s="69"/>
      <c r="E93" s="69"/>
      <c r="F93" s="69"/>
      <c r="G93" s="69"/>
      <c r="H93" s="69"/>
      <c r="I93" s="69"/>
    </row>
    <row r="94" spans="1:9" ht="18" x14ac:dyDescent="0.25">
      <c r="A94" s="93" t="s">
        <v>123</v>
      </c>
      <c r="B94" s="62"/>
      <c r="C94" s="62"/>
      <c r="D94" s="62"/>
      <c r="E94" s="62"/>
      <c r="F94" s="62"/>
      <c r="G94" s="62"/>
      <c r="H94" s="62"/>
      <c r="I94" s="62"/>
    </row>
    <row r="95" spans="1:9" x14ac:dyDescent="0.2">
      <c r="A95" s="52"/>
      <c r="B95" s="52"/>
      <c r="C95" s="59"/>
      <c r="D95" s="59"/>
      <c r="E95" s="51"/>
      <c r="F95" s="51"/>
      <c r="G95" s="51"/>
      <c r="H95" s="51"/>
      <c r="I95" s="51"/>
    </row>
    <row r="96" spans="1:9" ht="24" x14ac:dyDescent="0.2">
      <c r="A96" s="54" t="s">
        <v>1</v>
      </c>
      <c r="B96" s="54" t="s">
        <v>2</v>
      </c>
      <c r="C96" s="54" t="s">
        <v>3</v>
      </c>
      <c r="D96" s="54" t="s">
        <v>165</v>
      </c>
      <c r="E96" s="54" t="s">
        <v>141</v>
      </c>
      <c r="F96" s="54" t="s">
        <v>6</v>
      </c>
      <c r="G96" s="54" t="s">
        <v>142</v>
      </c>
      <c r="H96" s="54" t="s">
        <v>166</v>
      </c>
      <c r="I96" s="54" t="s">
        <v>8</v>
      </c>
    </row>
    <row r="97" spans="1:9" ht="15.75" x14ac:dyDescent="0.2">
      <c r="A97" s="95" t="s">
        <v>9</v>
      </c>
      <c r="B97" s="90" t="s">
        <v>10</v>
      </c>
      <c r="C97" s="101">
        <v>4</v>
      </c>
      <c r="D97" s="68">
        <v>0</v>
      </c>
      <c r="E97" s="68">
        <v>0</v>
      </c>
      <c r="F97" s="68">
        <f t="shared" ref="F97:F103" si="21">+D97+E97</f>
        <v>0</v>
      </c>
      <c r="G97" s="68">
        <f t="shared" ref="G97:G103" si="22">+F97*10%</f>
        <v>0</v>
      </c>
      <c r="H97" s="68">
        <f>+G97*19%</f>
        <v>0</v>
      </c>
      <c r="I97" s="68">
        <f t="shared" ref="I97:I103" si="23">+F97+H97</f>
        <v>0</v>
      </c>
    </row>
    <row r="98" spans="1:9" ht="38.25" x14ac:dyDescent="0.2">
      <c r="A98" s="95" t="s">
        <v>85</v>
      </c>
      <c r="B98" s="94" t="s">
        <v>168</v>
      </c>
      <c r="C98" s="101">
        <v>2</v>
      </c>
      <c r="D98" s="87">
        <v>0</v>
      </c>
      <c r="E98" s="87">
        <v>0</v>
      </c>
      <c r="F98" s="87">
        <f t="shared" si="21"/>
        <v>0</v>
      </c>
      <c r="G98" s="68">
        <f t="shared" si="22"/>
        <v>0</v>
      </c>
      <c r="H98" s="87">
        <f t="shared" ref="H98:H103" si="24">+G98*19%</f>
        <v>0</v>
      </c>
      <c r="I98" s="87">
        <f t="shared" si="23"/>
        <v>0</v>
      </c>
    </row>
    <row r="99" spans="1:9" ht="30" x14ac:dyDescent="0.2">
      <c r="A99" s="95" t="s">
        <v>12</v>
      </c>
      <c r="B99" s="94" t="s">
        <v>169</v>
      </c>
      <c r="C99" s="101">
        <v>2</v>
      </c>
      <c r="D99" s="87">
        <v>0</v>
      </c>
      <c r="E99" s="87">
        <v>0</v>
      </c>
      <c r="F99" s="87">
        <f t="shared" si="21"/>
        <v>0</v>
      </c>
      <c r="G99" s="68">
        <f t="shared" si="22"/>
        <v>0</v>
      </c>
      <c r="H99" s="87">
        <f t="shared" si="24"/>
        <v>0</v>
      </c>
      <c r="I99" s="87">
        <f t="shared" si="23"/>
        <v>0</v>
      </c>
    </row>
    <row r="100" spans="1:9" ht="15.75" x14ac:dyDescent="0.2">
      <c r="A100" s="95" t="s">
        <v>15</v>
      </c>
      <c r="B100" s="90"/>
      <c r="C100" s="101">
        <v>0</v>
      </c>
      <c r="D100" s="87">
        <v>0</v>
      </c>
      <c r="E100" s="87">
        <v>0</v>
      </c>
      <c r="F100" s="87">
        <f t="shared" si="21"/>
        <v>0</v>
      </c>
      <c r="G100" s="68">
        <f t="shared" si="22"/>
        <v>0</v>
      </c>
      <c r="H100" s="87">
        <f t="shared" si="24"/>
        <v>0</v>
      </c>
      <c r="I100" s="87">
        <f t="shared" si="23"/>
        <v>0</v>
      </c>
    </row>
    <row r="101" spans="1:9" s="76" customFormat="1" ht="30" x14ac:dyDescent="0.2">
      <c r="A101" s="95" t="s">
        <v>16</v>
      </c>
      <c r="B101" s="94" t="s">
        <v>170</v>
      </c>
      <c r="C101" s="101">
        <v>1</v>
      </c>
      <c r="D101" s="87">
        <v>0</v>
      </c>
      <c r="E101" s="87">
        <v>0</v>
      </c>
      <c r="F101" s="87">
        <f t="shared" si="21"/>
        <v>0</v>
      </c>
      <c r="G101" s="87">
        <f t="shared" si="22"/>
        <v>0</v>
      </c>
      <c r="H101" s="87">
        <f t="shared" si="24"/>
        <v>0</v>
      </c>
      <c r="I101" s="87">
        <f t="shared" si="23"/>
        <v>0</v>
      </c>
    </row>
    <row r="102" spans="1:9" ht="25.5" x14ac:dyDescent="0.2">
      <c r="A102" s="95" t="s">
        <v>17</v>
      </c>
      <c r="B102" s="94" t="s">
        <v>171</v>
      </c>
      <c r="C102" s="101">
        <v>0</v>
      </c>
      <c r="D102" s="87">
        <v>0</v>
      </c>
      <c r="E102" s="87">
        <v>0</v>
      </c>
      <c r="F102" s="87">
        <f t="shared" si="21"/>
        <v>0</v>
      </c>
      <c r="G102" s="87">
        <f t="shared" si="22"/>
        <v>0</v>
      </c>
      <c r="H102" s="87">
        <f t="shared" si="24"/>
        <v>0</v>
      </c>
      <c r="I102" s="87">
        <f t="shared" si="23"/>
        <v>0</v>
      </c>
    </row>
    <row r="103" spans="1:9" ht="38.25" x14ac:dyDescent="0.2">
      <c r="A103" s="95" t="s">
        <v>167</v>
      </c>
      <c r="B103" s="94" t="s">
        <v>168</v>
      </c>
      <c r="C103" s="101">
        <v>2</v>
      </c>
      <c r="D103" s="87">
        <v>0</v>
      </c>
      <c r="E103" s="87">
        <v>0</v>
      </c>
      <c r="F103" s="87">
        <f t="shared" si="21"/>
        <v>0</v>
      </c>
      <c r="G103" s="87">
        <f t="shared" si="22"/>
        <v>0</v>
      </c>
      <c r="H103" s="87">
        <f t="shared" si="24"/>
        <v>0</v>
      </c>
      <c r="I103" s="87">
        <f t="shared" si="23"/>
        <v>0</v>
      </c>
    </row>
    <row r="104" spans="1:9" s="76" customFormat="1" x14ac:dyDescent="0.2">
      <c r="A104" s="99" t="s">
        <v>172</v>
      </c>
      <c r="B104" s="100"/>
      <c r="C104" s="83">
        <f>SUM(C97:C103)</f>
        <v>11</v>
      </c>
      <c r="D104" s="88"/>
      <c r="E104" s="88"/>
      <c r="F104" s="88"/>
      <c r="G104" s="88"/>
      <c r="H104" s="88"/>
      <c r="I104" s="88"/>
    </row>
    <row r="105" spans="1:9" s="76" customFormat="1" x14ac:dyDescent="0.2"/>
    <row r="106" spans="1:9" ht="18" x14ac:dyDescent="0.25">
      <c r="A106" s="62" t="s">
        <v>91</v>
      </c>
      <c r="B106" s="62"/>
      <c r="C106" s="62"/>
      <c r="D106" s="62"/>
      <c r="E106" s="62"/>
      <c r="F106" s="62"/>
      <c r="G106" s="62"/>
      <c r="H106" s="62"/>
      <c r="I106" s="62"/>
    </row>
    <row r="107" spans="1:9" x14ac:dyDescent="0.2">
      <c r="A107" s="52"/>
      <c r="B107" s="52"/>
      <c r="C107" s="59"/>
      <c r="D107" s="59"/>
      <c r="E107" s="51"/>
      <c r="F107" s="51"/>
      <c r="G107" s="51"/>
      <c r="H107" s="51"/>
      <c r="I107" s="51"/>
    </row>
    <row r="108" spans="1:9" ht="24" x14ac:dyDescent="0.2">
      <c r="A108" s="54" t="s">
        <v>1</v>
      </c>
      <c r="B108" s="54" t="s">
        <v>2</v>
      </c>
      <c r="C108" s="54" t="s">
        <v>3</v>
      </c>
      <c r="D108" s="54" t="s">
        <v>165</v>
      </c>
      <c r="E108" s="54" t="s">
        <v>141</v>
      </c>
      <c r="F108" s="54" t="s">
        <v>6</v>
      </c>
      <c r="G108" s="54" t="s">
        <v>142</v>
      </c>
      <c r="H108" s="54" t="s">
        <v>166</v>
      </c>
      <c r="I108" s="54" t="s">
        <v>8</v>
      </c>
    </row>
    <row r="109" spans="1:9" ht="30" x14ac:dyDescent="0.2">
      <c r="A109" s="95" t="s">
        <v>146</v>
      </c>
      <c r="B109" s="90" t="s">
        <v>147</v>
      </c>
      <c r="C109" s="98">
        <v>1</v>
      </c>
      <c r="D109" s="68">
        <v>0</v>
      </c>
      <c r="E109" s="68">
        <v>0</v>
      </c>
      <c r="F109" s="68">
        <f t="shared" ref="F109:F111" si="25">+D109+E109</f>
        <v>0</v>
      </c>
      <c r="G109" s="68">
        <f t="shared" ref="G109:G111" si="26">+F109*10%</f>
        <v>0</v>
      </c>
      <c r="H109" s="68">
        <f>+G109*19%</f>
        <v>0</v>
      </c>
      <c r="I109" s="68">
        <f>+F109+H109</f>
        <v>0</v>
      </c>
    </row>
    <row r="110" spans="1:9" ht="30" x14ac:dyDescent="0.2">
      <c r="A110" s="95" t="s">
        <v>16</v>
      </c>
      <c r="B110" s="90" t="s">
        <v>147</v>
      </c>
      <c r="C110" s="98">
        <v>1</v>
      </c>
      <c r="D110" s="68">
        <v>0</v>
      </c>
      <c r="E110" s="68">
        <v>0</v>
      </c>
      <c r="F110" s="68">
        <f t="shared" si="25"/>
        <v>0</v>
      </c>
      <c r="G110" s="68">
        <f t="shared" si="26"/>
        <v>0</v>
      </c>
      <c r="H110" s="87">
        <f t="shared" ref="H110:H111" si="27">+G110*19%</f>
        <v>0</v>
      </c>
      <c r="I110" s="68">
        <f t="shared" ref="I110:I111" si="28">+F110+H110</f>
        <v>0</v>
      </c>
    </row>
    <row r="111" spans="1:9" ht="30" x14ac:dyDescent="0.2">
      <c r="A111" s="95" t="s">
        <v>138</v>
      </c>
      <c r="B111" s="90" t="s">
        <v>148</v>
      </c>
      <c r="C111" s="98">
        <v>2</v>
      </c>
      <c r="D111" s="68">
        <v>0</v>
      </c>
      <c r="E111" s="68">
        <v>0</v>
      </c>
      <c r="F111" s="68">
        <f t="shared" si="25"/>
        <v>0</v>
      </c>
      <c r="G111" s="68">
        <f t="shared" si="26"/>
        <v>0</v>
      </c>
      <c r="H111" s="87">
        <f t="shared" si="27"/>
        <v>0</v>
      </c>
      <c r="I111" s="68">
        <f t="shared" si="28"/>
        <v>0</v>
      </c>
    </row>
    <row r="112" spans="1:9" s="119" customFormat="1" x14ac:dyDescent="0.2">
      <c r="A112" s="132" t="s">
        <v>172</v>
      </c>
      <c r="B112" s="118"/>
      <c r="C112" s="117">
        <f>SUM(C109:C111)</f>
        <v>4</v>
      </c>
      <c r="D112" s="88"/>
      <c r="E112" s="88"/>
      <c r="F112" s="88"/>
      <c r="G112" s="88"/>
      <c r="H112" s="88"/>
      <c r="I112" s="88"/>
    </row>
    <row r="113" spans="1:9" s="119" customFormat="1" x14ac:dyDescent="0.2">
      <c r="A113" s="114"/>
      <c r="B113" s="115"/>
      <c r="C113" s="116"/>
      <c r="D113" s="74"/>
      <c r="E113" s="74"/>
      <c r="F113" s="74"/>
      <c r="G113" s="74"/>
      <c r="H113" s="74"/>
      <c r="I113" s="74"/>
    </row>
    <row r="114" spans="1:9" ht="18" x14ac:dyDescent="0.25">
      <c r="A114" s="62" t="s">
        <v>139</v>
      </c>
      <c r="B114" s="62"/>
      <c r="C114" s="62"/>
      <c r="D114" s="62"/>
      <c r="E114" s="62"/>
      <c r="F114" s="62"/>
      <c r="G114" s="62"/>
      <c r="H114" s="62"/>
      <c r="I114" s="62"/>
    </row>
    <row r="115" spans="1:9" x14ac:dyDescent="0.2">
      <c r="A115" s="52"/>
      <c r="B115" s="52"/>
      <c r="C115" s="59"/>
      <c r="D115" s="59"/>
      <c r="E115" s="51"/>
      <c r="F115" s="51"/>
      <c r="G115" s="51"/>
      <c r="H115" s="51"/>
      <c r="I115" s="51"/>
    </row>
    <row r="116" spans="1:9" ht="24" x14ac:dyDescent="0.2">
      <c r="A116" s="54" t="s">
        <v>1</v>
      </c>
      <c r="B116" s="54" t="s">
        <v>2</v>
      </c>
      <c r="C116" s="54" t="s">
        <v>3</v>
      </c>
      <c r="D116" s="54" t="s">
        <v>165</v>
      </c>
      <c r="E116" s="54" t="s">
        <v>141</v>
      </c>
      <c r="F116" s="54" t="s">
        <v>6</v>
      </c>
      <c r="G116" s="54" t="s">
        <v>142</v>
      </c>
      <c r="H116" s="54" t="s">
        <v>166</v>
      </c>
      <c r="I116" s="54" t="s">
        <v>8</v>
      </c>
    </row>
    <row r="117" spans="1:9" ht="15" x14ac:dyDescent="0.2">
      <c r="A117" s="95" t="s">
        <v>9</v>
      </c>
      <c r="B117" s="90" t="s">
        <v>10</v>
      </c>
      <c r="C117" s="98">
        <v>4</v>
      </c>
      <c r="D117" s="68">
        <v>0</v>
      </c>
      <c r="E117" s="68">
        <v>0</v>
      </c>
      <c r="F117" s="68">
        <f t="shared" ref="F117:F122" si="29">+D117+E117</f>
        <v>0</v>
      </c>
      <c r="G117" s="68">
        <f t="shared" ref="G117:G122" si="30">+F117*10%</f>
        <v>0</v>
      </c>
      <c r="H117" s="68">
        <f>+G117*19%</f>
        <v>0</v>
      </c>
      <c r="I117" s="68">
        <f t="shared" ref="I117:I122" si="31">+F117+H117</f>
        <v>0</v>
      </c>
    </row>
    <row r="118" spans="1:9" ht="15" x14ac:dyDescent="0.2">
      <c r="A118" s="95" t="s">
        <v>145</v>
      </c>
      <c r="B118" s="90" t="s">
        <v>41</v>
      </c>
      <c r="C118" s="98">
        <v>4</v>
      </c>
      <c r="D118" s="68">
        <v>0</v>
      </c>
      <c r="E118" s="68">
        <v>0</v>
      </c>
      <c r="F118" s="68">
        <f t="shared" si="29"/>
        <v>0</v>
      </c>
      <c r="G118" s="68">
        <f t="shared" si="30"/>
        <v>0</v>
      </c>
      <c r="H118" s="87">
        <f t="shared" ref="H118:H122" si="32">+G118*19%</f>
        <v>0</v>
      </c>
      <c r="I118" s="87">
        <f t="shared" si="31"/>
        <v>0</v>
      </c>
    </row>
    <row r="119" spans="1:9" ht="30" x14ac:dyDescent="0.2">
      <c r="A119" s="95" t="s">
        <v>12</v>
      </c>
      <c r="B119" s="90" t="s">
        <v>158</v>
      </c>
      <c r="C119" s="98">
        <v>2</v>
      </c>
      <c r="D119" s="68">
        <v>0</v>
      </c>
      <c r="E119" s="68">
        <v>0</v>
      </c>
      <c r="F119" s="68">
        <f t="shared" si="29"/>
        <v>0</v>
      </c>
      <c r="G119" s="68">
        <f t="shared" si="30"/>
        <v>0</v>
      </c>
      <c r="H119" s="87">
        <f t="shared" si="32"/>
        <v>0</v>
      </c>
      <c r="I119" s="87">
        <f t="shared" si="31"/>
        <v>0</v>
      </c>
    </row>
    <row r="120" spans="1:9" ht="30" x14ac:dyDescent="0.2">
      <c r="A120" s="97" t="s">
        <v>149</v>
      </c>
      <c r="B120" s="90" t="s">
        <v>150</v>
      </c>
      <c r="C120" s="98">
        <v>1</v>
      </c>
      <c r="D120" s="68">
        <v>0</v>
      </c>
      <c r="E120" s="68">
        <v>0</v>
      </c>
      <c r="F120" s="68">
        <f t="shared" si="29"/>
        <v>0</v>
      </c>
      <c r="G120" s="68">
        <f t="shared" si="30"/>
        <v>0</v>
      </c>
      <c r="H120" s="87">
        <f t="shared" si="32"/>
        <v>0</v>
      </c>
      <c r="I120" s="87">
        <f t="shared" si="31"/>
        <v>0</v>
      </c>
    </row>
    <row r="121" spans="1:9" ht="30" x14ac:dyDescent="0.2">
      <c r="A121" s="97" t="s">
        <v>16</v>
      </c>
      <c r="B121" s="90" t="s">
        <v>151</v>
      </c>
      <c r="C121" s="98">
        <v>1</v>
      </c>
      <c r="D121" s="68">
        <v>0</v>
      </c>
      <c r="E121" s="68">
        <v>0</v>
      </c>
      <c r="F121" s="68">
        <f t="shared" si="29"/>
        <v>0</v>
      </c>
      <c r="G121" s="68">
        <f t="shared" si="30"/>
        <v>0</v>
      </c>
      <c r="H121" s="87">
        <f t="shared" si="32"/>
        <v>0</v>
      </c>
      <c r="I121" s="87">
        <f t="shared" si="31"/>
        <v>0</v>
      </c>
    </row>
    <row r="122" spans="1:9" ht="30" x14ac:dyDescent="0.2">
      <c r="A122" s="95" t="s">
        <v>177</v>
      </c>
      <c r="B122" s="104" t="s">
        <v>152</v>
      </c>
      <c r="C122" s="98">
        <v>1</v>
      </c>
      <c r="D122" s="68">
        <v>0</v>
      </c>
      <c r="E122" s="68">
        <v>0</v>
      </c>
      <c r="F122" s="68">
        <f t="shared" si="29"/>
        <v>0</v>
      </c>
      <c r="G122" s="68">
        <f t="shared" si="30"/>
        <v>0</v>
      </c>
      <c r="H122" s="87">
        <f t="shared" si="32"/>
        <v>0</v>
      </c>
      <c r="I122" s="87">
        <f t="shared" si="31"/>
        <v>0</v>
      </c>
    </row>
    <row r="123" spans="1:9" x14ac:dyDescent="0.2">
      <c r="A123" s="49" t="s">
        <v>23</v>
      </c>
      <c r="B123" s="50"/>
      <c r="C123" s="60">
        <f>SUM(C117:C122)</f>
        <v>13</v>
      </c>
      <c r="D123" s="66">
        <f>SUM(D117:D122)</f>
        <v>0</v>
      </c>
      <c r="E123" s="86">
        <f t="shared" ref="E123:I123" si="33">SUM(E117:E122)</f>
        <v>0</v>
      </c>
      <c r="F123" s="86">
        <f t="shared" si="33"/>
        <v>0</v>
      </c>
      <c r="G123" s="86">
        <f t="shared" si="33"/>
        <v>0</v>
      </c>
      <c r="H123" s="86">
        <f t="shared" si="33"/>
        <v>0</v>
      </c>
      <c r="I123" s="86">
        <f t="shared" si="33"/>
        <v>0</v>
      </c>
    </row>
    <row r="124" spans="1:9" x14ac:dyDescent="0.2">
      <c r="A124" s="56"/>
      <c r="B124" s="56"/>
      <c r="C124" s="57"/>
      <c r="D124" s="69"/>
      <c r="E124" s="69"/>
      <c r="F124" s="69"/>
      <c r="G124" s="69"/>
      <c r="H124" s="69"/>
      <c r="I124" s="69"/>
    </row>
    <row r="125" spans="1:9" x14ac:dyDescent="0.2">
      <c r="A125" s="56"/>
      <c r="B125" s="56"/>
      <c r="C125" s="57"/>
      <c r="D125" s="69"/>
      <c r="E125" s="69"/>
      <c r="F125" s="69"/>
      <c r="G125" s="69"/>
      <c r="H125" s="69"/>
      <c r="I125" s="69"/>
    </row>
    <row r="126" spans="1:9" ht="18" x14ac:dyDescent="0.25">
      <c r="A126" s="62" t="s">
        <v>137</v>
      </c>
      <c r="B126" s="62"/>
      <c r="C126" s="62"/>
      <c r="D126" s="62"/>
      <c r="E126" s="62"/>
      <c r="F126" s="62"/>
      <c r="G126" s="62"/>
      <c r="H126" s="62"/>
      <c r="I126" s="62"/>
    </row>
    <row r="127" spans="1:9" x14ac:dyDescent="0.2">
      <c r="A127" s="52"/>
      <c r="B127" s="52"/>
      <c r="C127" s="59"/>
      <c r="D127" s="59"/>
      <c r="E127" s="51"/>
      <c r="F127" s="51"/>
      <c r="G127" s="51"/>
      <c r="H127" s="51"/>
      <c r="I127" s="51"/>
    </row>
    <row r="128" spans="1:9" ht="24" x14ac:dyDescent="0.2">
      <c r="A128" s="54" t="s">
        <v>1</v>
      </c>
      <c r="B128" s="54" t="s">
        <v>2</v>
      </c>
      <c r="C128" s="54" t="s">
        <v>3</v>
      </c>
      <c r="D128" s="54" t="s">
        <v>165</v>
      </c>
      <c r="E128" s="54" t="s">
        <v>141</v>
      </c>
      <c r="F128" s="54" t="s">
        <v>6</v>
      </c>
      <c r="G128" s="54" t="s">
        <v>142</v>
      </c>
      <c r="H128" s="54" t="s">
        <v>166</v>
      </c>
      <c r="I128" s="54" t="s">
        <v>8</v>
      </c>
    </row>
    <row r="129" spans="1:9" ht="60" x14ac:dyDescent="0.2">
      <c r="A129" s="102" t="s">
        <v>173</v>
      </c>
      <c r="B129" s="103" t="s">
        <v>175</v>
      </c>
      <c r="C129" s="73">
        <v>1</v>
      </c>
      <c r="D129" s="68">
        <v>0</v>
      </c>
      <c r="E129" s="68">
        <v>0</v>
      </c>
      <c r="F129" s="68">
        <f t="shared" ref="F129:F130" si="34">+D129+E129</f>
        <v>0</v>
      </c>
      <c r="G129" s="68">
        <f t="shared" ref="G129:G130" si="35">+F129*10%</f>
        <v>0</v>
      </c>
      <c r="H129" s="68">
        <f>+G129*19%</f>
        <v>0</v>
      </c>
      <c r="I129" s="68">
        <f t="shared" ref="I129:I130" si="36">+F129+H129</f>
        <v>0</v>
      </c>
    </row>
    <row r="130" spans="1:9" ht="30" x14ac:dyDescent="0.2">
      <c r="A130" s="102" t="s">
        <v>174</v>
      </c>
      <c r="B130" s="103" t="s">
        <v>176</v>
      </c>
      <c r="C130" s="73">
        <v>1</v>
      </c>
      <c r="D130" s="68">
        <v>0</v>
      </c>
      <c r="E130" s="68">
        <v>0</v>
      </c>
      <c r="F130" s="68">
        <f t="shared" si="34"/>
        <v>0</v>
      </c>
      <c r="G130" s="68">
        <f t="shared" si="35"/>
        <v>0</v>
      </c>
      <c r="H130" s="87">
        <f>+G130*19%</f>
        <v>0</v>
      </c>
      <c r="I130" s="68">
        <f t="shared" si="36"/>
        <v>0</v>
      </c>
    </row>
    <row r="131" spans="1:9" x14ac:dyDescent="0.2">
      <c r="A131" s="49" t="s">
        <v>23</v>
      </c>
      <c r="B131" s="50"/>
      <c r="C131" s="60">
        <f>SUM(C129:C130)</f>
        <v>2</v>
      </c>
      <c r="D131" s="66">
        <f>SUM(D129:D130)</f>
        <v>0</v>
      </c>
      <c r="E131" s="86">
        <f t="shared" ref="E131:I131" si="37">SUM(E129:E130)</f>
        <v>0</v>
      </c>
      <c r="F131" s="86">
        <f t="shared" si="37"/>
        <v>0</v>
      </c>
      <c r="G131" s="86">
        <f t="shared" si="37"/>
        <v>0</v>
      </c>
      <c r="H131" s="86">
        <f t="shared" si="37"/>
        <v>0</v>
      </c>
      <c r="I131" s="86">
        <f t="shared" si="37"/>
        <v>0</v>
      </c>
    </row>
    <row r="132" spans="1:9" x14ac:dyDescent="0.2">
      <c r="A132" s="56"/>
      <c r="B132" s="56"/>
      <c r="C132" s="57"/>
      <c r="D132" s="69"/>
      <c r="E132" s="69"/>
      <c r="F132" s="69"/>
      <c r="G132" s="69"/>
      <c r="H132" s="69"/>
      <c r="I132" s="69"/>
    </row>
    <row r="133" spans="1:9" ht="18" x14ac:dyDescent="0.25">
      <c r="A133" s="62" t="s">
        <v>134</v>
      </c>
      <c r="B133" s="62"/>
      <c r="C133" s="62"/>
      <c r="D133" s="62"/>
      <c r="E133" s="62"/>
      <c r="F133" s="62"/>
      <c r="G133" s="62"/>
      <c r="H133" s="62"/>
      <c r="I133" s="62"/>
    </row>
    <row r="134" spans="1:9" x14ac:dyDescent="0.2">
      <c r="A134" s="52"/>
      <c r="B134" s="52"/>
      <c r="C134" s="59"/>
      <c r="D134" s="59"/>
      <c r="E134" s="51"/>
      <c r="F134" s="51"/>
      <c r="G134" s="51"/>
      <c r="H134" s="51"/>
      <c r="I134" s="51"/>
    </row>
    <row r="135" spans="1:9" ht="24" x14ac:dyDescent="0.2">
      <c r="A135" s="54" t="s">
        <v>1</v>
      </c>
      <c r="B135" s="54" t="s">
        <v>2</v>
      </c>
      <c r="C135" s="54" t="s">
        <v>3</v>
      </c>
      <c r="D135" s="126" t="s">
        <v>165</v>
      </c>
      <c r="E135" s="54" t="s">
        <v>141</v>
      </c>
      <c r="F135" s="54" t="s">
        <v>6</v>
      </c>
      <c r="G135" s="54" t="s">
        <v>142</v>
      </c>
      <c r="H135" s="126" t="s">
        <v>166</v>
      </c>
      <c r="I135" s="54" t="s">
        <v>8</v>
      </c>
    </row>
    <row r="136" spans="1:9" ht="25.5" x14ac:dyDescent="0.2">
      <c r="A136" s="65" t="s">
        <v>134</v>
      </c>
      <c r="B136" s="65" t="s">
        <v>157</v>
      </c>
      <c r="C136" s="65">
        <v>6</v>
      </c>
      <c r="D136" s="68">
        <v>0</v>
      </c>
      <c r="E136" s="68">
        <v>0</v>
      </c>
      <c r="F136" s="68">
        <f t="shared" ref="F136" si="38">+D136+E136</f>
        <v>0</v>
      </c>
      <c r="G136" s="68">
        <f t="shared" ref="G136" si="39">+F136*10%</f>
        <v>0</v>
      </c>
      <c r="H136" s="68">
        <f>+G136*19%</f>
        <v>0</v>
      </c>
      <c r="I136" s="68">
        <f t="shared" ref="I136" si="40">+F136+H136</f>
        <v>0</v>
      </c>
    </row>
    <row r="137" spans="1:9" x14ac:dyDescent="0.2">
      <c r="A137" s="49" t="s">
        <v>23</v>
      </c>
      <c r="B137" s="50"/>
      <c r="C137" s="60">
        <f>+C136</f>
        <v>6</v>
      </c>
      <c r="D137" s="66">
        <f t="shared" ref="D137:I137" si="41">SUM(D136:D136)</f>
        <v>0</v>
      </c>
      <c r="E137" s="86">
        <f t="shared" si="41"/>
        <v>0</v>
      </c>
      <c r="F137" s="86">
        <f t="shared" si="41"/>
        <v>0</v>
      </c>
      <c r="G137" s="86">
        <f t="shared" si="41"/>
        <v>0</v>
      </c>
      <c r="H137" s="86">
        <f t="shared" si="41"/>
        <v>0</v>
      </c>
      <c r="I137" s="86">
        <f t="shared" si="41"/>
        <v>0</v>
      </c>
    </row>
    <row r="139" spans="1:9" ht="18" x14ac:dyDescent="0.25">
      <c r="A139" s="62" t="s">
        <v>155</v>
      </c>
      <c r="B139" s="62"/>
      <c r="C139" s="62"/>
      <c r="D139" s="62"/>
      <c r="E139" s="62"/>
      <c r="F139" s="62"/>
      <c r="G139" s="62"/>
      <c r="H139" s="62"/>
      <c r="I139" s="62"/>
    </row>
    <row r="140" spans="1:9" x14ac:dyDescent="0.2">
      <c r="A140" s="52"/>
      <c r="B140" s="52"/>
      <c r="C140" s="59"/>
      <c r="D140" s="59"/>
      <c r="E140" s="51"/>
      <c r="F140" s="51"/>
      <c r="G140" s="51"/>
      <c r="H140" s="51"/>
      <c r="I140" s="51"/>
    </row>
    <row r="141" spans="1:9" ht="24" x14ac:dyDescent="0.2">
      <c r="A141" s="54" t="s">
        <v>1</v>
      </c>
      <c r="B141" s="54" t="s">
        <v>2</v>
      </c>
      <c r="C141" s="54" t="s">
        <v>3</v>
      </c>
      <c r="D141" s="126" t="s">
        <v>165</v>
      </c>
      <c r="E141" s="54" t="s">
        <v>141</v>
      </c>
      <c r="F141" s="54" t="s">
        <v>6</v>
      </c>
      <c r="G141" s="54" t="s">
        <v>142</v>
      </c>
      <c r="H141" s="126" t="s">
        <v>166</v>
      </c>
      <c r="I141" s="54" t="s">
        <v>8</v>
      </c>
    </row>
    <row r="142" spans="1:9" ht="15" x14ac:dyDescent="0.2">
      <c r="A142" s="61" t="s">
        <v>144</v>
      </c>
      <c r="B142" s="65" t="s">
        <v>117</v>
      </c>
      <c r="C142" s="55">
        <v>1</v>
      </c>
      <c r="D142" s="68">
        <v>0</v>
      </c>
      <c r="E142" s="68">
        <v>0</v>
      </c>
      <c r="F142" s="68">
        <f t="shared" ref="F142" si="42">+D142+E142</f>
        <v>0</v>
      </c>
      <c r="G142" s="68">
        <f t="shared" ref="G142" si="43">+F142*10%</f>
        <v>0</v>
      </c>
      <c r="H142" s="68">
        <f>+G142*19%</f>
        <v>0</v>
      </c>
      <c r="I142" s="68">
        <f t="shared" ref="I142" si="44">+F142+H142</f>
        <v>0</v>
      </c>
    </row>
    <row r="143" spans="1:9" x14ac:dyDescent="0.2">
      <c r="A143" s="49" t="s">
        <v>23</v>
      </c>
      <c r="B143" s="50"/>
      <c r="C143" s="60">
        <f>+C142</f>
        <v>1</v>
      </c>
      <c r="D143" s="70">
        <f>SUM(D142)</f>
        <v>0</v>
      </c>
      <c r="E143" s="88">
        <f t="shared" ref="E143:I143" si="45">SUM(E142)</f>
        <v>0</v>
      </c>
      <c r="F143" s="88">
        <f t="shared" si="45"/>
        <v>0</v>
      </c>
      <c r="G143" s="88">
        <f t="shared" si="45"/>
        <v>0</v>
      </c>
      <c r="H143" s="88">
        <f>SUM(H142)</f>
        <v>0</v>
      </c>
      <c r="I143" s="88">
        <f t="shared" si="45"/>
        <v>0</v>
      </c>
    </row>
    <row r="144" spans="1:9" x14ac:dyDescent="0.2">
      <c r="A144" s="56"/>
      <c r="B144" s="56"/>
      <c r="C144" s="57"/>
      <c r="D144" s="74"/>
      <c r="E144" s="74"/>
      <c r="F144" s="74"/>
      <c r="G144" s="74"/>
      <c r="H144" s="74"/>
      <c r="I144" s="74"/>
    </row>
    <row r="145" spans="1:9" ht="18" x14ac:dyDescent="0.25">
      <c r="A145" s="84" t="s">
        <v>153</v>
      </c>
      <c r="B145" s="84"/>
      <c r="C145" s="84"/>
      <c r="D145" s="84"/>
      <c r="E145" s="84"/>
      <c r="F145" s="84"/>
      <c r="G145" s="84"/>
      <c r="H145" s="84"/>
      <c r="I145" s="84"/>
    </row>
    <row r="146" spans="1:9" ht="15" x14ac:dyDescent="0.3">
      <c r="A146" s="77"/>
      <c r="B146" s="77"/>
      <c r="C146" s="82"/>
      <c r="D146" s="82"/>
      <c r="E146" s="78"/>
      <c r="F146" s="78"/>
      <c r="G146" s="78"/>
      <c r="H146" s="78"/>
      <c r="I146" s="78"/>
    </row>
    <row r="147" spans="1:9" ht="24" x14ac:dyDescent="0.2">
      <c r="A147" s="79" t="s">
        <v>1</v>
      </c>
      <c r="B147" s="79" t="s">
        <v>2</v>
      </c>
      <c r="C147" s="79" t="s">
        <v>3</v>
      </c>
      <c r="D147" s="126" t="s">
        <v>165</v>
      </c>
      <c r="E147" s="79" t="s">
        <v>141</v>
      </c>
      <c r="F147" s="79" t="s">
        <v>6</v>
      </c>
      <c r="G147" s="79" t="s">
        <v>142</v>
      </c>
      <c r="H147" s="126" t="s">
        <v>166</v>
      </c>
      <c r="I147" s="79" t="s">
        <v>8</v>
      </c>
    </row>
    <row r="148" spans="1:9" ht="25.5" x14ac:dyDescent="0.2">
      <c r="A148" s="85" t="s">
        <v>153</v>
      </c>
      <c r="B148" s="85" t="s">
        <v>154</v>
      </c>
      <c r="C148" s="80">
        <v>1</v>
      </c>
      <c r="D148" s="87">
        <v>0</v>
      </c>
      <c r="E148" s="87">
        <v>0</v>
      </c>
      <c r="F148" s="87">
        <f t="shared" ref="F148" si="46">+D148+E148</f>
        <v>0</v>
      </c>
      <c r="G148" s="87">
        <f t="shared" ref="G148" si="47">+F148*10%</f>
        <v>0</v>
      </c>
      <c r="H148" s="87">
        <f>+G148*19%</f>
        <v>0</v>
      </c>
      <c r="I148" s="87">
        <f t="shared" ref="I148" si="48">+F148+H148</f>
        <v>0</v>
      </c>
    </row>
    <row r="149" spans="1:9" s="76" customFormat="1" x14ac:dyDescent="0.2">
      <c r="A149" s="49" t="s">
        <v>23</v>
      </c>
      <c r="B149" s="50"/>
      <c r="C149" s="83">
        <f>+C148</f>
        <v>1</v>
      </c>
      <c r="D149" s="88">
        <f>SUM(D148)</f>
        <v>0</v>
      </c>
      <c r="E149" s="88">
        <f t="shared" ref="E149" si="49">SUM(E148)</f>
        <v>0</v>
      </c>
      <c r="F149" s="88">
        <f t="shared" ref="F149" si="50">SUM(F148)</f>
        <v>0</v>
      </c>
      <c r="G149" s="88">
        <f t="shared" ref="G149" si="51">SUM(G148)</f>
        <v>0</v>
      </c>
      <c r="H149" s="88">
        <f t="shared" ref="H149" si="52">SUM(H148)</f>
        <v>0</v>
      </c>
      <c r="I149" s="88">
        <f t="shared" ref="I149" si="53">SUM(I148)</f>
        <v>0</v>
      </c>
    </row>
    <row r="150" spans="1:9" s="76" customFormat="1" ht="15" x14ac:dyDescent="0.2">
      <c r="A150" s="47"/>
      <c r="B150" s="47"/>
      <c r="C150" s="81"/>
      <c r="D150" s="48"/>
      <c r="E150" s="48"/>
      <c r="F150" s="48"/>
      <c r="G150" s="48"/>
      <c r="H150" s="48"/>
      <c r="I150" s="48"/>
    </row>
    <row r="152" spans="1:9" ht="18" x14ac:dyDescent="0.25">
      <c r="A152" s="62" t="s">
        <v>113</v>
      </c>
      <c r="B152" s="62"/>
      <c r="C152" s="62"/>
      <c r="D152" s="62"/>
      <c r="E152" s="62"/>
      <c r="F152" s="62"/>
      <c r="G152" s="62"/>
      <c r="H152" s="62"/>
      <c r="I152" s="62"/>
    </row>
    <row r="153" spans="1:9" x14ac:dyDescent="0.2">
      <c r="A153" s="52"/>
      <c r="B153" s="52"/>
      <c r="C153" s="59"/>
      <c r="D153" s="59"/>
      <c r="E153" s="51"/>
      <c r="F153" s="51"/>
      <c r="G153" s="51"/>
      <c r="H153" s="51"/>
      <c r="I153" s="51"/>
    </row>
    <row r="154" spans="1:9" ht="24" x14ac:dyDescent="0.2">
      <c r="A154" s="54" t="s">
        <v>1</v>
      </c>
      <c r="B154" s="54" t="s">
        <v>2</v>
      </c>
      <c r="C154" s="54" t="s">
        <v>3</v>
      </c>
      <c r="D154" s="126" t="s">
        <v>165</v>
      </c>
      <c r="E154" s="54" t="s">
        <v>141</v>
      </c>
      <c r="F154" s="54" t="s">
        <v>6</v>
      </c>
      <c r="G154" s="54" t="s">
        <v>142</v>
      </c>
      <c r="H154" s="126" t="s">
        <v>166</v>
      </c>
      <c r="I154" s="54" t="s">
        <v>8</v>
      </c>
    </row>
    <row r="155" spans="1:9" ht="38.25" x14ac:dyDescent="0.2">
      <c r="A155" s="61" t="s">
        <v>63</v>
      </c>
      <c r="B155" s="65" t="s">
        <v>156</v>
      </c>
      <c r="C155" s="55">
        <v>3</v>
      </c>
      <c r="D155" s="68">
        <v>0</v>
      </c>
      <c r="E155" s="68">
        <v>0</v>
      </c>
      <c r="F155" s="68">
        <f t="shared" ref="F155:F156" si="54">+D155+E155</f>
        <v>0</v>
      </c>
      <c r="G155" s="68">
        <f t="shared" ref="G155:G156" si="55">+F155*10%</f>
        <v>0</v>
      </c>
      <c r="H155" s="68">
        <f t="shared" ref="H155:H156" si="56">+G155*16%</f>
        <v>0</v>
      </c>
      <c r="I155" s="68">
        <f t="shared" ref="I155:I156" si="57">+F155+H155</f>
        <v>0</v>
      </c>
    </row>
    <row r="156" spans="1:9" ht="38.25" x14ac:dyDescent="0.2">
      <c r="A156" s="67" t="s">
        <v>114</v>
      </c>
      <c r="B156" s="85" t="s">
        <v>156</v>
      </c>
      <c r="C156" s="55">
        <v>2</v>
      </c>
      <c r="D156" s="68">
        <v>0</v>
      </c>
      <c r="E156" s="68">
        <v>0</v>
      </c>
      <c r="F156" s="68">
        <f t="shared" si="54"/>
        <v>0</v>
      </c>
      <c r="G156" s="68">
        <f t="shared" si="55"/>
        <v>0</v>
      </c>
      <c r="H156" s="68">
        <f t="shared" si="56"/>
        <v>0</v>
      </c>
      <c r="I156" s="68">
        <f t="shared" si="57"/>
        <v>0</v>
      </c>
    </row>
    <row r="157" spans="1:9" x14ac:dyDescent="0.2">
      <c r="A157" s="49" t="s">
        <v>23</v>
      </c>
      <c r="B157" s="50"/>
      <c r="C157" s="60">
        <f t="shared" ref="C157:I157" si="58">SUM(C155:C156)</f>
        <v>5</v>
      </c>
      <c r="D157" s="71">
        <f t="shared" si="58"/>
        <v>0</v>
      </c>
      <c r="E157" s="89">
        <f t="shared" si="58"/>
        <v>0</v>
      </c>
      <c r="F157" s="89">
        <f t="shared" si="58"/>
        <v>0</v>
      </c>
      <c r="G157" s="89">
        <f t="shared" si="58"/>
        <v>0</v>
      </c>
      <c r="H157" s="89">
        <f t="shared" si="58"/>
        <v>0</v>
      </c>
      <c r="I157" s="89">
        <f t="shared" si="58"/>
        <v>0</v>
      </c>
    </row>
    <row r="160" spans="1:9" ht="15" x14ac:dyDescent="0.2">
      <c r="A160" s="142" t="s">
        <v>115</v>
      </c>
      <c r="B160" s="142"/>
      <c r="C160" s="66">
        <f>+C22+C37+C54+C70+C91+C104+C112+C123+C131+C137+C143+C149+C157</f>
        <v>141</v>
      </c>
      <c r="D160" s="66">
        <f>+D21+D36+D54+D70+D91+D102+D123+D131+D137+D143+D149+D157</f>
        <v>0</v>
      </c>
      <c r="E160" s="86">
        <f>+E21+E36+E54+E70+E91+E102+E123+E131+E137+E143+E149+E157</f>
        <v>0</v>
      </c>
      <c r="F160" s="86">
        <f>+F21++F54+F70+F91+F123+F131+F137+F143+F149+F157</f>
        <v>0</v>
      </c>
      <c r="G160" s="86">
        <f>+G21+G36+G54+G70+G91+G102+G123+G131+G137+G143+G149+G157</f>
        <v>0</v>
      </c>
      <c r="H160" s="86">
        <f>+H21+H36+H54+H70+H91+H102+H123+H131+H137+H143+H149+H157</f>
        <v>0</v>
      </c>
      <c r="I160" s="86">
        <f>+I21+I36+I54+I70+I91+I102+I123+I131+I137+I143+I149+I157</f>
        <v>0</v>
      </c>
    </row>
    <row r="162" spans="6:6" x14ac:dyDescent="0.2">
      <c r="F162" s="75"/>
    </row>
  </sheetData>
  <mergeCells count="4">
    <mergeCell ref="A1:I1"/>
    <mergeCell ref="A2:I2"/>
    <mergeCell ref="A3:I3"/>
    <mergeCell ref="A160:B160"/>
  </mergeCells>
  <pageMargins left="0.7" right="0.7" top="0.75" bottom="0.75" header="0.3" footer="0.3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FEBRERO</vt:lpstr>
      <vt:lpstr>Hoja1</vt:lpstr>
      <vt:lpstr>Hoja2</vt:lpstr>
    </vt:vector>
  </TitlesOfParts>
  <Company>Dark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metrosaluddosi</cp:lastModifiedBy>
  <cp:lastPrinted>2017-10-18T20:20:29Z</cp:lastPrinted>
  <dcterms:created xsi:type="dcterms:W3CDTF">2010-01-21T01:54:53Z</dcterms:created>
  <dcterms:modified xsi:type="dcterms:W3CDTF">2017-10-18T20:20:33Z</dcterms:modified>
</cp:coreProperties>
</file>