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8\CONVOCATORIA PUB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8" i="1"/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</calcChain>
</file>

<file path=xl/sharedStrings.xml><?xml version="1.0" encoding="utf-8"?>
<sst xmlns="http://schemas.openxmlformats.org/spreadsheetml/2006/main" count="482" uniqueCount="177">
  <si>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</si>
  <si>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</si>
  <si>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</si>
  <si>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</si>
  <si>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</si>
  <si>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</si>
  <si>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</si>
  <si>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</si>
  <si>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</si>
  <si>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</si>
  <si>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</si>
  <si>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MARCA OFERTADA</t>
  </si>
  <si>
    <t xml:space="preserve">LABORATORIO FABRICANTE </t>
  </si>
  <si>
    <t>CANTIDAD REQUERIDA</t>
  </si>
  <si>
    <t>CANTIDAD OFERTADA</t>
  </si>
  <si>
    <t>VALOR UNITARIO EN LA UNIDAD DE METROSALUD</t>
  </si>
  <si>
    <t>IVA</t>
  </si>
  <si>
    <t>VALOR TOTAL</t>
  </si>
  <si>
    <t>MEDICAMENTOS</t>
  </si>
  <si>
    <t>NINGUNO</t>
  </si>
  <si>
    <t>Hidrocortisona sodio succinato 100 mg polvo para inyección</t>
  </si>
  <si>
    <t xml:space="preserve">Frasco vial </t>
  </si>
  <si>
    <t>Caja x 1 a 100  frascos vial</t>
  </si>
  <si>
    <t>Heparina 5000 ui/c.c. solución inyectable x 5 ml.</t>
  </si>
  <si>
    <t>Caja x 1 a 25  frascos vial</t>
  </si>
  <si>
    <t>Metilprednisolona (succinato sódico) 500 mg polvo inyección</t>
  </si>
  <si>
    <t>Caja x 1 a 5 frascos vial</t>
  </si>
  <si>
    <t>Penicilina fenoximetilica 250mg/5cc polvo para reconstituir x 100 ml</t>
  </si>
  <si>
    <t xml:space="preserve">Frasco </t>
  </si>
  <si>
    <t>Frasco x 100 ml</t>
  </si>
  <si>
    <t>Nitroglicerina 0.5% solución inyecctable</t>
  </si>
  <si>
    <t>Caja x 1 a 10  frascos vial</t>
  </si>
  <si>
    <t>Lidocaina 2% + epinefrina solución inyectable x 50 ml.</t>
  </si>
  <si>
    <t>Frasco vial x 50 ml</t>
  </si>
  <si>
    <t>Gentamicina 0.3% unguento oftalmico x 5 g</t>
  </si>
  <si>
    <t xml:space="preserve">Tubo </t>
  </si>
  <si>
    <t>Tubo x 5 gr</t>
  </si>
  <si>
    <t>Cromoglicato de sodio 4% solución nasal x 10 ml.</t>
  </si>
  <si>
    <t>Frasco x 10 ml</t>
  </si>
  <si>
    <t>Cromoglicato de sodio 4% solución oftalmica x 5 ml.</t>
  </si>
  <si>
    <t>Frasco x 5 ml</t>
  </si>
  <si>
    <t>Tableta</t>
  </si>
  <si>
    <t>Caja x 10 a 300 tabletas</t>
  </si>
  <si>
    <t>Metildopa 250 mg tableta</t>
  </si>
  <si>
    <t>Ampicilina + sulbactam 1.5 gm polvo para inyección</t>
  </si>
  <si>
    <t>Ceftriaxona (sal sódica) 1 gm polvo para inyección</t>
  </si>
  <si>
    <t>Omeprazol 40 mg/10 ml, solución inyetable</t>
  </si>
  <si>
    <t>Toxoide tetanico (vacuna) 40 ui/0.5 c.c.</t>
  </si>
  <si>
    <t>Ampolla</t>
  </si>
  <si>
    <t>Caja x 10 a 25 ampollas</t>
  </si>
  <si>
    <t>Fenitoina 250 mg. Solución inyectable x 5 ml.</t>
  </si>
  <si>
    <t>Caja x 1 a 10 ampollas</t>
  </si>
  <si>
    <t>Naproxen sódico 250 mg tableta</t>
  </si>
  <si>
    <t>caja x 10 a 300 tabletas</t>
  </si>
  <si>
    <t>Hioscina b. bromuro + dipirona (0,0 20 + 2.5)gr/5 ml solución inyectable</t>
  </si>
  <si>
    <t>Caja x 10 a 100 ampollas</t>
  </si>
  <si>
    <t>Enalapril 20 mg tableta</t>
  </si>
  <si>
    <t>Diclofenac sódico 50 mg tableta</t>
  </si>
  <si>
    <t>Beclometasona 50 mcg/dosis inhalador nasal x 200 dosis  Libre de CFC</t>
  </si>
  <si>
    <t>Frasco x 200 dosis</t>
  </si>
  <si>
    <t>Beclometasona 250 mcg/dosis inhalador bucal x 200 dosis Libre de CFC</t>
  </si>
  <si>
    <t>Epinefrina 1mg/c.c. solución inyectable</t>
  </si>
  <si>
    <t>Metronidazol 250mg/5cc suspensión oral x 120 ml</t>
  </si>
  <si>
    <t>Frasco x 120 ml</t>
  </si>
  <si>
    <t>Clonidina clorihidrato 0.150 mg tableta</t>
  </si>
  <si>
    <t xml:space="preserve">Caja x 250 tabletas  </t>
  </si>
  <si>
    <t>Ácido folico 1 mg tableta</t>
  </si>
  <si>
    <t xml:space="preserve">Caja x 500 tabletas  </t>
  </si>
  <si>
    <t>Loperamida 2 mg tableta</t>
  </si>
  <si>
    <t xml:space="preserve">Caja x 240 tabletas  </t>
  </si>
  <si>
    <t>Tiamina 100 mg/c.c. (Vit B1) solución inyectable X 10 c.c</t>
  </si>
  <si>
    <t>Caja x 12 frasco ampolla x 10 ml</t>
  </si>
  <si>
    <t>Piridoxina 50 mg (vitamina b6) cápsula</t>
  </si>
  <si>
    <t>Cápsula</t>
  </si>
  <si>
    <t xml:space="preserve">Caja x 100 tabletas  </t>
  </si>
  <si>
    <t>Metronidazol 500 mg tableta</t>
  </si>
  <si>
    <t>Dimenhidrinato 50 mg tableta</t>
  </si>
  <si>
    <t xml:space="preserve">Caja x 300 tabletas  </t>
  </si>
  <si>
    <t>Trimetoprim sulfa 40mg+200mg/5cc suspensión x 60 ml</t>
  </si>
  <si>
    <t>Envase x 60 ml</t>
  </si>
  <si>
    <t>Betametasona acetato - fosfato (3mg de base +3 mg)/ml. suspensión inyectable</t>
  </si>
  <si>
    <t>Caja x 1 a 100 ampollas</t>
  </si>
  <si>
    <t xml:space="preserve">Nifedipino 10 mg cápsula </t>
  </si>
  <si>
    <t>Caja x 10 a 30 cápsulas</t>
  </si>
  <si>
    <t xml:space="preserve">Carvedilol 6,25 mg, tableta recubierta </t>
  </si>
  <si>
    <t>Caja x 10 a 30 tabletas</t>
  </si>
  <si>
    <t>Hidrocortisona 0.5% loción x 30 ml.</t>
  </si>
  <si>
    <t>Frasco x 30 ml</t>
  </si>
  <si>
    <t>Clozapina 25 mg tableta</t>
  </si>
  <si>
    <t>Clozapina 100 mg tableta</t>
  </si>
  <si>
    <t>Risperidona 2 mg Marca Isperin</t>
  </si>
  <si>
    <t>Risperidona 3 mg Marca Isperin</t>
  </si>
  <si>
    <t>Risperidona micro esferas liber. prolong 25 mg susp inyec</t>
  </si>
  <si>
    <t>Fco-Ampolla</t>
  </si>
  <si>
    <t>Risperidona liberacion prolongada 37,5 mg susp inyect</t>
  </si>
  <si>
    <t>Olanzapina 10 mg tableta recubierta Marca Prolanz</t>
  </si>
  <si>
    <t>Olanzapina 5 mg Marca Prolanz</t>
  </si>
  <si>
    <t>Olanzapina solucion inyectable 10 mg/ml</t>
  </si>
  <si>
    <t>Sertralina 50 mg</t>
  </si>
  <si>
    <t xml:space="preserve">Difenhidramina 50 mg </t>
  </si>
  <si>
    <t>Capsula</t>
  </si>
  <si>
    <t xml:space="preserve">Fluoxetina 20 mg/5ml solución oral </t>
  </si>
  <si>
    <t>Frasco</t>
  </si>
  <si>
    <t>Soucion oral</t>
  </si>
  <si>
    <t>MDQ</t>
  </si>
  <si>
    <t>AGUJAS HIPODERMICAS</t>
  </si>
  <si>
    <t>Aguja desechable # 19g x 1 1/2 p.</t>
  </si>
  <si>
    <t>Unidad</t>
  </si>
  <si>
    <t>Caja x 100 unidades</t>
  </si>
  <si>
    <t>Life Care, Nubenco, Nipro, BD, Rymco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</si>
  <si>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</si>
  <si>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</si>
  <si>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</si>
  <si>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</si>
  <si>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</si>
  <si>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MICRONEBULIZADORES</t>
  </si>
  <si>
    <t>Micronebulizador adulto con mascarilla y manguera</t>
  </si>
  <si>
    <t>Gothaplast, Global/GHC, Kyoling,  Precision, Biolife/Bioplast</t>
  </si>
  <si>
    <t>Micronebulizador niño con mascarilla y manguera</t>
  </si>
  <si>
    <t>SONDA NELATON</t>
  </si>
  <si>
    <t>Sonda nelaton nro. 10 (s. Uretral)</t>
  </si>
  <si>
    <t>Medex, Sherleg, Nubenco, Braun, Well Lead, Plus Vital</t>
  </si>
  <si>
    <t>Sonda nelaton nro. 12 (s. Uretral)</t>
  </si>
  <si>
    <t>Sonda nelaton nro. 14 (s. Uretral)</t>
  </si>
  <si>
    <t>Sonda nelaton nro. 16 (s. Uretral)</t>
  </si>
  <si>
    <t>Sonda nelaton nro. 18 (s. Uretral)</t>
  </si>
  <si>
    <t>Sonda nelaton nro. 6 (s. Uretral)</t>
  </si>
  <si>
    <t>Sonda nelaton nro. 8 (s. Uretral)</t>
  </si>
  <si>
    <t>Equipo transfusión de sangre s/a</t>
  </si>
  <si>
    <t xml:space="preserve"> Nubenco, Gothaplast</t>
  </si>
  <si>
    <t>SONDAS TORAX</t>
  </si>
  <si>
    <t>Sonda a torax nro. 28</t>
  </si>
  <si>
    <t>Medex, Sherleg, Meditec</t>
  </si>
  <si>
    <t>Sonda a torax nro. 32</t>
  </si>
  <si>
    <t>Sonda a torax nro. 34</t>
  </si>
  <si>
    <t>Ortoftalaldehido 0.55% desinfectante de alto nivel x 3,7 c.c</t>
  </si>
  <si>
    <t>Garrafa</t>
  </si>
  <si>
    <t>Garrafa x 3,7 litros</t>
  </si>
  <si>
    <t>Johnson</t>
  </si>
  <si>
    <t>Balon hemostatico para hemorragia posparto</t>
  </si>
  <si>
    <t>Cook</t>
  </si>
  <si>
    <t>Povidona iodada 8% solución x 120 ml</t>
  </si>
  <si>
    <t>West, Ecar/Bactroderm</t>
  </si>
  <si>
    <t>GUANTE DESECHABLE</t>
  </si>
  <si>
    <t>Guante desechable de latex talla L par</t>
  </si>
  <si>
    <t>Par</t>
  </si>
  <si>
    <t>Caja x 50 pares</t>
  </si>
  <si>
    <t>Sempermed, Examtex</t>
  </si>
  <si>
    <t>Guante desechable de latex talla M par</t>
  </si>
  <si>
    <t>Guante desechable de latex talla S par</t>
  </si>
  <si>
    <t>Guante desechable de latex talla XS par</t>
  </si>
  <si>
    <t>GUANTES ESTERILES</t>
  </si>
  <si>
    <t>Guantes cirujano esteril nro. 6.5 par</t>
  </si>
  <si>
    <t>Medispo, Precision, Alfa Safe</t>
  </si>
  <si>
    <t>Guantes cirujano esteril nro. 7.0 par</t>
  </si>
  <si>
    <t>Guantes cirujano esteril nro. 7.5 par</t>
  </si>
  <si>
    <t>Guantes cirujano esteril nro. 8.0 par</t>
  </si>
  <si>
    <t xml:space="preserve">TOTAL OFERTA </t>
  </si>
  <si>
    <t>Isperin</t>
  </si>
  <si>
    <t>Prolanz</t>
  </si>
  <si>
    <t>Caja x 10 a 100 tabletas</t>
  </si>
  <si>
    <t>PAIS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</si>
  <si>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</si>
  <si>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</si>
  <si>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</si>
  <si>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</si>
  <si>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</si>
  <si>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 xml:space="preserve">Succinilcolina 40 mg/c.c. solucion inyectable x 2 ml </t>
  </si>
  <si>
    <t>Propanolol 80 mg t</t>
  </si>
  <si>
    <t>Quetiapina 100 mg tableta</t>
  </si>
  <si>
    <t>Quetiapina 200 mg tableta</t>
  </si>
  <si>
    <t xml:space="preserve">Quetiapina 50 mg liberacion prolongada </t>
  </si>
  <si>
    <t xml:space="preserve">Quetiapina 200 mg liberacion prolongada </t>
  </si>
  <si>
    <t xml:space="preserve">Quetiapina 300 mg liberacion prolongada </t>
  </si>
  <si>
    <t>PRESENTACIÓN SUGERIDA</t>
  </si>
  <si>
    <t>MARCA O LABORATORIO FABRICANTE SOLICITADO</t>
  </si>
  <si>
    <t>ANEXO N°5 FORMATO PARA PRESENTAR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</si>
</sst>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164" formatCode="_-&quot;$&quot;\ * #,##0.00_-;\-&quot;$&quot;\ * #,##0.00_-;_-&quot;$&quot;\ * &quot;-&quot;_-;_-@_-"/>
    <numFmt numFmtId="165" formatCode="_-[$$-240A]* #,##0_-;\-[$$-240A]* #,##0_-;_-[$$-24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8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3" fontId="0" fillId="0" borderId="1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66675</xdr:colOff>
      <xdr:row>4</xdr:row>
      <xdr:rowOff>171450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1704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workbookViewId="0">
      <selection activeCell="F96" sqref="F96"/>
    </sheetView>
  </sheetViews>
  <sheetFormatPr baseColWidth="10" defaultRowHeight="15" x14ac:dyDescent="0.25"/>
  <cols>
    <col min="1" max="1" width="15" style="14" customWidth="1"/>
    <col min="2" max="2" width="14.140625" style="14" customWidth="1"/>
    <col min="3" max="3" width="11" style="14" customWidth="1"/>
    <col min="4" max="4" width="12.28515625" style="14" customWidth="1"/>
    <col min="5" max="5" width="12" style="7" customWidth="1"/>
    <col min="6" max="6" width="22.85546875" style="15" customWidth="1"/>
    <col min="7" max="7" width="10.7109375" style="15" customWidth="1"/>
    <col min="8" max="8" width="23" style="15" customWidth="1"/>
    <col min="9" max="9" width="17.140625" style="7" customWidth="1"/>
    <col min="10" max="10" width="12.140625" style="14" customWidth="1"/>
    <col min="11" max="11" width="13.28515625" style="7" customWidth="1"/>
    <col min="12" max="12" width="10.28515625" style="14" customWidth="1"/>
    <col min="13" max="13" width="15" style="14" customWidth="1"/>
    <col min="14" max="14" width="12.42578125" style="14" customWidth="1"/>
    <col min="15" max="16" width="15" style="14" customWidth="1"/>
    <col min="17" max="17" width="9.5703125" style="7" customWidth="1"/>
    <col min="18" max="18" width="11.42578125" style="7"/>
    <col min="19" max="19" width="14.5703125" style="14" customWidth="1"/>
    <col min="20" max="20" width="12.140625" style="7" customWidth="1"/>
    <col min="21" max="16384" width="11.42578125" style="7"/>
  </cols>
  <sheetData>
    <row r="1" spans="1:28" s="5" customFormat="1" ht="12.75" x14ac:dyDescent="0.25">
      <c r="A1" s="1"/>
      <c r="B1" s="1"/>
      <c r="C1" s="24"/>
      <c r="D1" s="24"/>
      <c r="E1" s="24"/>
      <c r="F1" s="24"/>
      <c r="G1" s="24"/>
      <c r="H1" s="24"/>
      <c r="I1" s="24"/>
      <c r="J1" s="24"/>
      <c r="K1" s="2"/>
      <c r="L1" s="3"/>
      <c r="M1" s="1"/>
      <c r="N1" s="1"/>
      <c r="O1" s="1"/>
      <c r="P1" s="1"/>
      <c r="Q1" s="2"/>
      <c r="R1" s="2"/>
      <c r="S1" s="4"/>
    </row>
    <row r="2" spans="1:28" s="5" customFormat="1" ht="12.75" customHeigh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"/>
      <c r="V2" s="2"/>
      <c r="W2" s="2"/>
      <c r="X2" s="2"/>
      <c r="Y2" s="2"/>
      <c r="Z2" s="2"/>
      <c r="AA2" s="2"/>
      <c r="AB2" s="2"/>
    </row>
    <row r="3" spans="1:28" s="5" customFormat="1" ht="12.75" customHeight="1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"/>
      <c r="V3" s="2"/>
      <c r="W3" s="2"/>
      <c r="X3" s="2"/>
      <c r="Y3" s="2"/>
      <c r="Z3" s="2"/>
      <c r="AA3" s="2"/>
      <c r="AB3" s="2"/>
    </row>
    <row r="4" spans="1:28" s="5" customFormat="1" ht="15.75" x14ac:dyDescent="0.25">
      <c r="A4" s="25" t="s">
        <v>176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"/>
      <c r="V4" s="2"/>
      <c r="W4" s="2"/>
      <c r="X4" s="2"/>
      <c r="Y4" s="2"/>
      <c r="Z4" s="2"/>
      <c r="AA4" s="2"/>
      <c r="AB4" s="2"/>
    </row>
    <row r="7" spans="1:28" ht="90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174</v>
      </c>
      <c r="J7" s="6" t="s">
        <v>10</v>
      </c>
      <c r="K7" s="6" t="s">
        <v>175</v>
      </c>
      <c r="L7" s="6" t="s">
        <v>11</v>
      </c>
      <c r="M7" s="6" t="s">
        <v>12</v>
      </c>
      <c r="N7" s="6" t="s">
        <v>161</v>
      </c>
      <c r="O7" s="20" t="s">
        <v>162</v>
      </c>
      <c r="P7" s="20" t="s">
        <v>163</v>
      </c>
      <c r="Q7" s="20" t="s">
        <v>164</v>
      </c>
      <c r="R7" s="20" t="s">
        <v>165</v>
      </c>
      <c r="S7" s="20" t="s">
        <v>166</v>
      </c>
      <c r="T7" s="20" t="s">
        <v>13</v>
      </c>
      <c r="U7" s="20" t="s">
        <v>14</v>
      </c>
      <c r="V7" s="20" t="s">
        <v>15</v>
      </c>
      <c r="W7" s="20" t="s">
        <v>16</v>
      </c>
      <c r="X7" s="20" t="s">
        <v>17</v>
      </c>
    </row>
    <row r="8" spans="1:28" ht="57" customHeight="1" x14ac:dyDescent="0.25">
      <c r="A8" s="13"/>
      <c r="B8" s="13"/>
      <c r="C8" s="19" t="s">
        <v>18</v>
      </c>
      <c r="D8" s="19" t="s">
        <v>19</v>
      </c>
      <c r="E8" s="8">
        <v>107010203</v>
      </c>
      <c r="F8" s="9" t="s">
        <v>20</v>
      </c>
      <c r="G8" s="9" t="s">
        <v>21</v>
      </c>
      <c r="H8" s="10"/>
      <c r="I8" s="9" t="s">
        <v>22</v>
      </c>
      <c r="J8" s="13"/>
      <c r="K8" s="9"/>
      <c r="L8" s="13"/>
      <c r="M8" s="13"/>
      <c r="N8" s="13"/>
      <c r="O8" s="13"/>
      <c r="P8" s="13"/>
      <c r="Q8" s="17"/>
      <c r="R8" s="17"/>
      <c r="S8" s="11"/>
      <c r="T8" s="17">
        <f>3800*4</f>
        <v>15200</v>
      </c>
      <c r="U8" s="21"/>
      <c r="V8" s="21"/>
      <c r="W8" s="22"/>
      <c r="X8" s="21">
        <f>+((V8*W8)+V8)*U8</f>
        <v>0</v>
      </c>
    </row>
    <row r="9" spans="1:28" ht="57" customHeight="1" x14ac:dyDescent="0.25">
      <c r="A9" s="13"/>
      <c r="B9" s="12"/>
      <c r="C9" s="19" t="s">
        <v>18</v>
      </c>
      <c r="D9" s="19" t="s">
        <v>19</v>
      </c>
      <c r="E9" s="8">
        <v>116020103</v>
      </c>
      <c r="F9" s="9" t="s">
        <v>23</v>
      </c>
      <c r="G9" s="9" t="s">
        <v>21</v>
      </c>
      <c r="H9" s="10"/>
      <c r="I9" s="9" t="s">
        <v>24</v>
      </c>
      <c r="J9" s="13"/>
      <c r="K9" s="9"/>
      <c r="L9" s="13"/>
      <c r="M9" s="13"/>
      <c r="N9" s="13"/>
      <c r="O9" s="13"/>
      <c r="P9" s="13"/>
      <c r="Q9" s="17"/>
      <c r="R9" s="17"/>
      <c r="S9" s="11"/>
      <c r="T9" s="17">
        <f>500*4</f>
        <v>2000</v>
      </c>
      <c r="U9" s="21"/>
      <c r="V9" s="21"/>
      <c r="W9" s="22"/>
      <c r="X9" s="21">
        <f t="shared" ref="X9:X72" si="0">+((V9*W9)+V9)*U9</f>
        <v>0</v>
      </c>
    </row>
    <row r="10" spans="1:28" ht="57" customHeight="1" x14ac:dyDescent="0.25">
      <c r="A10" s="13"/>
      <c r="B10" s="13"/>
      <c r="C10" s="19" t="s">
        <v>18</v>
      </c>
      <c r="D10" s="19" t="s">
        <v>19</v>
      </c>
      <c r="E10" s="8">
        <v>107011303</v>
      </c>
      <c r="F10" s="9" t="s">
        <v>25</v>
      </c>
      <c r="G10" s="9" t="s">
        <v>21</v>
      </c>
      <c r="H10" s="10"/>
      <c r="I10" s="9" t="s">
        <v>26</v>
      </c>
      <c r="J10" s="13"/>
      <c r="K10" s="9"/>
      <c r="L10" s="13"/>
      <c r="M10" s="13"/>
      <c r="N10" s="13"/>
      <c r="O10" s="13"/>
      <c r="P10" s="13"/>
      <c r="Q10" s="17"/>
      <c r="R10" s="17"/>
      <c r="S10" s="11"/>
      <c r="T10" s="17">
        <f>38*4</f>
        <v>152</v>
      </c>
      <c r="U10" s="21"/>
      <c r="V10" s="21"/>
      <c r="W10" s="22"/>
      <c r="X10" s="21">
        <f t="shared" si="0"/>
        <v>0</v>
      </c>
    </row>
    <row r="11" spans="1:28" ht="57" customHeight="1" x14ac:dyDescent="0.25">
      <c r="A11" s="13"/>
      <c r="B11" s="13"/>
      <c r="C11" s="19" t="s">
        <v>18</v>
      </c>
      <c r="D11" s="19" t="s">
        <v>19</v>
      </c>
      <c r="E11" s="8">
        <v>109030340</v>
      </c>
      <c r="F11" s="9" t="s">
        <v>167</v>
      </c>
      <c r="G11" s="9" t="s">
        <v>48</v>
      </c>
      <c r="H11" s="10"/>
      <c r="I11" s="9" t="s">
        <v>48</v>
      </c>
      <c r="J11" s="13"/>
      <c r="K11" s="10"/>
      <c r="L11" s="13"/>
      <c r="M11" s="13"/>
      <c r="N11" s="13"/>
      <c r="O11" s="13"/>
      <c r="P11" s="13"/>
      <c r="Q11" s="17"/>
      <c r="R11" s="17"/>
      <c r="S11" s="11"/>
      <c r="T11" s="17">
        <f>12*4*5</f>
        <v>240</v>
      </c>
      <c r="U11" s="21"/>
      <c r="V11" s="21"/>
      <c r="W11" s="22"/>
      <c r="X11" s="21">
        <f t="shared" si="0"/>
        <v>0</v>
      </c>
    </row>
    <row r="12" spans="1:28" ht="57" customHeight="1" x14ac:dyDescent="0.25">
      <c r="A12" s="13"/>
      <c r="B12" s="13"/>
      <c r="C12" s="19" t="s">
        <v>18</v>
      </c>
      <c r="D12" s="19" t="s">
        <v>19</v>
      </c>
      <c r="E12" s="8">
        <v>103012804</v>
      </c>
      <c r="F12" s="9" t="s">
        <v>27</v>
      </c>
      <c r="G12" s="9" t="s">
        <v>28</v>
      </c>
      <c r="H12" s="10"/>
      <c r="I12" s="9" t="s">
        <v>29</v>
      </c>
      <c r="J12" s="13"/>
      <c r="K12" s="10"/>
      <c r="L12" s="13"/>
      <c r="M12" s="13"/>
      <c r="N12" s="13"/>
      <c r="O12" s="13"/>
      <c r="P12" s="13"/>
      <c r="Q12" s="17"/>
      <c r="R12" s="17"/>
      <c r="S12" s="11"/>
      <c r="T12" s="17">
        <f>18*4</f>
        <v>72</v>
      </c>
      <c r="U12" s="21"/>
      <c r="V12" s="21"/>
      <c r="W12" s="22"/>
      <c r="X12" s="21">
        <f t="shared" si="0"/>
        <v>0</v>
      </c>
    </row>
    <row r="13" spans="1:28" ht="57" customHeight="1" x14ac:dyDescent="0.25">
      <c r="A13" s="13"/>
      <c r="B13" s="13"/>
      <c r="C13" s="19" t="s">
        <v>18</v>
      </c>
      <c r="D13" s="19" t="s">
        <v>19</v>
      </c>
      <c r="E13" s="8">
        <v>105011203</v>
      </c>
      <c r="F13" s="9" t="s">
        <v>30</v>
      </c>
      <c r="G13" s="9" t="s">
        <v>21</v>
      </c>
      <c r="H13" s="10"/>
      <c r="I13" s="9" t="s">
        <v>31</v>
      </c>
      <c r="J13" s="13"/>
      <c r="K13" s="10"/>
      <c r="L13" s="13"/>
      <c r="M13" s="13"/>
      <c r="N13" s="13"/>
      <c r="O13" s="13"/>
      <c r="P13" s="13"/>
      <c r="Q13" s="17"/>
      <c r="R13" s="17"/>
      <c r="S13" s="11"/>
      <c r="T13" s="17">
        <f>15*4</f>
        <v>60</v>
      </c>
      <c r="U13" s="21"/>
      <c r="V13" s="21"/>
      <c r="W13" s="22"/>
      <c r="X13" s="21">
        <f t="shared" si="0"/>
        <v>0</v>
      </c>
    </row>
    <row r="14" spans="1:28" ht="57" customHeight="1" x14ac:dyDescent="0.25">
      <c r="A14" s="13"/>
      <c r="B14" s="13"/>
      <c r="C14" s="19" t="s">
        <v>18</v>
      </c>
      <c r="D14" s="19" t="s">
        <v>19</v>
      </c>
      <c r="E14" s="8">
        <v>114040503</v>
      </c>
      <c r="F14" s="9" t="s">
        <v>32</v>
      </c>
      <c r="G14" s="9" t="s">
        <v>21</v>
      </c>
      <c r="H14" s="10"/>
      <c r="I14" s="9" t="s">
        <v>33</v>
      </c>
      <c r="J14" s="13"/>
      <c r="K14" s="10"/>
      <c r="L14" s="13"/>
      <c r="M14" s="13"/>
      <c r="N14" s="13"/>
      <c r="O14" s="13"/>
      <c r="P14" s="13"/>
      <c r="Q14" s="17"/>
      <c r="R14" s="17"/>
      <c r="S14" s="11"/>
      <c r="T14" s="17">
        <f>60*4</f>
        <v>240</v>
      </c>
      <c r="U14" s="21"/>
      <c r="V14" s="21"/>
      <c r="W14" s="22"/>
      <c r="X14" s="21">
        <f t="shared" si="0"/>
        <v>0</v>
      </c>
    </row>
    <row r="15" spans="1:28" ht="57" customHeight="1" x14ac:dyDescent="0.25">
      <c r="A15" s="13"/>
      <c r="B15" s="13"/>
      <c r="C15" s="19" t="s">
        <v>18</v>
      </c>
      <c r="D15" s="19" t="s">
        <v>19</v>
      </c>
      <c r="E15" s="8">
        <v>111020206</v>
      </c>
      <c r="F15" s="9" t="s">
        <v>34</v>
      </c>
      <c r="G15" s="9" t="s">
        <v>35</v>
      </c>
      <c r="H15" s="10"/>
      <c r="I15" s="9" t="s">
        <v>36</v>
      </c>
      <c r="J15" s="13"/>
      <c r="K15" s="10"/>
      <c r="L15" s="13"/>
      <c r="M15" s="13"/>
      <c r="N15" s="13"/>
      <c r="O15" s="13"/>
      <c r="P15" s="13"/>
      <c r="Q15" s="17"/>
      <c r="R15" s="17"/>
      <c r="S15" s="11"/>
      <c r="T15" s="17">
        <f>90*4</f>
        <v>360</v>
      </c>
      <c r="U15" s="21"/>
      <c r="V15" s="21"/>
      <c r="W15" s="22"/>
      <c r="X15" s="21">
        <f t="shared" si="0"/>
        <v>0</v>
      </c>
    </row>
    <row r="16" spans="1:28" ht="57" customHeight="1" x14ac:dyDescent="0.25">
      <c r="A16" s="13"/>
      <c r="B16" s="13"/>
      <c r="C16" s="19" t="s">
        <v>18</v>
      </c>
      <c r="D16" s="19" t="s">
        <v>19</v>
      </c>
      <c r="E16" s="8">
        <v>111050302</v>
      </c>
      <c r="F16" s="9" t="s">
        <v>37</v>
      </c>
      <c r="G16" s="9" t="s">
        <v>28</v>
      </c>
      <c r="H16" s="10"/>
      <c r="I16" s="9" t="s">
        <v>38</v>
      </c>
      <c r="J16" s="13"/>
      <c r="K16" s="10"/>
      <c r="L16" s="13"/>
      <c r="M16" s="13"/>
      <c r="N16" s="13"/>
      <c r="O16" s="13"/>
      <c r="P16" s="13"/>
      <c r="Q16" s="17"/>
      <c r="R16" s="17"/>
      <c r="S16" s="11"/>
      <c r="T16" s="17">
        <f>350*4</f>
        <v>1400</v>
      </c>
      <c r="U16" s="21"/>
      <c r="V16" s="21"/>
      <c r="W16" s="22"/>
      <c r="X16" s="21">
        <f t="shared" si="0"/>
        <v>0</v>
      </c>
    </row>
    <row r="17" spans="1:24" ht="45" x14ac:dyDescent="0.25">
      <c r="A17" s="13"/>
      <c r="B17" s="13"/>
      <c r="C17" s="19" t="s">
        <v>18</v>
      </c>
      <c r="D17" s="19" t="s">
        <v>19</v>
      </c>
      <c r="E17" s="8">
        <v>111060102</v>
      </c>
      <c r="F17" s="9" t="s">
        <v>39</v>
      </c>
      <c r="G17" s="9" t="s">
        <v>28</v>
      </c>
      <c r="H17" s="10"/>
      <c r="I17" s="9" t="s">
        <v>40</v>
      </c>
      <c r="J17" s="13"/>
      <c r="K17" s="10"/>
      <c r="L17" s="13"/>
      <c r="M17" s="13"/>
      <c r="N17" s="13"/>
      <c r="O17" s="13"/>
      <c r="P17" s="13"/>
      <c r="Q17" s="17"/>
      <c r="R17" s="17"/>
      <c r="S17" s="11"/>
      <c r="T17" s="17">
        <f>1800*4</f>
        <v>7200</v>
      </c>
      <c r="U17" s="21"/>
      <c r="V17" s="21"/>
      <c r="W17" s="22"/>
      <c r="X17" s="21">
        <f t="shared" si="0"/>
        <v>0</v>
      </c>
    </row>
    <row r="18" spans="1:24" ht="30" x14ac:dyDescent="0.25">
      <c r="A18" s="13"/>
      <c r="B18" s="13"/>
      <c r="C18" s="19" t="s">
        <v>18</v>
      </c>
      <c r="D18" s="19" t="s">
        <v>19</v>
      </c>
      <c r="E18" s="8">
        <v>105030709</v>
      </c>
      <c r="F18" s="9" t="s">
        <v>168</v>
      </c>
      <c r="G18" s="9" t="s">
        <v>41</v>
      </c>
      <c r="H18" s="10"/>
      <c r="I18" s="9" t="s">
        <v>42</v>
      </c>
      <c r="J18" s="13"/>
      <c r="K18" s="10"/>
      <c r="L18" s="13"/>
      <c r="M18" s="13"/>
      <c r="N18" s="13"/>
      <c r="O18" s="13"/>
      <c r="P18" s="13"/>
      <c r="Q18" s="17"/>
      <c r="R18" s="17"/>
      <c r="S18" s="11"/>
      <c r="T18" s="17">
        <f>7000*4</f>
        <v>28000</v>
      </c>
      <c r="U18" s="21"/>
      <c r="V18" s="21"/>
      <c r="W18" s="22"/>
      <c r="X18" s="21">
        <f t="shared" si="0"/>
        <v>0</v>
      </c>
    </row>
    <row r="19" spans="1:24" ht="30" x14ac:dyDescent="0.25">
      <c r="A19" s="13"/>
      <c r="B19" s="13"/>
      <c r="C19" s="19" t="s">
        <v>18</v>
      </c>
      <c r="D19" s="19" t="s">
        <v>19</v>
      </c>
      <c r="E19" s="8">
        <v>105030109</v>
      </c>
      <c r="F19" s="9" t="s">
        <v>43</v>
      </c>
      <c r="G19" s="9" t="s">
        <v>41</v>
      </c>
      <c r="H19" s="10"/>
      <c r="I19" s="9" t="s">
        <v>42</v>
      </c>
      <c r="J19" s="13"/>
      <c r="K19" s="10"/>
      <c r="L19" s="13"/>
      <c r="M19" s="13"/>
      <c r="N19" s="13"/>
      <c r="O19" s="13"/>
      <c r="P19" s="13"/>
      <c r="Q19" s="17"/>
      <c r="R19" s="17"/>
      <c r="S19" s="11"/>
      <c r="T19" s="17">
        <f>14000*4</f>
        <v>56000</v>
      </c>
      <c r="U19" s="21"/>
      <c r="V19" s="21"/>
      <c r="W19" s="22"/>
      <c r="X19" s="21">
        <f t="shared" si="0"/>
        <v>0</v>
      </c>
    </row>
    <row r="20" spans="1:24" ht="45" x14ac:dyDescent="0.25">
      <c r="A20" s="13"/>
      <c r="B20" s="13"/>
      <c r="C20" s="19" t="s">
        <v>18</v>
      </c>
      <c r="D20" s="19" t="s">
        <v>19</v>
      </c>
      <c r="E20" s="8">
        <v>103015503</v>
      </c>
      <c r="F20" s="9" t="s">
        <v>44</v>
      </c>
      <c r="G20" s="9" t="s">
        <v>21</v>
      </c>
      <c r="H20" s="10"/>
      <c r="I20" s="9" t="s">
        <v>22</v>
      </c>
      <c r="J20" s="13"/>
      <c r="K20" s="10"/>
      <c r="L20" s="13"/>
      <c r="M20" s="13"/>
      <c r="N20" s="13"/>
      <c r="O20" s="13"/>
      <c r="P20" s="13"/>
      <c r="Q20" s="17"/>
      <c r="R20" s="17"/>
      <c r="S20" s="11"/>
      <c r="T20" s="17">
        <f>17000*4</f>
        <v>68000</v>
      </c>
      <c r="U20" s="21"/>
      <c r="V20" s="21"/>
      <c r="W20" s="22"/>
      <c r="X20" s="21">
        <f t="shared" si="0"/>
        <v>0</v>
      </c>
    </row>
    <row r="21" spans="1:24" ht="45" x14ac:dyDescent="0.25">
      <c r="A21" s="13"/>
      <c r="B21" s="13"/>
      <c r="C21" s="19" t="s">
        <v>18</v>
      </c>
      <c r="D21" s="19" t="s">
        <v>19</v>
      </c>
      <c r="E21" s="8">
        <v>103015603</v>
      </c>
      <c r="F21" s="9" t="s">
        <v>45</v>
      </c>
      <c r="G21" s="9" t="s">
        <v>21</v>
      </c>
      <c r="H21" s="10"/>
      <c r="I21" s="9" t="s">
        <v>22</v>
      </c>
      <c r="J21" s="13"/>
      <c r="K21" s="10"/>
      <c r="L21" s="13"/>
      <c r="M21" s="13"/>
      <c r="N21" s="13"/>
      <c r="O21" s="13"/>
      <c r="P21" s="13"/>
      <c r="Q21" s="17"/>
      <c r="R21" s="17"/>
      <c r="S21" s="11"/>
      <c r="T21" s="17">
        <f>2100*4</f>
        <v>8400</v>
      </c>
      <c r="U21" s="21"/>
      <c r="V21" s="21"/>
      <c r="W21" s="22"/>
      <c r="X21" s="21">
        <f t="shared" si="0"/>
        <v>0</v>
      </c>
    </row>
    <row r="22" spans="1:24" ht="30" x14ac:dyDescent="0.25">
      <c r="A22" s="13"/>
      <c r="B22" s="13"/>
      <c r="C22" s="19" t="s">
        <v>18</v>
      </c>
      <c r="D22" s="19" t="s">
        <v>19</v>
      </c>
      <c r="E22" s="8">
        <v>106050913</v>
      </c>
      <c r="F22" s="9" t="s">
        <v>46</v>
      </c>
      <c r="G22" s="9" t="s">
        <v>21</v>
      </c>
      <c r="H22" s="10"/>
      <c r="I22" s="9" t="s">
        <v>31</v>
      </c>
      <c r="J22" s="13"/>
      <c r="K22" s="10"/>
      <c r="L22" s="13"/>
      <c r="M22" s="13"/>
      <c r="N22" s="13"/>
      <c r="O22" s="13"/>
      <c r="P22" s="13"/>
      <c r="Q22" s="17"/>
      <c r="R22" s="17"/>
      <c r="S22" s="11"/>
      <c r="T22" s="17">
        <f>360*4</f>
        <v>1440</v>
      </c>
      <c r="U22" s="21"/>
      <c r="V22" s="21"/>
      <c r="W22" s="22"/>
      <c r="X22" s="21">
        <f t="shared" si="0"/>
        <v>0</v>
      </c>
    </row>
    <row r="23" spans="1:24" ht="30" x14ac:dyDescent="0.25">
      <c r="A23" s="13"/>
      <c r="B23" s="13"/>
      <c r="C23" s="19" t="s">
        <v>18</v>
      </c>
      <c r="D23" s="19" t="s">
        <v>19</v>
      </c>
      <c r="E23" s="8">
        <v>118000403</v>
      </c>
      <c r="F23" s="9" t="s">
        <v>47</v>
      </c>
      <c r="G23" s="9" t="s">
        <v>48</v>
      </c>
      <c r="H23" s="10"/>
      <c r="I23" s="9" t="s">
        <v>49</v>
      </c>
      <c r="J23" s="13"/>
      <c r="K23" s="10"/>
      <c r="L23" s="13"/>
      <c r="M23" s="13"/>
      <c r="N23" s="13"/>
      <c r="O23" s="13"/>
      <c r="P23" s="13"/>
      <c r="Q23" s="17"/>
      <c r="R23" s="17"/>
      <c r="S23" s="11"/>
      <c r="T23" s="17">
        <f>1000*4</f>
        <v>4000</v>
      </c>
      <c r="U23" s="21"/>
      <c r="V23" s="21"/>
      <c r="W23" s="22"/>
      <c r="X23" s="21">
        <f t="shared" si="0"/>
        <v>0</v>
      </c>
    </row>
    <row r="24" spans="1:24" ht="45" x14ac:dyDescent="0.25">
      <c r="A24" s="13"/>
      <c r="B24" s="13"/>
      <c r="C24" s="19" t="s">
        <v>18</v>
      </c>
      <c r="D24" s="19" t="s">
        <v>19</v>
      </c>
      <c r="E24" s="8">
        <v>114050203</v>
      </c>
      <c r="F24" s="9" t="s">
        <v>50</v>
      </c>
      <c r="G24" s="9" t="s">
        <v>48</v>
      </c>
      <c r="H24" s="10"/>
      <c r="I24" s="9" t="s">
        <v>51</v>
      </c>
      <c r="J24" s="13"/>
      <c r="K24" s="10"/>
      <c r="L24" s="13"/>
      <c r="M24" s="13"/>
      <c r="N24" s="13"/>
      <c r="O24" s="13"/>
      <c r="P24" s="13"/>
      <c r="Q24" s="17"/>
      <c r="R24" s="17"/>
      <c r="S24" s="11"/>
      <c r="T24" s="17">
        <f>130*4</f>
        <v>520</v>
      </c>
      <c r="U24" s="21"/>
      <c r="V24" s="21"/>
      <c r="W24" s="22"/>
      <c r="X24" s="21">
        <f t="shared" si="0"/>
        <v>0</v>
      </c>
    </row>
    <row r="25" spans="1:24" ht="30" x14ac:dyDescent="0.25">
      <c r="A25" s="13"/>
      <c r="B25" s="13"/>
      <c r="C25" s="19" t="s">
        <v>18</v>
      </c>
      <c r="D25" s="19" t="s">
        <v>19</v>
      </c>
      <c r="E25" s="8">
        <v>109011209</v>
      </c>
      <c r="F25" s="9" t="s">
        <v>52</v>
      </c>
      <c r="G25" s="9" t="s">
        <v>41</v>
      </c>
      <c r="H25" s="10"/>
      <c r="I25" s="9" t="s">
        <v>53</v>
      </c>
      <c r="J25" s="13"/>
      <c r="K25" s="10"/>
      <c r="L25" s="13"/>
      <c r="M25" s="13"/>
      <c r="N25" s="13"/>
      <c r="O25" s="13"/>
      <c r="P25" s="13"/>
      <c r="Q25" s="17"/>
      <c r="R25" s="17"/>
      <c r="S25" s="11"/>
      <c r="T25" s="17">
        <f>105000*4</f>
        <v>420000</v>
      </c>
      <c r="U25" s="21"/>
      <c r="V25" s="21"/>
      <c r="W25" s="22"/>
      <c r="X25" s="21">
        <f t="shared" si="0"/>
        <v>0</v>
      </c>
    </row>
    <row r="26" spans="1:24" ht="60" x14ac:dyDescent="0.25">
      <c r="A26" s="13"/>
      <c r="B26" s="13"/>
      <c r="C26" s="19" t="s">
        <v>18</v>
      </c>
      <c r="D26" s="19" t="s">
        <v>19</v>
      </c>
      <c r="E26" s="8">
        <v>106040203</v>
      </c>
      <c r="F26" s="9" t="s">
        <v>54</v>
      </c>
      <c r="G26" s="9" t="s">
        <v>48</v>
      </c>
      <c r="H26" s="10"/>
      <c r="I26" s="9" t="s">
        <v>55</v>
      </c>
      <c r="J26" s="13"/>
      <c r="K26" s="10"/>
      <c r="L26" s="13"/>
      <c r="M26" s="13"/>
      <c r="N26" s="13"/>
      <c r="O26" s="13"/>
      <c r="P26" s="13"/>
      <c r="Q26" s="17"/>
      <c r="R26" s="17"/>
      <c r="S26" s="11"/>
      <c r="T26" s="17">
        <f>3500*4</f>
        <v>14000</v>
      </c>
      <c r="U26" s="21"/>
      <c r="V26" s="21"/>
      <c r="W26" s="22"/>
      <c r="X26" s="21">
        <f t="shared" si="0"/>
        <v>0</v>
      </c>
    </row>
    <row r="27" spans="1:24" ht="30" x14ac:dyDescent="0.25">
      <c r="A27" s="13"/>
      <c r="B27" s="13"/>
      <c r="C27" s="19" t="s">
        <v>18</v>
      </c>
      <c r="D27" s="19" t="s">
        <v>19</v>
      </c>
      <c r="E27" s="8">
        <v>105031409</v>
      </c>
      <c r="F27" s="9" t="s">
        <v>56</v>
      </c>
      <c r="G27" s="9" t="s">
        <v>41</v>
      </c>
      <c r="H27" s="10"/>
      <c r="I27" s="9" t="s">
        <v>42</v>
      </c>
      <c r="J27" s="13"/>
      <c r="K27" s="10"/>
      <c r="L27" s="13"/>
      <c r="M27" s="13"/>
      <c r="N27" s="13"/>
      <c r="O27" s="13"/>
      <c r="P27" s="13"/>
      <c r="Q27" s="17"/>
      <c r="R27" s="17"/>
      <c r="S27" s="11"/>
      <c r="T27" s="17">
        <f>600000*4</f>
        <v>2400000</v>
      </c>
      <c r="U27" s="21"/>
      <c r="V27" s="21"/>
      <c r="W27" s="22"/>
      <c r="X27" s="21">
        <f t="shared" si="0"/>
        <v>0</v>
      </c>
    </row>
    <row r="28" spans="1:24" ht="30" x14ac:dyDescent="0.25">
      <c r="A28" s="13"/>
      <c r="B28" s="13"/>
      <c r="C28" s="19" t="s">
        <v>18</v>
      </c>
      <c r="D28" s="19" t="s">
        <v>19</v>
      </c>
      <c r="E28" s="8">
        <v>109010909</v>
      </c>
      <c r="F28" s="9" t="s">
        <v>57</v>
      </c>
      <c r="G28" s="9" t="s">
        <v>41</v>
      </c>
      <c r="H28" s="10"/>
      <c r="I28" s="9" t="s">
        <v>42</v>
      </c>
      <c r="J28" s="13"/>
      <c r="K28" s="10"/>
      <c r="L28" s="13"/>
      <c r="M28" s="13"/>
      <c r="N28" s="13"/>
      <c r="O28" s="13"/>
      <c r="P28" s="13"/>
      <c r="Q28" s="17"/>
      <c r="R28" s="17"/>
      <c r="S28" s="11"/>
      <c r="T28" s="17">
        <f>20000*4</f>
        <v>80000</v>
      </c>
      <c r="U28" s="21"/>
      <c r="V28" s="21"/>
      <c r="W28" s="22"/>
      <c r="X28" s="21">
        <f t="shared" si="0"/>
        <v>0</v>
      </c>
    </row>
    <row r="29" spans="1:24" ht="60" x14ac:dyDescent="0.25">
      <c r="A29" s="13"/>
      <c r="B29" s="13"/>
      <c r="C29" s="19" t="s">
        <v>18</v>
      </c>
      <c r="D29" s="19" t="s">
        <v>19</v>
      </c>
      <c r="E29" s="8">
        <v>113020401</v>
      </c>
      <c r="F29" s="9" t="s">
        <v>58</v>
      </c>
      <c r="G29" s="9" t="s">
        <v>28</v>
      </c>
      <c r="H29" s="10"/>
      <c r="I29" s="9" t="s">
        <v>59</v>
      </c>
      <c r="J29" s="13"/>
      <c r="K29" s="10"/>
      <c r="L29" s="13"/>
      <c r="M29" s="13"/>
      <c r="N29" s="13"/>
      <c r="O29" s="13"/>
      <c r="P29" s="13"/>
      <c r="Q29" s="17"/>
      <c r="R29" s="17"/>
      <c r="S29" s="11"/>
      <c r="T29" s="17">
        <f>850*4</f>
        <v>3400</v>
      </c>
      <c r="U29" s="21"/>
      <c r="V29" s="21"/>
      <c r="W29" s="22"/>
      <c r="X29" s="21">
        <f t="shared" si="0"/>
        <v>0</v>
      </c>
    </row>
    <row r="30" spans="1:24" ht="60" x14ac:dyDescent="0.25">
      <c r="A30" s="13"/>
      <c r="B30" s="13"/>
      <c r="C30" s="19" t="s">
        <v>18</v>
      </c>
      <c r="D30" s="19" t="s">
        <v>19</v>
      </c>
      <c r="E30" s="8">
        <v>113020501</v>
      </c>
      <c r="F30" s="9" t="s">
        <v>60</v>
      </c>
      <c r="G30" s="9" t="s">
        <v>28</v>
      </c>
      <c r="H30" s="10"/>
      <c r="I30" s="9" t="s">
        <v>59</v>
      </c>
      <c r="J30" s="13"/>
      <c r="K30" s="10"/>
      <c r="L30" s="13"/>
      <c r="M30" s="13"/>
      <c r="N30" s="13"/>
      <c r="O30" s="13"/>
      <c r="P30" s="13"/>
      <c r="Q30" s="17"/>
      <c r="R30" s="17"/>
      <c r="S30" s="11"/>
      <c r="T30" s="17">
        <f>400*4</f>
        <v>1600</v>
      </c>
      <c r="U30" s="21"/>
      <c r="V30" s="21"/>
      <c r="W30" s="22"/>
      <c r="X30" s="21">
        <f t="shared" si="0"/>
        <v>0</v>
      </c>
    </row>
    <row r="31" spans="1:24" ht="30" x14ac:dyDescent="0.25">
      <c r="A31" s="13"/>
      <c r="B31" s="13"/>
      <c r="C31" s="19" t="s">
        <v>18</v>
      </c>
      <c r="D31" s="19" t="s">
        <v>19</v>
      </c>
      <c r="E31" s="8">
        <v>113010303</v>
      </c>
      <c r="F31" s="9" t="s">
        <v>61</v>
      </c>
      <c r="G31" s="9" t="s">
        <v>48</v>
      </c>
      <c r="H31" s="10"/>
      <c r="I31" s="9" t="s">
        <v>55</v>
      </c>
      <c r="J31" s="13"/>
      <c r="K31" s="10"/>
      <c r="L31" s="13"/>
      <c r="M31" s="13"/>
      <c r="N31" s="13"/>
      <c r="O31" s="13"/>
      <c r="P31" s="13"/>
      <c r="Q31" s="17"/>
      <c r="R31" s="17"/>
      <c r="S31" s="11"/>
      <c r="T31" s="17">
        <f>250*4</f>
        <v>1000</v>
      </c>
      <c r="U31" s="21"/>
      <c r="V31" s="21"/>
      <c r="W31" s="22"/>
      <c r="X31" s="21">
        <f t="shared" si="0"/>
        <v>0</v>
      </c>
    </row>
    <row r="32" spans="1:24" ht="30" x14ac:dyDescent="0.25">
      <c r="A32" s="13"/>
      <c r="B32" s="13"/>
      <c r="C32" s="19" t="s">
        <v>18</v>
      </c>
      <c r="D32" s="19" t="s">
        <v>19</v>
      </c>
      <c r="E32" s="8">
        <v>104010104</v>
      </c>
      <c r="F32" s="9" t="s">
        <v>62</v>
      </c>
      <c r="G32" s="9" t="s">
        <v>28</v>
      </c>
      <c r="H32" s="10"/>
      <c r="I32" s="9" t="s">
        <v>63</v>
      </c>
      <c r="J32" s="13"/>
      <c r="K32" s="10"/>
      <c r="L32" s="13"/>
      <c r="M32" s="13"/>
      <c r="N32" s="13"/>
      <c r="O32" s="13"/>
      <c r="P32" s="13"/>
      <c r="Q32" s="17"/>
      <c r="R32" s="17"/>
      <c r="S32" s="11"/>
      <c r="T32" s="17">
        <f>192*4</f>
        <v>768</v>
      </c>
      <c r="U32" s="21"/>
      <c r="V32" s="21"/>
      <c r="W32" s="22"/>
      <c r="X32" s="21">
        <f t="shared" si="0"/>
        <v>0</v>
      </c>
    </row>
    <row r="33" spans="1:24" ht="30" x14ac:dyDescent="0.25">
      <c r="A33" s="13"/>
      <c r="B33" s="13"/>
      <c r="C33" s="19" t="s">
        <v>18</v>
      </c>
      <c r="D33" s="19" t="s">
        <v>19</v>
      </c>
      <c r="E33" s="8">
        <v>105030209</v>
      </c>
      <c r="F33" s="9" t="s">
        <v>64</v>
      </c>
      <c r="G33" s="9" t="s">
        <v>41</v>
      </c>
      <c r="H33" s="10"/>
      <c r="I33" s="9" t="s">
        <v>65</v>
      </c>
      <c r="J33" s="13"/>
      <c r="K33" s="10"/>
      <c r="L33" s="13"/>
      <c r="M33" s="13"/>
      <c r="N33" s="13"/>
      <c r="O33" s="13"/>
      <c r="P33" s="13"/>
      <c r="Q33" s="17"/>
      <c r="R33" s="17"/>
      <c r="S33" s="11"/>
      <c r="T33" s="17">
        <f>21250*4</f>
        <v>85000</v>
      </c>
      <c r="U33" s="21"/>
      <c r="V33" s="21"/>
      <c r="W33" s="22"/>
      <c r="X33" s="21">
        <f t="shared" si="0"/>
        <v>0</v>
      </c>
    </row>
    <row r="34" spans="1:24" ht="30" x14ac:dyDescent="0.25">
      <c r="A34" s="13"/>
      <c r="B34" s="13"/>
      <c r="C34" s="19" t="s">
        <v>18</v>
      </c>
      <c r="D34" s="19" t="s">
        <v>19</v>
      </c>
      <c r="E34" s="8">
        <v>116010309</v>
      </c>
      <c r="F34" s="9" t="s">
        <v>66</v>
      </c>
      <c r="G34" s="9" t="s">
        <v>41</v>
      </c>
      <c r="H34" s="10"/>
      <c r="I34" s="9" t="s">
        <v>67</v>
      </c>
      <c r="J34" s="13"/>
      <c r="K34" s="10"/>
      <c r="L34" s="13"/>
      <c r="M34" s="13"/>
      <c r="N34" s="13"/>
      <c r="O34" s="13"/>
      <c r="P34" s="13"/>
      <c r="Q34" s="17"/>
      <c r="R34" s="17"/>
      <c r="S34" s="11"/>
      <c r="T34" s="17">
        <f>79000*4</f>
        <v>316000</v>
      </c>
      <c r="U34" s="21"/>
      <c r="V34" s="21"/>
      <c r="W34" s="22"/>
      <c r="X34" s="21">
        <f t="shared" si="0"/>
        <v>0</v>
      </c>
    </row>
    <row r="35" spans="1:24" ht="30" x14ac:dyDescent="0.25">
      <c r="A35" s="13"/>
      <c r="B35" s="13"/>
      <c r="C35" s="19" t="s">
        <v>18</v>
      </c>
      <c r="D35" s="19" t="s">
        <v>19</v>
      </c>
      <c r="E35" s="8">
        <v>106020109</v>
      </c>
      <c r="F35" s="9" t="s">
        <v>68</v>
      </c>
      <c r="G35" s="9" t="s">
        <v>41</v>
      </c>
      <c r="H35" s="10"/>
      <c r="I35" s="9" t="s">
        <v>69</v>
      </c>
      <c r="J35" s="13"/>
      <c r="K35" s="10"/>
      <c r="L35" s="13"/>
      <c r="M35" s="13"/>
      <c r="N35" s="13"/>
      <c r="O35" s="13"/>
      <c r="P35" s="13"/>
      <c r="Q35" s="17"/>
      <c r="R35" s="17"/>
      <c r="S35" s="11"/>
      <c r="T35" s="17">
        <f>4000*4</f>
        <v>16000</v>
      </c>
      <c r="U35" s="21"/>
      <c r="V35" s="21"/>
      <c r="W35" s="22"/>
      <c r="X35" s="21">
        <f t="shared" si="0"/>
        <v>0</v>
      </c>
    </row>
    <row r="36" spans="1:24" ht="45" x14ac:dyDescent="0.25">
      <c r="A36" s="13"/>
      <c r="B36" s="13"/>
      <c r="C36" s="19" t="s">
        <v>18</v>
      </c>
      <c r="D36" s="19" t="s">
        <v>19</v>
      </c>
      <c r="E36" s="8">
        <v>117000503</v>
      </c>
      <c r="F36" s="9" t="s">
        <v>70</v>
      </c>
      <c r="G36" s="9" t="s">
        <v>21</v>
      </c>
      <c r="H36" s="10"/>
      <c r="I36" s="9" t="s">
        <v>71</v>
      </c>
      <c r="J36" s="13"/>
      <c r="K36" s="10"/>
      <c r="L36" s="13"/>
      <c r="M36" s="13"/>
      <c r="N36" s="13"/>
      <c r="O36" s="13"/>
      <c r="P36" s="13"/>
      <c r="Q36" s="17"/>
      <c r="R36" s="17"/>
      <c r="S36" s="11"/>
      <c r="T36" s="17">
        <f>200*4</f>
        <v>800</v>
      </c>
      <c r="U36" s="21"/>
      <c r="V36" s="21"/>
      <c r="W36" s="22"/>
      <c r="X36" s="21">
        <f t="shared" si="0"/>
        <v>0</v>
      </c>
    </row>
    <row r="37" spans="1:24" ht="30" x14ac:dyDescent="0.25">
      <c r="A37" s="13"/>
      <c r="B37" s="13"/>
      <c r="C37" s="19" t="s">
        <v>18</v>
      </c>
      <c r="D37" s="19" t="s">
        <v>19</v>
      </c>
      <c r="E37" s="8">
        <v>117001109</v>
      </c>
      <c r="F37" s="9" t="s">
        <v>72</v>
      </c>
      <c r="G37" s="9" t="s">
        <v>73</v>
      </c>
      <c r="H37" s="10"/>
      <c r="I37" s="9" t="s">
        <v>74</v>
      </c>
      <c r="J37" s="13"/>
      <c r="K37" s="10"/>
      <c r="L37" s="13"/>
      <c r="M37" s="13"/>
      <c r="N37" s="13"/>
      <c r="O37" s="13"/>
      <c r="P37" s="13"/>
      <c r="Q37" s="17"/>
      <c r="R37" s="17"/>
      <c r="S37" s="11"/>
      <c r="T37" s="17">
        <f>1500*4</f>
        <v>6000</v>
      </c>
      <c r="U37" s="21"/>
      <c r="V37" s="21"/>
      <c r="W37" s="22"/>
      <c r="X37" s="21">
        <f t="shared" si="0"/>
        <v>0</v>
      </c>
    </row>
    <row r="38" spans="1:24" ht="30" x14ac:dyDescent="0.25">
      <c r="A38" s="13"/>
      <c r="B38" s="13"/>
      <c r="C38" s="19" t="s">
        <v>18</v>
      </c>
      <c r="D38" s="19" t="s">
        <v>19</v>
      </c>
      <c r="E38" s="8">
        <v>104010209</v>
      </c>
      <c r="F38" s="9" t="s">
        <v>75</v>
      </c>
      <c r="G38" s="9" t="s">
        <v>41</v>
      </c>
      <c r="H38" s="10"/>
      <c r="I38" s="9" t="s">
        <v>67</v>
      </c>
      <c r="J38" s="13"/>
      <c r="K38" s="10"/>
      <c r="L38" s="13"/>
      <c r="M38" s="13"/>
      <c r="N38" s="13"/>
      <c r="O38" s="13"/>
      <c r="P38" s="13"/>
      <c r="Q38" s="17"/>
      <c r="R38" s="17"/>
      <c r="S38" s="11"/>
      <c r="T38" s="17">
        <f>20000*4</f>
        <v>80000</v>
      </c>
      <c r="U38" s="21"/>
      <c r="V38" s="21"/>
      <c r="W38" s="22"/>
      <c r="X38" s="21">
        <f t="shared" si="0"/>
        <v>0</v>
      </c>
    </row>
    <row r="39" spans="1:24" ht="30" x14ac:dyDescent="0.25">
      <c r="A39" s="13"/>
      <c r="B39" s="13"/>
      <c r="C39" s="19" t="s">
        <v>18</v>
      </c>
      <c r="D39" s="19" t="s">
        <v>19</v>
      </c>
      <c r="E39" s="8">
        <v>114060209</v>
      </c>
      <c r="F39" s="9" t="s">
        <v>76</v>
      </c>
      <c r="G39" s="9" t="s">
        <v>41</v>
      </c>
      <c r="H39" s="10"/>
      <c r="I39" s="9" t="s">
        <v>77</v>
      </c>
      <c r="J39" s="13"/>
      <c r="K39" s="10"/>
      <c r="L39" s="13"/>
      <c r="M39" s="13"/>
      <c r="N39" s="13"/>
      <c r="O39" s="13"/>
      <c r="P39" s="13"/>
      <c r="Q39" s="17"/>
      <c r="R39" s="17"/>
      <c r="S39" s="11"/>
      <c r="T39" s="17">
        <f>18000*4</f>
        <v>72000</v>
      </c>
      <c r="U39" s="21"/>
      <c r="V39" s="21"/>
      <c r="W39" s="22"/>
      <c r="X39" s="21">
        <f t="shared" si="0"/>
        <v>0</v>
      </c>
    </row>
    <row r="40" spans="1:24" ht="45" x14ac:dyDescent="0.25">
      <c r="A40" s="13"/>
      <c r="B40" s="13"/>
      <c r="C40" s="19" t="s">
        <v>18</v>
      </c>
      <c r="D40" s="19" t="s">
        <v>19</v>
      </c>
      <c r="E40" s="8">
        <v>103020104</v>
      </c>
      <c r="F40" s="9" t="s">
        <v>78</v>
      </c>
      <c r="G40" s="9" t="s">
        <v>28</v>
      </c>
      <c r="H40" s="10"/>
      <c r="I40" s="9" t="s">
        <v>79</v>
      </c>
      <c r="J40" s="13"/>
      <c r="K40" s="10"/>
      <c r="L40" s="13"/>
      <c r="M40" s="13"/>
      <c r="N40" s="13"/>
      <c r="O40" s="13"/>
      <c r="P40" s="13"/>
      <c r="Q40" s="17"/>
      <c r="R40" s="17"/>
      <c r="S40" s="11"/>
      <c r="T40" s="17">
        <f>130*4</f>
        <v>520</v>
      </c>
      <c r="U40" s="21"/>
      <c r="V40" s="21"/>
      <c r="W40" s="22"/>
      <c r="X40" s="21">
        <f t="shared" si="0"/>
        <v>0</v>
      </c>
    </row>
    <row r="41" spans="1:24" ht="60" x14ac:dyDescent="0.25">
      <c r="A41" s="13"/>
      <c r="B41" s="13"/>
      <c r="C41" s="19" t="s">
        <v>18</v>
      </c>
      <c r="D41" s="19" t="s">
        <v>19</v>
      </c>
      <c r="E41" s="8">
        <v>107010603</v>
      </c>
      <c r="F41" s="9" t="s">
        <v>80</v>
      </c>
      <c r="G41" s="9" t="s">
        <v>48</v>
      </c>
      <c r="H41" s="10"/>
      <c r="I41" s="9" t="s">
        <v>81</v>
      </c>
      <c r="J41" s="13"/>
      <c r="K41" s="10"/>
      <c r="L41" s="13"/>
      <c r="M41" s="13"/>
      <c r="N41" s="13"/>
      <c r="O41" s="13"/>
      <c r="P41" s="13"/>
      <c r="Q41" s="17"/>
      <c r="R41" s="17"/>
      <c r="S41" s="11"/>
      <c r="T41" s="17">
        <f>1700*4</f>
        <v>6800</v>
      </c>
      <c r="U41" s="21"/>
      <c r="V41" s="21"/>
      <c r="W41" s="22"/>
      <c r="X41" s="21">
        <f t="shared" si="0"/>
        <v>0</v>
      </c>
    </row>
    <row r="42" spans="1:24" ht="30" x14ac:dyDescent="0.25">
      <c r="A42" s="13"/>
      <c r="B42" s="13"/>
      <c r="C42" s="19" t="s">
        <v>18</v>
      </c>
      <c r="D42" s="19" t="s">
        <v>19</v>
      </c>
      <c r="E42" s="8">
        <v>105010601</v>
      </c>
      <c r="F42" s="9" t="s">
        <v>82</v>
      </c>
      <c r="G42" s="9" t="s">
        <v>73</v>
      </c>
      <c r="H42" s="10"/>
      <c r="I42" s="9" t="s">
        <v>83</v>
      </c>
      <c r="J42" s="13"/>
      <c r="K42" s="10"/>
      <c r="L42" s="13"/>
      <c r="M42" s="13"/>
      <c r="N42" s="13"/>
      <c r="O42" s="13"/>
      <c r="P42" s="13"/>
      <c r="Q42" s="17"/>
      <c r="R42" s="17"/>
      <c r="S42" s="11"/>
      <c r="T42" s="17">
        <f>400*4</f>
        <v>1600</v>
      </c>
      <c r="U42" s="21"/>
      <c r="V42" s="21"/>
      <c r="W42" s="22"/>
      <c r="X42" s="21">
        <f t="shared" si="0"/>
        <v>0</v>
      </c>
    </row>
    <row r="43" spans="1:24" ht="30" x14ac:dyDescent="0.25">
      <c r="A43" s="13"/>
      <c r="B43" s="13"/>
      <c r="C43" s="19" t="s">
        <v>18</v>
      </c>
      <c r="D43" s="19" t="s">
        <v>19</v>
      </c>
      <c r="E43" s="8">
        <v>105050906</v>
      </c>
      <c r="F43" s="9" t="s">
        <v>84</v>
      </c>
      <c r="G43" s="9" t="s">
        <v>41</v>
      </c>
      <c r="H43" s="10"/>
      <c r="I43" s="9" t="s">
        <v>85</v>
      </c>
      <c r="J43" s="13"/>
      <c r="K43" s="10"/>
      <c r="L43" s="13"/>
      <c r="M43" s="13"/>
      <c r="N43" s="13"/>
      <c r="O43" s="13"/>
      <c r="P43" s="13"/>
      <c r="Q43" s="17"/>
      <c r="R43" s="17"/>
      <c r="S43" s="11"/>
      <c r="T43" s="17">
        <f>2100*4</f>
        <v>8400</v>
      </c>
      <c r="U43" s="21"/>
      <c r="V43" s="21"/>
      <c r="W43" s="22"/>
      <c r="X43" s="21">
        <f t="shared" si="0"/>
        <v>0</v>
      </c>
    </row>
    <row r="44" spans="1:24" ht="30" x14ac:dyDescent="0.25">
      <c r="A44" s="13"/>
      <c r="B44" s="13"/>
      <c r="C44" s="19" t="s">
        <v>18</v>
      </c>
      <c r="D44" s="19" t="s">
        <v>19</v>
      </c>
      <c r="E44" s="8">
        <v>112050306</v>
      </c>
      <c r="F44" s="9" t="s">
        <v>86</v>
      </c>
      <c r="G44" s="9" t="s">
        <v>28</v>
      </c>
      <c r="H44" s="10"/>
      <c r="I44" s="9" t="s">
        <v>87</v>
      </c>
      <c r="J44" s="13"/>
      <c r="K44" s="10"/>
      <c r="L44" s="13"/>
      <c r="M44" s="13"/>
      <c r="N44" s="13"/>
      <c r="O44" s="13"/>
      <c r="P44" s="13"/>
      <c r="Q44" s="17"/>
      <c r="R44" s="17"/>
      <c r="S44" s="11"/>
      <c r="T44" s="17">
        <v>760</v>
      </c>
      <c r="U44" s="21"/>
      <c r="V44" s="21"/>
      <c r="W44" s="22"/>
      <c r="X44" s="21">
        <f t="shared" si="0"/>
        <v>0</v>
      </c>
    </row>
    <row r="45" spans="1:24" ht="30" x14ac:dyDescent="0.25">
      <c r="A45" s="13"/>
      <c r="B45" s="13"/>
      <c r="C45" s="19" t="s">
        <v>18</v>
      </c>
      <c r="D45" s="19" t="s">
        <v>19</v>
      </c>
      <c r="E45" s="8">
        <v>114080209</v>
      </c>
      <c r="F45" s="9" t="s">
        <v>88</v>
      </c>
      <c r="G45" s="9" t="s">
        <v>41</v>
      </c>
      <c r="H45" s="10"/>
      <c r="I45" s="9" t="s">
        <v>42</v>
      </c>
      <c r="J45" s="13"/>
      <c r="K45" s="10"/>
      <c r="L45" s="13"/>
      <c r="M45" s="13"/>
      <c r="N45" s="13"/>
      <c r="O45" s="13"/>
      <c r="P45" s="13"/>
      <c r="Q45" s="17"/>
      <c r="R45" s="17"/>
      <c r="S45" s="11"/>
      <c r="T45" s="17">
        <v>480</v>
      </c>
      <c r="U45" s="21"/>
      <c r="V45" s="21"/>
      <c r="W45" s="22"/>
      <c r="X45" s="21">
        <f t="shared" si="0"/>
        <v>0</v>
      </c>
    </row>
    <row r="46" spans="1:24" ht="30" x14ac:dyDescent="0.25">
      <c r="A46" s="13"/>
      <c r="B46" s="13"/>
      <c r="C46" s="19" t="s">
        <v>18</v>
      </c>
      <c r="D46" s="19" t="s">
        <v>19</v>
      </c>
      <c r="E46" s="8">
        <v>114080509</v>
      </c>
      <c r="F46" s="9" t="s">
        <v>89</v>
      </c>
      <c r="G46" s="9" t="s">
        <v>41</v>
      </c>
      <c r="H46" s="10"/>
      <c r="I46" s="9" t="s">
        <v>42</v>
      </c>
      <c r="J46" s="13"/>
      <c r="K46" s="10"/>
      <c r="L46" s="13"/>
      <c r="M46" s="13"/>
      <c r="N46" s="13"/>
      <c r="O46" s="13"/>
      <c r="P46" s="13"/>
      <c r="Q46" s="17"/>
      <c r="R46" s="17"/>
      <c r="S46" s="11"/>
      <c r="T46" s="17">
        <f>280*4</f>
        <v>1120</v>
      </c>
      <c r="U46" s="21"/>
      <c r="V46" s="21"/>
      <c r="W46" s="22"/>
      <c r="X46" s="21">
        <f t="shared" si="0"/>
        <v>0</v>
      </c>
    </row>
    <row r="47" spans="1:24" ht="30" x14ac:dyDescent="0.25">
      <c r="A47" s="13"/>
      <c r="B47" s="13"/>
      <c r="C47" s="19" t="s">
        <v>18</v>
      </c>
      <c r="D47" s="19" t="s">
        <v>19</v>
      </c>
      <c r="E47" s="8">
        <v>114082210</v>
      </c>
      <c r="F47" s="9" t="s">
        <v>169</v>
      </c>
      <c r="G47" s="9" t="s">
        <v>41</v>
      </c>
      <c r="H47" s="10"/>
      <c r="I47" s="9" t="s">
        <v>160</v>
      </c>
      <c r="J47" s="13"/>
      <c r="K47" s="10"/>
      <c r="L47" s="13"/>
      <c r="M47" s="13"/>
      <c r="N47" s="13"/>
      <c r="O47" s="13"/>
      <c r="P47" s="13"/>
      <c r="Q47" s="17"/>
      <c r="R47" s="17"/>
      <c r="S47" s="11"/>
      <c r="T47" s="17">
        <f>140*4</f>
        <v>560</v>
      </c>
      <c r="U47" s="21"/>
      <c r="V47" s="21"/>
      <c r="W47" s="22"/>
      <c r="X47" s="21">
        <f t="shared" si="0"/>
        <v>0</v>
      </c>
    </row>
    <row r="48" spans="1:24" ht="30" x14ac:dyDescent="0.25">
      <c r="A48" s="13"/>
      <c r="B48" s="13"/>
      <c r="C48" s="19" t="s">
        <v>18</v>
      </c>
      <c r="D48" s="19" t="s">
        <v>19</v>
      </c>
      <c r="E48" s="8">
        <v>114082230</v>
      </c>
      <c r="F48" s="9" t="s">
        <v>170</v>
      </c>
      <c r="G48" s="9" t="s">
        <v>41</v>
      </c>
      <c r="H48" s="10"/>
      <c r="I48" s="9" t="s">
        <v>160</v>
      </c>
      <c r="J48" s="13"/>
      <c r="K48" s="10"/>
      <c r="L48" s="13"/>
      <c r="M48" s="13"/>
      <c r="N48" s="13"/>
      <c r="O48" s="13"/>
      <c r="P48" s="13"/>
      <c r="Q48" s="17"/>
      <c r="R48" s="17"/>
      <c r="S48" s="11"/>
      <c r="T48" s="17">
        <f>80*4</f>
        <v>320</v>
      </c>
      <c r="U48" s="21"/>
      <c r="V48" s="21"/>
      <c r="W48" s="22"/>
      <c r="X48" s="21">
        <f t="shared" si="0"/>
        <v>0</v>
      </c>
    </row>
    <row r="49" spans="1:24" ht="30" x14ac:dyDescent="0.25">
      <c r="A49" s="13"/>
      <c r="B49" s="13"/>
      <c r="C49" s="19" t="s">
        <v>18</v>
      </c>
      <c r="D49" s="19" t="s">
        <v>19</v>
      </c>
      <c r="E49" s="8">
        <v>114082250</v>
      </c>
      <c r="F49" s="9" t="s">
        <v>171</v>
      </c>
      <c r="G49" s="9" t="s">
        <v>41</v>
      </c>
      <c r="H49" s="10"/>
      <c r="I49" s="9" t="s">
        <v>160</v>
      </c>
      <c r="J49" s="13"/>
      <c r="K49" s="10"/>
      <c r="L49" s="13"/>
      <c r="M49" s="13"/>
      <c r="N49" s="13"/>
      <c r="O49" s="13"/>
      <c r="P49" s="13"/>
      <c r="Q49" s="17"/>
      <c r="R49" s="17"/>
      <c r="S49" s="11"/>
      <c r="T49" s="17">
        <f>60*4</f>
        <v>240</v>
      </c>
      <c r="U49" s="21"/>
      <c r="V49" s="21"/>
      <c r="W49" s="22"/>
      <c r="X49" s="21">
        <f t="shared" si="0"/>
        <v>0</v>
      </c>
    </row>
    <row r="50" spans="1:24" ht="30" x14ac:dyDescent="0.25">
      <c r="A50" s="13"/>
      <c r="B50" s="13"/>
      <c r="C50" s="19" t="s">
        <v>18</v>
      </c>
      <c r="D50" s="19" t="s">
        <v>19</v>
      </c>
      <c r="E50" s="8">
        <v>114082260</v>
      </c>
      <c r="F50" s="9" t="s">
        <v>172</v>
      </c>
      <c r="G50" s="9" t="s">
        <v>41</v>
      </c>
      <c r="H50" s="10"/>
      <c r="I50" s="9" t="s">
        <v>160</v>
      </c>
      <c r="J50" s="13"/>
      <c r="K50" s="10"/>
      <c r="L50" s="13"/>
      <c r="M50" s="13"/>
      <c r="N50" s="13"/>
      <c r="O50" s="13"/>
      <c r="P50" s="13"/>
      <c r="Q50" s="17"/>
      <c r="R50" s="17"/>
      <c r="S50" s="11"/>
      <c r="T50" s="17">
        <f>60*4</f>
        <v>240</v>
      </c>
      <c r="U50" s="21"/>
      <c r="V50" s="21"/>
      <c r="W50" s="22"/>
      <c r="X50" s="21">
        <f t="shared" si="0"/>
        <v>0</v>
      </c>
    </row>
    <row r="51" spans="1:24" ht="30" x14ac:dyDescent="0.25">
      <c r="A51" s="13"/>
      <c r="B51" s="13"/>
      <c r="C51" s="19" t="s">
        <v>18</v>
      </c>
      <c r="D51" s="19" t="s">
        <v>19</v>
      </c>
      <c r="E51" s="8">
        <v>114082270</v>
      </c>
      <c r="F51" s="9" t="s">
        <v>173</v>
      </c>
      <c r="G51" s="9" t="s">
        <v>41</v>
      </c>
      <c r="H51" s="10"/>
      <c r="I51" s="9" t="s">
        <v>160</v>
      </c>
      <c r="J51" s="13"/>
      <c r="K51" s="10"/>
      <c r="L51" s="13"/>
      <c r="M51" s="13"/>
      <c r="N51" s="13"/>
      <c r="O51" s="13"/>
      <c r="P51" s="13"/>
      <c r="Q51" s="17"/>
      <c r="R51" s="17"/>
      <c r="S51" s="11"/>
      <c r="T51" s="17">
        <f>30*4</f>
        <v>120</v>
      </c>
      <c r="U51" s="21"/>
      <c r="V51" s="21"/>
      <c r="W51" s="22"/>
      <c r="X51" s="21">
        <f t="shared" si="0"/>
        <v>0</v>
      </c>
    </row>
    <row r="52" spans="1:24" ht="30" x14ac:dyDescent="0.25">
      <c r="A52" s="13"/>
      <c r="B52" s="13"/>
      <c r="C52" s="19" t="s">
        <v>18</v>
      </c>
      <c r="D52" s="19" t="s">
        <v>19</v>
      </c>
      <c r="E52" s="8">
        <v>114082315</v>
      </c>
      <c r="F52" s="9" t="s">
        <v>90</v>
      </c>
      <c r="G52" s="9" t="s">
        <v>41</v>
      </c>
      <c r="H52" s="10"/>
      <c r="I52" s="9" t="s">
        <v>160</v>
      </c>
      <c r="J52" s="13"/>
      <c r="K52" s="9" t="s">
        <v>158</v>
      </c>
      <c r="L52" s="13"/>
      <c r="M52" s="13"/>
      <c r="N52" s="13"/>
      <c r="O52" s="13"/>
      <c r="P52" s="13"/>
      <c r="Q52" s="17"/>
      <c r="R52" s="17"/>
      <c r="S52" s="11"/>
      <c r="T52" s="17">
        <f>320*4</f>
        <v>1280</v>
      </c>
      <c r="U52" s="21"/>
      <c r="V52" s="21"/>
      <c r="W52" s="22"/>
      <c r="X52" s="21">
        <f t="shared" si="0"/>
        <v>0</v>
      </c>
    </row>
    <row r="53" spans="1:24" ht="30" x14ac:dyDescent="0.25">
      <c r="A53" s="13"/>
      <c r="B53" s="13"/>
      <c r="C53" s="19" t="s">
        <v>18</v>
      </c>
      <c r="D53" s="19" t="s">
        <v>19</v>
      </c>
      <c r="E53" s="8">
        <v>114082320</v>
      </c>
      <c r="F53" s="9" t="s">
        <v>91</v>
      </c>
      <c r="G53" s="9" t="s">
        <v>41</v>
      </c>
      <c r="H53" s="10"/>
      <c r="I53" s="9" t="s">
        <v>160</v>
      </c>
      <c r="J53" s="13"/>
      <c r="K53" s="9" t="s">
        <v>158</v>
      </c>
      <c r="L53" s="13"/>
      <c r="M53" s="13"/>
      <c r="N53" s="13"/>
      <c r="O53" s="13"/>
      <c r="P53" s="13"/>
      <c r="Q53" s="17"/>
      <c r="R53" s="17"/>
      <c r="S53" s="11"/>
      <c r="T53" s="17">
        <f>220*4</f>
        <v>880</v>
      </c>
      <c r="U53" s="21"/>
      <c r="V53" s="21"/>
      <c r="W53" s="22"/>
      <c r="X53" s="21">
        <f t="shared" si="0"/>
        <v>0</v>
      </c>
    </row>
    <row r="54" spans="1:24" ht="45" x14ac:dyDescent="0.25">
      <c r="A54" s="13"/>
      <c r="B54" s="13"/>
      <c r="C54" s="19" t="s">
        <v>18</v>
      </c>
      <c r="D54" s="19" t="s">
        <v>19</v>
      </c>
      <c r="E54" s="8">
        <v>114082525</v>
      </c>
      <c r="F54" s="9" t="s">
        <v>92</v>
      </c>
      <c r="G54" s="9" t="s">
        <v>93</v>
      </c>
      <c r="H54" s="10"/>
      <c r="I54" s="9" t="s">
        <v>93</v>
      </c>
      <c r="J54" s="13"/>
      <c r="K54" s="9"/>
      <c r="L54" s="13"/>
      <c r="M54" s="13"/>
      <c r="N54" s="13"/>
      <c r="O54" s="13"/>
      <c r="P54" s="13"/>
      <c r="Q54" s="17"/>
      <c r="R54" s="17"/>
      <c r="S54" s="11"/>
      <c r="T54" s="17">
        <f>2*4</f>
        <v>8</v>
      </c>
      <c r="U54" s="21"/>
      <c r="V54" s="21"/>
      <c r="W54" s="22"/>
      <c r="X54" s="21">
        <f t="shared" si="0"/>
        <v>0</v>
      </c>
    </row>
    <row r="55" spans="1:24" ht="45" x14ac:dyDescent="0.25">
      <c r="A55" s="13"/>
      <c r="B55" s="13"/>
      <c r="C55" s="19" t="s">
        <v>18</v>
      </c>
      <c r="D55" s="19" t="s">
        <v>19</v>
      </c>
      <c r="E55" s="8">
        <v>114082637</v>
      </c>
      <c r="F55" s="9" t="s">
        <v>94</v>
      </c>
      <c r="G55" s="9" t="s">
        <v>93</v>
      </c>
      <c r="H55" s="10"/>
      <c r="I55" s="9" t="s">
        <v>93</v>
      </c>
      <c r="J55" s="13"/>
      <c r="K55" s="9"/>
      <c r="L55" s="13"/>
      <c r="M55" s="13"/>
      <c r="N55" s="13"/>
      <c r="O55" s="13"/>
      <c r="P55" s="13"/>
      <c r="Q55" s="17"/>
      <c r="R55" s="17"/>
      <c r="S55" s="11"/>
      <c r="T55" s="17">
        <f>2*4</f>
        <v>8</v>
      </c>
      <c r="U55" s="21"/>
      <c r="V55" s="21"/>
      <c r="W55" s="22"/>
      <c r="X55" s="21">
        <f t="shared" si="0"/>
        <v>0</v>
      </c>
    </row>
    <row r="56" spans="1:24" ht="45" x14ac:dyDescent="0.25">
      <c r="A56" s="13"/>
      <c r="B56" s="13"/>
      <c r="C56" s="19" t="s">
        <v>18</v>
      </c>
      <c r="D56" s="19" t="s">
        <v>19</v>
      </c>
      <c r="E56" s="8">
        <v>114092509</v>
      </c>
      <c r="F56" s="9" t="s">
        <v>95</v>
      </c>
      <c r="G56" s="9" t="s">
        <v>41</v>
      </c>
      <c r="H56" s="10"/>
      <c r="I56" s="9" t="s">
        <v>160</v>
      </c>
      <c r="J56" s="13"/>
      <c r="K56" s="9" t="s">
        <v>159</v>
      </c>
      <c r="L56" s="13"/>
      <c r="M56" s="13"/>
      <c r="N56" s="13"/>
      <c r="O56" s="13"/>
      <c r="P56" s="13"/>
      <c r="Q56" s="17"/>
      <c r="R56" s="17"/>
      <c r="S56" s="11"/>
      <c r="T56" s="17">
        <f>350*4</f>
        <v>1400</v>
      </c>
      <c r="U56" s="21"/>
      <c r="V56" s="21"/>
      <c r="W56" s="22"/>
      <c r="X56" s="21">
        <f t="shared" si="0"/>
        <v>0</v>
      </c>
    </row>
    <row r="57" spans="1:24" ht="30" x14ac:dyDescent="0.25">
      <c r="A57" s="13"/>
      <c r="B57" s="13"/>
      <c r="C57" s="19" t="s">
        <v>18</v>
      </c>
      <c r="D57" s="19" t="s">
        <v>19</v>
      </c>
      <c r="E57" s="8">
        <v>114092515</v>
      </c>
      <c r="F57" s="9" t="s">
        <v>96</v>
      </c>
      <c r="G57" s="9" t="s">
        <v>41</v>
      </c>
      <c r="H57" s="10"/>
      <c r="I57" s="9" t="s">
        <v>160</v>
      </c>
      <c r="J57" s="13"/>
      <c r="K57" s="9" t="s">
        <v>159</v>
      </c>
      <c r="L57" s="13"/>
      <c r="M57" s="13"/>
      <c r="N57" s="13"/>
      <c r="O57" s="13"/>
      <c r="P57" s="13"/>
      <c r="Q57" s="17"/>
      <c r="R57" s="17"/>
      <c r="S57" s="11"/>
      <c r="T57" s="17">
        <f>180*4</f>
        <v>720</v>
      </c>
      <c r="U57" s="21"/>
      <c r="V57" s="21"/>
      <c r="W57" s="22"/>
      <c r="X57" s="21">
        <f t="shared" si="0"/>
        <v>0</v>
      </c>
    </row>
    <row r="58" spans="1:24" ht="30" x14ac:dyDescent="0.25">
      <c r="A58" s="13"/>
      <c r="B58" s="13"/>
      <c r="C58" s="19" t="s">
        <v>18</v>
      </c>
      <c r="D58" s="19" t="s">
        <v>19</v>
      </c>
      <c r="E58" s="8">
        <v>114092550</v>
      </c>
      <c r="F58" s="9" t="s">
        <v>97</v>
      </c>
      <c r="G58" s="9" t="s">
        <v>48</v>
      </c>
      <c r="H58" s="10"/>
      <c r="I58" s="9" t="s">
        <v>48</v>
      </c>
      <c r="J58" s="13"/>
      <c r="K58" s="10"/>
      <c r="L58" s="13"/>
      <c r="M58" s="13"/>
      <c r="N58" s="13"/>
      <c r="O58" s="13"/>
      <c r="P58" s="13"/>
      <c r="Q58" s="17"/>
      <c r="R58" s="17"/>
      <c r="S58" s="11"/>
      <c r="T58" s="17">
        <f>4*4</f>
        <v>16</v>
      </c>
      <c r="U58" s="21"/>
      <c r="V58" s="21"/>
      <c r="W58" s="22"/>
      <c r="X58" s="21">
        <f t="shared" si="0"/>
        <v>0</v>
      </c>
    </row>
    <row r="59" spans="1:24" ht="30" x14ac:dyDescent="0.25">
      <c r="A59" s="13"/>
      <c r="B59" s="13"/>
      <c r="C59" s="19" t="s">
        <v>18</v>
      </c>
      <c r="D59" s="19" t="s">
        <v>19</v>
      </c>
      <c r="E59" s="8">
        <v>114101309</v>
      </c>
      <c r="F59" s="9" t="s">
        <v>98</v>
      </c>
      <c r="G59" s="9" t="s">
        <v>41</v>
      </c>
      <c r="H59" s="10"/>
      <c r="I59" s="9" t="s">
        <v>160</v>
      </c>
      <c r="J59" s="13"/>
      <c r="K59" s="10"/>
      <c r="L59" s="13"/>
      <c r="M59" s="13"/>
      <c r="N59" s="13"/>
      <c r="O59" s="13"/>
      <c r="P59" s="13"/>
      <c r="Q59" s="17"/>
      <c r="R59" s="17"/>
      <c r="S59" s="11"/>
      <c r="T59" s="17">
        <f>180*4</f>
        <v>720</v>
      </c>
      <c r="U59" s="21"/>
      <c r="V59" s="21"/>
      <c r="W59" s="22"/>
      <c r="X59" s="21">
        <f t="shared" si="0"/>
        <v>0</v>
      </c>
    </row>
    <row r="60" spans="1:24" ht="30" x14ac:dyDescent="0.25">
      <c r="A60" s="13"/>
      <c r="B60" s="13"/>
      <c r="C60" s="19" t="s">
        <v>18</v>
      </c>
      <c r="D60" s="19" t="s">
        <v>19</v>
      </c>
      <c r="E60" s="8">
        <v>102000350</v>
      </c>
      <c r="F60" s="9" t="s">
        <v>99</v>
      </c>
      <c r="G60" s="9" t="s">
        <v>100</v>
      </c>
      <c r="H60" s="10"/>
      <c r="I60" s="9" t="s">
        <v>160</v>
      </c>
      <c r="J60" s="13"/>
      <c r="K60" s="10"/>
      <c r="L60" s="13"/>
      <c r="M60" s="13"/>
      <c r="N60" s="13"/>
      <c r="O60" s="13"/>
      <c r="P60" s="13"/>
      <c r="Q60" s="17"/>
      <c r="R60" s="17"/>
      <c r="S60" s="11"/>
      <c r="T60" s="17">
        <f>20*4</f>
        <v>80</v>
      </c>
      <c r="U60" s="21"/>
      <c r="V60" s="21"/>
      <c r="W60" s="22"/>
      <c r="X60" s="21">
        <f t="shared" si="0"/>
        <v>0</v>
      </c>
    </row>
    <row r="61" spans="1:24" ht="30" x14ac:dyDescent="0.25">
      <c r="A61" s="13"/>
      <c r="B61" s="13"/>
      <c r="C61" s="19" t="s">
        <v>18</v>
      </c>
      <c r="D61" s="19" t="s">
        <v>19</v>
      </c>
      <c r="E61" s="8">
        <v>114100824</v>
      </c>
      <c r="F61" s="9" t="s">
        <v>101</v>
      </c>
      <c r="G61" s="9" t="s">
        <v>102</v>
      </c>
      <c r="H61" s="10"/>
      <c r="I61" s="9" t="s">
        <v>103</v>
      </c>
      <c r="J61" s="13"/>
      <c r="K61" s="10"/>
      <c r="L61" s="13"/>
      <c r="M61" s="13"/>
      <c r="N61" s="13"/>
      <c r="O61" s="13"/>
      <c r="P61" s="13"/>
      <c r="Q61" s="17"/>
      <c r="R61" s="17"/>
      <c r="S61" s="11"/>
      <c r="T61" s="17">
        <f>4*4</f>
        <v>16</v>
      </c>
      <c r="U61" s="21"/>
      <c r="V61" s="21"/>
      <c r="W61" s="22"/>
      <c r="X61" s="21">
        <f t="shared" si="0"/>
        <v>0</v>
      </c>
    </row>
    <row r="62" spans="1:24" ht="60" x14ac:dyDescent="0.25">
      <c r="A62" s="13"/>
      <c r="B62" s="13"/>
      <c r="C62" s="19" t="s">
        <v>104</v>
      </c>
      <c r="D62" s="19" t="s">
        <v>105</v>
      </c>
      <c r="E62" s="8">
        <v>201010110</v>
      </c>
      <c r="F62" s="9" t="s">
        <v>106</v>
      </c>
      <c r="G62" s="9" t="s">
        <v>107</v>
      </c>
      <c r="H62" s="10"/>
      <c r="I62" s="9" t="s">
        <v>108</v>
      </c>
      <c r="J62" s="13"/>
      <c r="K62" s="9" t="s">
        <v>109</v>
      </c>
      <c r="L62" s="13"/>
      <c r="M62" s="13"/>
      <c r="N62" s="13"/>
      <c r="O62" s="13"/>
      <c r="P62" s="13"/>
      <c r="Q62" s="17"/>
      <c r="R62" s="17"/>
      <c r="S62" s="11"/>
      <c r="T62" s="17">
        <f>3700*4</f>
        <v>14800</v>
      </c>
      <c r="U62" s="21"/>
      <c r="V62" s="21"/>
      <c r="W62" s="22"/>
      <c r="X62" s="21">
        <f t="shared" si="0"/>
        <v>0</v>
      </c>
    </row>
    <row r="63" spans="1:24" ht="60" x14ac:dyDescent="0.25">
      <c r="A63" s="13"/>
      <c r="B63" s="13"/>
      <c r="C63" s="19" t="s">
        <v>104</v>
      </c>
      <c r="D63" s="19" t="s">
        <v>105</v>
      </c>
      <c r="E63" s="8">
        <v>201010210</v>
      </c>
      <c r="F63" s="9" t="s">
        <v>110</v>
      </c>
      <c r="G63" s="9" t="s">
        <v>107</v>
      </c>
      <c r="H63" s="10"/>
      <c r="I63" s="9" t="s">
        <v>108</v>
      </c>
      <c r="J63" s="13"/>
      <c r="K63" s="9" t="s">
        <v>109</v>
      </c>
      <c r="L63" s="13"/>
      <c r="M63" s="13"/>
      <c r="N63" s="13"/>
      <c r="O63" s="13"/>
      <c r="P63" s="13"/>
      <c r="Q63" s="17"/>
      <c r="R63" s="17"/>
      <c r="S63" s="11"/>
      <c r="T63" s="17">
        <f>32000*4</f>
        <v>128000</v>
      </c>
      <c r="U63" s="21"/>
      <c r="V63" s="21"/>
      <c r="W63" s="22"/>
      <c r="X63" s="21">
        <f t="shared" si="0"/>
        <v>0</v>
      </c>
    </row>
    <row r="64" spans="1:24" ht="60" x14ac:dyDescent="0.25">
      <c r="A64" s="13"/>
      <c r="B64" s="13"/>
      <c r="C64" s="19" t="s">
        <v>104</v>
      </c>
      <c r="D64" s="19" t="s">
        <v>105</v>
      </c>
      <c r="E64" s="8">
        <v>201010310</v>
      </c>
      <c r="F64" s="9" t="s">
        <v>111</v>
      </c>
      <c r="G64" s="9" t="s">
        <v>107</v>
      </c>
      <c r="H64" s="10"/>
      <c r="I64" s="9" t="s">
        <v>108</v>
      </c>
      <c r="J64" s="13"/>
      <c r="K64" s="9" t="s">
        <v>109</v>
      </c>
      <c r="L64" s="13"/>
      <c r="M64" s="13"/>
      <c r="N64" s="13"/>
      <c r="O64" s="13"/>
      <c r="P64" s="13"/>
      <c r="Q64" s="17"/>
      <c r="R64" s="17"/>
      <c r="S64" s="11"/>
      <c r="T64" s="17">
        <f>1400*4</f>
        <v>5600</v>
      </c>
      <c r="U64" s="21"/>
      <c r="V64" s="21"/>
      <c r="W64" s="22"/>
      <c r="X64" s="21">
        <f t="shared" si="0"/>
        <v>0</v>
      </c>
    </row>
    <row r="65" spans="1:24" ht="60" x14ac:dyDescent="0.25">
      <c r="A65" s="13"/>
      <c r="B65" s="13"/>
      <c r="C65" s="19" t="s">
        <v>104</v>
      </c>
      <c r="D65" s="19" t="s">
        <v>105</v>
      </c>
      <c r="E65" s="8">
        <v>201010410</v>
      </c>
      <c r="F65" s="9" t="s">
        <v>112</v>
      </c>
      <c r="G65" s="9" t="s">
        <v>107</v>
      </c>
      <c r="H65" s="10"/>
      <c r="I65" s="9" t="s">
        <v>108</v>
      </c>
      <c r="J65" s="13"/>
      <c r="K65" s="9" t="s">
        <v>109</v>
      </c>
      <c r="L65" s="13"/>
      <c r="M65" s="13"/>
      <c r="N65" s="13"/>
      <c r="O65" s="13"/>
      <c r="P65" s="13"/>
      <c r="Q65" s="17"/>
      <c r="R65" s="17"/>
      <c r="S65" s="11"/>
      <c r="T65" s="17">
        <f>3000*4</f>
        <v>12000</v>
      </c>
      <c r="U65" s="21"/>
      <c r="V65" s="21"/>
      <c r="W65" s="22"/>
      <c r="X65" s="21">
        <f t="shared" si="0"/>
        <v>0</v>
      </c>
    </row>
    <row r="66" spans="1:24" ht="60" x14ac:dyDescent="0.25">
      <c r="A66" s="13"/>
      <c r="B66" s="13"/>
      <c r="C66" s="19" t="s">
        <v>104</v>
      </c>
      <c r="D66" s="19" t="s">
        <v>105</v>
      </c>
      <c r="E66" s="8">
        <v>201010510</v>
      </c>
      <c r="F66" s="9" t="s">
        <v>113</v>
      </c>
      <c r="G66" s="9" t="s">
        <v>107</v>
      </c>
      <c r="H66" s="10"/>
      <c r="I66" s="9" t="s">
        <v>108</v>
      </c>
      <c r="J66" s="13"/>
      <c r="K66" s="9" t="s">
        <v>109</v>
      </c>
      <c r="L66" s="13"/>
      <c r="M66" s="13"/>
      <c r="N66" s="13"/>
      <c r="O66" s="13"/>
      <c r="P66" s="13"/>
      <c r="Q66" s="17"/>
      <c r="R66" s="17"/>
      <c r="S66" s="11"/>
      <c r="T66" s="17">
        <f>600*4</f>
        <v>2400</v>
      </c>
      <c r="U66" s="21"/>
      <c r="V66" s="21"/>
      <c r="W66" s="22"/>
      <c r="X66" s="21">
        <f t="shared" si="0"/>
        <v>0</v>
      </c>
    </row>
    <row r="67" spans="1:24" ht="60" x14ac:dyDescent="0.25">
      <c r="A67" s="13"/>
      <c r="B67" s="13"/>
      <c r="C67" s="19" t="s">
        <v>104</v>
      </c>
      <c r="D67" s="19" t="s">
        <v>105</v>
      </c>
      <c r="E67" s="8">
        <v>201010610</v>
      </c>
      <c r="F67" s="9" t="s">
        <v>114</v>
      </c>
      <c r="G67" s="9" t="s">
        <v>107</v>
      </c>
      <c r="H67" s="10"/>
      <c r="I67" s="9" t="s">
        <v>108</v>
      </c>
      <c r="J67" s="13"/>
      <c r="K67" s="9" t="s">
        <v>109</v>
      </c>
      <c r="L67" s="13"/>
      <c r="M67" s="13"/>
      <c r="N67" s="13"/>
      <c r="O67" s="13"/>
      <c r="P67" s="13"/>
      <c r="Q67" s="17"/>
      <c r="R67" s="17"/>
      <c r="S67" s="11"/>
      <c r="T67" s="17">
        <f>1000*4</f>
        <v>4000</v>
      </c>
      <c r="U67" s="21"/>
      <c r="V67" s="21"/>
      <c r="W67" s="22"/>
      <c r="X67" s="21">
        <f t="shared" si="0"/>
        <v>0</v>
      </c>
    </row>
    <row r="68" spans="1:24" ht="90" x14ac:dyDescent="0.25">
      <c r="A68" s="13"/>
      <c r="B68" s="13"/>
      <c r="C68" s="19" t="s">
        <v>104</v>
      </c>
      <c r="D68" s="19" t="s">
        <v>115</v>
      </c>
      <c r="E68" s="8">
        <v>201151810</v>
      </c>
      <c r="F68" s="9" t="s">
        <v>116</v>
      </c>
      <c r="G68" s="9" t="s">
        <v>107</v>
      </c>
      <c r="H68" s="10"/>
      <c r="I68" s="9" t="s">
        <v>107</v>
      </c>
      <c r="J68" s="13"/>
      <c r="K68" s="9" t="s">
        <v>117</v>
      </c>
      <c r="L68" s="13"/>
      <c r="M68" s="13"/>
      <c r="N68" s="13"/>
      <c r="O68" s="13"/>
      <c r="P68" s="13"/>
      <c r="Q68" s="17"/>
      <c r="R68" s="17"/>
      <c r="S68" s="11"/>
      <c r="T68" s="17">
        <f>1300*4</f>
        <v>5200</v>
      </c>
      <c r="U68" s="21"/>
      <c r="V68" s="21"/>
      <c r="W68" s="22"/>
      <c r="X68" s="21">
        <f t="shared" si="0"/>
        <v>0</v>
      </c>
    </row>
    <row r="69" spans="1:24" ht="90" x14ac:dyDescent="0.25">
      <c r="A69" s="13"/>
      <c r="B69" s="13"/>
      <c r="C69" s="19" t="s">
        <v>104</v>
      </c>
      <c r="D69" s="19" t="s">
        <v>115</v>
      </c>
      <c r="E69" s="8">
        <v>201151910</v>
      </c>
      <c r="F69" s="9" t="s">
        <v>118</v>
      </c>
      <c r="G69" s="9" t="s">
        <v>107</v>
      </c>
      <c r="H69" s="10"/>
      <c r="I69" s="9" t="s">
        <v>107</v>
      </c>
      <c r="J69" s="13"/>
      <c r="K69" s="9" t="s">
        <v>117</v>
      </c>
      <c r="L69" s="13"/>
      <c r="M69" s="13"/>
      <c r="N69" s="13"/>
      <c r="O69" s="13"/>
      <c r="P69" s="13"/>
      <c r="Q69" s="17"/>
      <c r="R69" s="17"/>
      <c r="S69" s="11"/>
      <c r="T69" s="17">
        <f>450*4</f>
        <v>1800</v>
      </c>
      <c r="U69" s="21"/>
      <c r="V69" s="21"/>
      <c r="W69" s="22"/>
      <c r="X69" s="21">
        <f t="shared" si="0"/>
        <v>0</v>
      </c>
    </row>
    <row r="70" spans="1:24" ht="90" x14ac:dyDescent="0.25">
      <c r="A70" s="13"/>
      <c r="B70" s="13"/>
      <c r="C70" s="19" t="s">
        <v>104</v>
      </c>
      <c r="D70" s="19" t="s">
        <v>119</v>
      </c>
      <c r="E70" s="8">
        <v>201113510</v>
      </c>
      <c r="F70" s="9" t="s">
        <v>120</v>
      </c>
      <c r="G70" s="9" t="s">
        <v>107</v>
      </c>
      <c r="H70" s="10"/>
      <c r="I70" s="9" t="s">
        <v>107</v>
      </c>
      <c r="J70" s="13"/>
      <c r="K70" s="9" t="s">
        <v>121</v>
      </c>
      <c r="L70" s="13"/>
      <c r="M70" s="13"/>
      <c r="N70" s="13"/>
      <c r="O70" s="13"/>
      <c r="P70" s="13"/>
      <c r="Q70" s="17"/>
      <c r="R70" s="17"/>
      <c r="S70" s="11"/>
      <c r="T70" s="17">
        <f>230*4</f>
        <v>920</v>
      </c>
      <c r="U70" s="21"/>
      <c r="V70" s="21"/>
      <c r="W70" s="22"/>
      <c r="X70" s="21">
        <f t="shared" si="0"/>
        <v>0</v>
      </c>
    </row>
    <row r="71" spans="1:24" ht="90" x14ac:dyDescent="0.25">
      <c r="A71" s="13"/>
      <c r="B71" s="13"/>
      <c r="C71" s="19" t="s">
        <v>104</v>
      </c>
      <c r="D71" s="19" t="s">
        <v>119</v>
      </c>
      <c r="E71" s="8">
        <v>201113610</v>
      </c>
      <c r="F71" s="9" t="s">
        <v>122</v>
      </c>
      <c r="G71" s="9" t="s">
        <v>107</v>
      </c>
      <c r="H71" s="10"/>
      <c r="I71" s="9" t="s">
        <v>107</v>
      </c>
      <c r="J71" s="13"/>
      <c r="K71" s="9" t="s">
        <v>121</v>
      </c>
      <c r="L71" s="13"/>
      <c r="M71" s="13"/>
      <c r="N71" s="13"/>
      <c r="O71" s="13"/>
      <c r="P71" s="13"/>
      <c r="Q71" s="17"/>
      <c r="R71" s="17"/>
      <c r="S71" s="11"/>
      <c r="T71" s="17">
        <f>120*4</f>
        <v>480</v>
      </c>
      <c r="U71" s="21"/>
      <c r="V71" s="21"/>
      <c r="W71" s="22"/>
      <c r="X71" s="21">
        <f t="shared" si="0"/>
        <v>0</v>
      </c>
    </row>
    <row r="72" spans="1:24" ht="90" x14ac:dyDescent="0.25">
      <c r="A72" s="13"/>
      <c r="B72" s="13"/>
      <c r="C72" s="19" t="s">
        <v>104</v>
      </c>
      <c r="D72" s="19" t="s">
        <v>119</v>
      </c>
      <c r="E72" s="8">
        <v>201113710</v>
      </c>
      <c r="F72" s="9" t="s">
        <v>123</v>
      </c>
      <c r="G72" s="9" t="s">
        <v>107</v>
      </c>
      <c r="H72" s="10"/>
      <c r="I72" s="9" t="s">
        <v>107</v>
      </c>
      <c r="J72" s="13"/>
      <c r="K72" s="9" t="s">
        <v>121</v>
      </c>
      <c r="L72" s="13"/>
      <c r="M72" s="13"/>
      <c r="N72" s="13"/>
      <c r="O72" s="13"/>
      <c r="P72" s="13"/>
      <c r="Q72" s="17"/>
      <c r="R72" s="17"/>
      <c r="S72" s="11"/>
      <c r="T72" s="17">
        <f>100*4</f>
        <v>400</v>
      </c>
      <c r="U72" s="21"/>
      <c r="V72" s="21"/>
      <c r="W72" s="22"/>
      <c r="X72" s="21">
        <f t="shared" si="0"/>
        <v>0</v>
      </c>
    </row>
    <row r="73" spans="1:24" ht="90" x14ac:dyDescent="0.25">
      <c r="A73" s="13"/>
      <c r="B73" s="13"/>
      <c r="C73" s="19" t="s">
        <v>104</v>
      </c>
      <c r="D73" s="19" t="s">
        <v>119</v>
      </c>
      <c r="E73" s="8">
        <v>201113810</v>
      </c>
      <c r="F73" s="9" t="s">
        <v>124</v>
      </c>
      <c r="G73" s="9" t="s">
        <v>107</v>
      </c>
      <c r="H73" s="10"/>
      <c r="I73" s="9" t="s">
        <v>107</v>
      </c>
      <c r="J73" s="13"/>
      <c r="K73" s="9" t="s">
        <v>121</v>
      </c>
      <c r="L73" s="13"/>
      <c r="M73" s="13"/>
      <c r="N73" s="13"/>
      <c r="O73" s="13"/>
      <c r="P73" s="13"/>
      <c r="Q73" s="17"/>
      <c r="R73" s="17"/>
      <c r="S73" s="11"/>
      <c r="T73" s="17">
        <f>70*4</f>
        <v>280</v>
      </c>
      <c r="U73" s="21"/>
      <c r="V73" s="21"/>
      <c r="W73" s="22"/>
      <c r="X73" s="21">
        <f t="shared" ref="X73:X91" si="1">+((V73*W73)+V73)*U73</f>
        <v>0</v>
      </c>
    </row>
    <row r="74" spans="1:24" ht="90" x14ac:dyDescent="0.25">
      <c r="A74" s="13"/>
      <c r="B74" s="13"/>
      <c r="C74" s="19" t="s">
        <v>104</v>
      </c>
      <c r="D74" s="19" t="s">
        <v>119</v>
      </c>
      <c r="E74" s="8">
        <v>201113910</v>
      </c>
      <c r="F74" s="9" t="s">
        <v>125</v>
      </c>
      <c r="G74" s="9" t="s">
        <v>107</v>
      </c>
      <c r="H74" s="10"/>
      <c r="I74" s="9" t="s">
        <v>107</v>
      </c>
      <c r="J74" s="13"/>
      <c r="K74" s="9" t="s">
        <v>121</v>
      </c>
      <c r="L74" s="13"/>
      <c r="M74" s="13"/>
      <c r="N74" s="13"/>
      <c r="O74" s="13"/>
      <c r="P74" s="13"/>
      <c r="Q74" s="17"/>
      <c r="R74" s="17"/>
      <c r="S74" s="11"/>
      <c r="T74" s="17">
        <f>95*4</f>
        <v>380</v>
      </c>
      <c r="U74" s="21"/>
      <c r="V74" s="21"/>
      <c r="W74" s="22"/>
      <c r="X74" s="21">
        <f t="shared" si="1"/>
        <v>0</v>
      </c>
    </row>
    <row r="75" spans="1:24" ht="90" x14ac:dyDescent="0.25">
      <c r="A75" s="13"/>
      <c r="B75" s="13"/>
      <c r="C75" s="19" t="s">
        <v>104</v>
      </c>
      <c r="D75" s="19" t="s">
        <v>119</v>
      </c>
      <c r="E75" s="8">
        <v>201113310</v>
      </c>
      <c r="F75" s="9" t="s">
        <v>126</v>
      </c>
      <c r="G75" s="9" t="s">
        <v>107</v>
      </c>
      <c r="H75" s="10"/>
      <c r="I75" s="9" t="s">
        <v>107</v>
      </c>
      <c r="J75" s="13"/>
      <c r="K75" s="9" t="s">
        <v>121</v>
      </c>
      <c r="L75" s="13"/>
      <c r="M75" s="13"/>
      <c r="N75" s="13"/>
      <c r="O75" s="13"/>
      <c r="P75" s="13"/>
      <c r="Q75" s="17"/>
      <c r="R75" s="17"/>
      <c r="S75" s="11"/>
      <c r="T75" s="17">
        <f>160*4</f>
        <v>640</v>
      </c>
      <c r="U75" s="21"/>
      <c r="V75" s="21"/>
      <c r="W75" s="22"/>
      <c r="X75" s="21">
        <f t="shared" si="1"/>
        <v>0</v>
      </c>
    </row>
    <row r="76" spans="1:24" ht="90" x14ac:dyDescent="0.25">
      <c r="A76" s="13"/>
      <c r="B76" s="13"/>
      <c r="C76" s="19" t="s">
        <v>104</v>
      </c>
      <c r="D76" s="19" t="s">
        <v>119</v>
      </c>
      <c r="E76" s="8">
        <v>201113410</v>
      </c>
      <c r="F76" s="9" t="s">
        <v>127</v>
      </c>
      <c r="G76" s="9" t="s">
        <v>107</v>
      </c>
      <c r="H76" s="10"/>
      <c r="I76" s="9" t="s">
        <v>107</v>
      </c>
      <c r="J76" s="13"/>
      <c r="K76" s="9" t="s">
        <v>121</v>
      </c>
      <c r="L76" s="13"/>
      <c r="M76" s="13"/>
      <c r="N76" s="13"/>
      <c r="O76" s="13"/>
      <c r="P76" s="13"/>
      <c r="Q76" s="17"/>
      <c r="R76" s="17"/>
      <c r="S76" s="11"/>
      <c r="T76" s="17">
        <f>460*4</f>
        <v>1840</v>
      </c>
      <c r="U76" s="21"/>
      <c r="V76" s="21"/>
      <c r="W76" s="22"/>
      <c r="X76" s="21">
        <f t="shared" si="1"/>
        <v>0</v>
      </c>
    </row>
    <row r="77" spans="1:24" ht="30" x14ac:dyDescent="0.25">
      <c r="A77" s="13"/>
      <c r="B77" s="13"/>
      <c r="C77" s="19" t="s">
        <v>104</v>
      </c>
      <c r="D77" s="19" t="s">
        <v>19</v>
      </c>
      <c r="E77" s="8">
        <v>201050810</v>
      </c>
      <c r="F77" s="9" t="s">
        <v>128</v>
      </c>
      <c r="G77" s="9" t="s">
        <v>107</v>
      </c>
      <c r="H77" s="10"/>
      <c r="I77" s="9" t="s">
        <v>107</v>
      </c>
      <c r="J77" s="13"/>
      <c r="K77" s="9" t="s">
        <v>129</v>
      </c>
      <c r="L77" s="13"/>
      <c r="M77" s="13"/>
      <c r="N77" s="13"/>
      <c r="O77" s="13"/>
      <c r="P77" s="13"/>
      <c r="Q77" s="17"/>
      <c r="R77" s="17"/>
      <c r="S77" s="11"/>
      <c r="T77" s="17">
        <f>150*4</f>
        <v>600</v>
      </c>
      <c r="U77" s="21"/>
      <c r="V77" s="21"/>
      <c r="W77" s="22"/>
      <c r="X77" s="21">
        <f t="shared" si="1"/>
        <v>0</v>
      </c>
    </row>
    <row r="78" spans="1:24" ht="45" x14ac:dyDescent="0.25">
      <c r="A78" s="13"/>
      <c r="B78" s="13"/>
      <c r="C78" s="19" t="s">
        <v>104</v>
      </c>
      <c r="D78" s="19" t="s">
        <v>130</v>
      </c>
      <c r="E78" s="8">
        <v>201110710</v>
      </c>
      <c r="F78" s="9" t="s">
        <v>131</v>
      </c>
      <c r="G78" s="9" t="s">
        <v>107</v>
      </c>
      <c r="H78" s="10"/>
      <c r="I78" s="9" t="s">
        <v>107</v>
      </c>
      <c r="J78" s="13"/>
      <c r="K78" s="9" t="s">
        <v>132</v>
      </c>
      <c r="L78" s="13"/>
      <c r="M78" s="13"/>
      <c r="N78" s="13"/>
      <c r="O78" s="13"/>
      <c r="P78" s="13"/>
      <c r="Q78" s="17"/>
      <c r="R78" s="17"/>
      <c r="S78" s="11"/>
      <c r="T78" s="17">
        <f>1.5*4</f>
        <v>6</v>
      </c>
      <c r="U78" s="21"/>
      <c r="V78" s="21"/>
      <c r="W78" s="22"/>
      <c r="X78" s="21">
        <f t="shared" si="1"/>
        <v>0</v>
      </c>
    </row>
    <row r="79" spans="1:24" ht="45" x14ac:dyDescent="0.25">
      <c r="A79" s="13"/>
      <c r="B79" s="13"/>
      <c r="C79" s="19" t="s">
        <v>104</v>
      </c>
      <c r="D79" s="19" t="s">
        <v>130</v>
      </c>
      <c r="E79" s="8">
        <v>201110910</v>
      </c>
      <c r="F79" s="9" t="s">
        <v>133</v>
      </c>
      <c r="G79" s="9" t="s">
        <v>107</v>
      </c>
      <c r="H79" s="10"/>
      <c r="I79" s="9" t="s">
        <v>107</v>
      </c>
      <c r="J79" s="13"/>
      <c r="K79" s="9" t="s">
        <v>132</v>
      </c>
      <c r="L79" s="13"/>
      <c r="M79" s="13"/>
      <c r="N79" s="13"/>
      <c r="O79" s="13"/>
      <c r="P79" s="13"/>
      <c r="Q79" s="17"/>
      <c r="R79" s="17"/>
      <c r="S79" s="11"/>
      <c r="T79" s="17">
        <f>8*4</f>
        <v>32</v>
      </c>
      <c r="U79" s="21"/>
      <c r="V79" s="21"/>
      <c r="W79" s="22"/>
      <c r="X79" s="21">
        <f t="shared" si="1"/>
        <v>0</v>
      </c>
    </row>
    <row r="80" spans="1:24" ht="45" x14ac:dyDescent="0.25">
      <c r="A80" s="13"/>
      <c r="B80" s="13"/>
      <c r="C80" s="19" t="s">
        <v>104</v>
      </c>
      <c r="D80" s="19" t="s">
        <v>130</v>
      </c>
      <c r="E80" s="8">
        <v>201111010</v>
      </c>
      <c r="F80" s="9" t="s">
        <v>134</v>
      </c>
      <c r="G80" s="9" t="s">
        <v>107</v>
      </c>
      <c r="H80" s="10"/>
      <c r="I80" s="9" t="s">
        <v>107</v>
      </c>
      <c r="J80" s="13"/>
      <c r="K80" s="9" t="s">
        <v>132</v>
      </c>
      <c r="L80" s="13"/>
      <c r="M80" s="13"/>
      <c r="N80" s="13"/>
      <c r="O80" s="13"/>
      <c r="P80" s="13"/>
      <c r="Q80" s="17"/>
      <c r="R80" s="17"/>
      <c r="S80" s="11"/>
      <c r="T80" s="17">
        <f>3*4</f>
        <v>12</v>
      </c>
      <c r="U80" s="21"/>
      <c r="V80" s="21"/>
      <c r="W80" s="22"/>
      <c r="X80" s="21">
        <f t="shared" si="1"/>
        <v>0</v>
      </c>
    </row>
    <row r="81" spans="1:24" ht="45" x14ac:dyDescent="0.25">
      <c r="A81" s="13"/>
      <c r="B81" s="13"/>
      <c r="C81" s="19" t="s">
        <v>104</v>
      </c>
      <c r="D81" s="19" t="s">
        <v>19</v>
      </c>
      <c r="E81" s="8">
        <v>201157506</v>
      </c>
      <c r="F81" s="9" t="s">
        <v>135</v>
      </c>
      <c r="G81" s="9" t="s">
        <v>136</v>
      </c>
      <c r="H81" s="10"/>
      <c r="I81" s="9" t="s">
        <v>137</v>
      </c>
      <c r="J81" s="13"/>
      <c r="K81" s="9" t="s">
        <v>138</v>
      </c>
      <c r="L81" s="13"/>
      <c r="M81" s="13"/>
      <c r="N81" s="13"/>
      <c r="O81" s="13"/>
      <c r="P81" s="13"/>
      <c r="Q81" s="17"/>
      <c r="R81" s="17"/>
      <c r="S81" s="11"/>
      <c r="T81" s="17">
        <f>1*4</f>
        <v>4</v>
      </c>
      <c r="U81" s="21"/>
      <c r="V81" s="21"/>
      <c r="W81" s="22"/>
      <c r="X81" s="21">
        <f t="shared" si="1"/>
        <v>0</v>
      </c>
    </row>
    <row r="82" spans="1:24" ht="30" x14ac:dyDescent="0.25">
      <c r="A82" s="13"/>
      <c r="B82" s="13"/>
      <c r="C82" s="19" t="s">
        <v>104</v>
      </c>
      <c r="D82" s="19" t="s">
        <v>19</v>
      </c>
      <c r="E82" s="8">
        <v>201153404</v>
      </c>
      <c r="F82" s="9" t="s">
        <v>139</v>
      </c>
      <c r="G82" s="9" t="s">
        <v>107</v>
      </c>
      <c r="H82" s="10"/>
      <c r="I82" s="9" t="s">
        <v>107</v>
      </c>
      <c r="J82" s="13"/>
      <c r="K82" s="9" t="s">
        <v>140</v>
      </c>
      <c r="L82" s="13"/>
      <c r="M82" s="13"/>
      <c r="N82" s="13"/>
      <c r="O82" s="13"/>
      <c r="P82" s="13"/>
      <c r="Q82" s="17"/>
      <c r="R82" s="17"/>
      <c r="S82" s="11"/>
      <c r="T82" s="17">
        <f>2*4</f>
        <v>8</v>
      </c>
      <c r="U82" s="21"/>
      <c r="V82" s="21"/>
      <c r="W82" s="22"/>
      <c r="X82" s="21">
        <f t="shared" si="1"/>
        <v>0</v>
      </c>
    </row>
    <row r="83" spans="1:24" ht="45" x14ac:dyDescent="0.25">
      <c r="A83" s="13"/>
      <c r="B83" s="13"/>
      <c r="C83" s="19" t="s">
        <v>104</v>
      </c>
      <c r="D83" s="19" t="s">
        <v>19</v>
      </c>
      <c r="E83" s="8">
        <v>201151550</v>
      </c>
      <c r="F83" s="9" t="s">
        <v>141</v>
      </c>
      <c r="G83" s="9" t="s">
        <v>28</v>
      </c>
      <c r="H83" s="10"/>
      <c r="I83" s="9" t="s">
        <v>79</v>
      </c>
      <c r="J83" s="13"/>
      <c r="K83" s="9" t="s">
        <v>142</v>
      </c>
      <c r="L83" s="13"/>
      <c r="M83" s="13"/>
      <c r="N83" s="13"/>
      <c r="O83" s="13"/>
      <c r="P83" s="13"/>
      <c r="Q83" s="17"/>
      <c r="R83" s="17"/>
      <c r="S83" s="11"/>
      <c r="T83" s="17">
        <f>130*4</f>
        <v>520</v>
      </c>
      <c r="U83" s="21"/>
      <c r="V83" s="21"/>
      <c r="W83" s="22"/>
      <c r="X83" s="21">
        <f t="shared" si="1"/>
        <v>0</v>
      </c>
    </row>
    <row r="84" spans="1:24" ht="30" x14ac:dyDescent="0.25">
      <c r="A84" s="13"/>
      <c r="B84" s="13"/>
      <c r="C84" s="19" t="s">
        <v>104</v>
      </c>
      <c r="D84" s="19" t="s">
        <v>143</v>
      </c>
      <c r="E84" s="8">
        <v>201070908</v>
      </c>
      <c r="F84" s="9" t="s">
        <v>144</v>
      </c>
      <c r="G84" s="9" t="s">
        <v>145</v>
      </c>
      <c r="H84" s="10"/>
      <c r="I84" s="9" t="s">
        <v>146</v>
      </c>
      <c r="J84" s="13"/>
      <c r="K84" s="9" t="s">
        <v>147</v>
      </c>
      <c r="L84" s="13"/>
      <c r="M84" s="13"/>
      <c r="N84" s="13"/>
      <c r="O84" s="13"/>
      <c r="P84" s="13"/>
      <c r="Q84" s="17"/>
      <c r="R84" s="17"/>
      <c r="S84" s="11"/>
      <c r="T84" s="17">
        <f>4000*4</f>
        <v>16000</v>
      </c>
      <c r="U84" s="21"/>
      <c r="V84" s="21"/>
      <c r="W84" s="22"/>
      <c r="X84" s="21">
        <f t="shared" si="1"/>
        <v>0</v>
      </c>
    </row>
    <row r="85" spans="1:24" ht="30" x14ac:dyDescent="0.25">
      <c r="A85" s="13"/>
      <c r="B85" s="13"/>
      <c r="C85" s="19" t="s">
        <v>104</v>
      </c>
      <c r="D85" s="19" t="s">
        <v>143</v>
      </c>
      <c r="E85" s="8">
        <v>201070808</v>
      </c>
      <c r="F85" s="9" t="s">
        <v>148</v>
      </c>
      <c r="G85" s="9" t="s">
        <v>145</v>
      </c>
      <c r="H85" s="10"/>
      <c r="I85" s="9" t="s">
        <v>146</v>
      </c>
      <c r="J85" s="13"/>
      <c r="K85" s="9" t="s">
        <v>147</v>
      </c>
      <c r="L85" s="13"/>
      <c r="M85" s="13"/>
      <c r="N85" s="13"/>
      <c r="O85" s="13"/>
      <c r="P85" s="13"/>
      <c r="Q85" s="17"/>
      <c r="R85" s="17"/>
      <c r="S85" s="11"/>
      <c r="T85" s="17">
        <f>49000*4</f>
        <v>196000</v>
      </c>
      <c r="U85" s="21"/>
      <c r="V85" s="21"/>
      <c r="W85" s="22"/>
      <c r="X85" s="21">
        <f t="shared" si="1"/>
        <v>0</v>
      </c>
    </row>
    <row r="86" spans="1:24" ht="30" x14ac:dyDescent="0.25">
      <c r="A86" s="13"/>
      <c r="B86" s="13"/>
      <c r="C86" s="19" t="s">
        <v>104</v>
      </c>
      <c r="D86" s="19" t="s">
        <v>143</v>
      </c>
      <c r="E86" s="8">
        <v>201070708</v>
      </c>
      <c r="F86" s="9" t="s">
        <v>149</v>
      </c>
      <c r="G86" s="9" t="s">
        <v>145</v>
      </c>
      <c r="H86" s="10"/>
      <c r="I86" s="9" t="s">
        <v>146</v>
      </c>
      <c r="J86" s="13"/>
      <c r="K86" s="9" t="s">
        <v>147</v>
      </c>
      <c r="L86" s="13"/>
      <c r="M86" s="13"/>
      <c r="N86" s="13"/>
      <c r="O86" s="13"/>
      <c r="P86" s="13"/>
      <c r="Q86" s="17"/>
      <c r="R86" s="17"/>
      <c r="S86" s="11"/>
      <c r="T86" s="17">
        <f>70000*4</f>
        <v>280000</v>
      </c>
      <c r="U86" s="21"/>
      <c r="V86" s="21"/>
      <c r="W86" s="22"/>
      <c r="X86" s="21">
        <f t="shared" si="1"/>
        <v>0</v>
      </c>
    </row>
    <row r="87" spans="1:24" ht="30" x14ac:dyDescent="0.25">
      <c r="A87" s="13"/>
      <c r="B87" s="13"/>
      <c r="C87" s="19" t="s">
        <v>104</v>
      </c>
      <c r="D87" s="19" t="s">
        <v>143</v>
      </c>
      <c r="E87" s="8">
        <v>201071608</v>
      </c>
      <c r="F87" s="9" t="s">
        <v>150</v>
      </c>
      <c r="G87" s="9" t="s">
        <v>145</v>
      </c>
      <c r="H87" s="10"/>
      <c r="I87" s="9" t="s">
        <v>146</v>
      </c>
      <c r="J87" s="13"/>
      <c r="K87" s="9" t="s">
        <v>147</v>
      </c>
      <c r="L87" s="13"/>
      <c r="M87" s="13"/>
      <c r="N87" s="13"/>
      <c r="O87" s="13"/>
      <c r="P87" s="13"/>
      <c r="Q87" s="17"/>
      <c r="R87" s="17"/>
      <c r="S87" s="11"/>
      <c r="T87" s="17">
        <f>22000*4</f>
        <v>88000</v>
      </c>
      <c r="U87" s="21"/>
      <c r="V87" s="21"/>
      <c r="W87" s="22"/>
      <c r="X87" s="21">
        <f t="shared" si="1"/>
        <v>0</v>
      </c>
    </row>
    <row r="88" spans="1:24" ht="45" x14ac:dyDescent="0.25">
      <c r="A88" s="13"/>
      <c r="B88" s="13"/>
      <c r="C88" s="19" t="s">
        <v>104</v>
      </c>
      <c r="D88" s="19" t="s">
        <v>151</v>
      </c>
      <c r="E88" s="8">
        <v>201071108</v>
      </c>
      <c r="F88" s="9" t="s">
        <v>152</v>
      </c>
      <c r="G88" s="9" t="s">
        <v>145</v>
      </c>
      <c r="H88" s="10"/>
      <c r="I88" s="9" t="s">
        <v>146</v>
      </c>
      <c r="J88" s="13"/>
      <c r="K88" s="9" t="s">
        <v>153</v>
      </c>
      <c r="L88" s="13"/>
      <c r="M88" s="13"/>
      <c r="N88" s="13"/>
      <c r="O88" s="13"/>
      <c r="P88" s="13"/>
      <c r="Q88" s="17"/>
      <c r="R88" s="17"/>
      <c r="S88" s="11"/>
      <c r="T88" s="17">
        <f>6000*4</f>
        <v>24000</v>
      </c>
      <c r="U88" s="21"/>
      <c r="V88" s="21"/>
      <c r="W88" s="22"/>
      <c r="X88" s="21">
        <f t="shared" si="1"/>
        <v>0</v>
      </c>
    </row>
    <row r="89" spans="1:24" ht="45" x14ac:dyDescent="0.25">
      <c r="A89" s="13"/>
      <c r="B89" s="13"/>
      <c r="C89" s="19" t="s">
        <v>104</v>
      </c>
      <c r="D89" s="19" t="s">
        <v>151</v>
      </c>
      <c r="E89" s="8">
        <v>201071208</v>
      </c>
      <c r="F89" s="9" t="s">
        <v>154</v>
      </c>
      <c r="G89" s="9" t="s">
        <v>145</v>
      </c>
      <c r="H89" s="10"/>
      <c r="I89" s="9" t="s">
        <v>146</v>
      </c>
      <c r="J89" s="13"/>
      <c r="K89" s="9" t="s">
        <v>153</v>
      </c>
      <c r="L89" s="13"/>
      <c r="M89" s="13"/>
      <c r="N89" s="13"/>
      <c r="O89" s="13"/>
      <c r="P89" s="13"/>
      <c r="Q89" s="17"/>
      <c r="R89" s="17"/>
      <c r="S89" s="11"/>
      <c r="T89" s="17">
        <f>5200*4</f>
        <v>20800</v>
      </c>
      <c r="U89" s="21"/>
      <c r="V89" s="21"/>
      <c r="W89" s="22"/>
      <c r="X89" s="21">
        <f t="shared" si="1"/>
        <v>0</v>
      </c>
    </row>
    <row r="90" spans="1:24" ht="45" x14ac:dyDescent="0.25">
      <c r="A90" s="18"/>
      <c r="B90" s="13"/>
      <c r="C90" s="19" t="s">
        <v>104</v>
      </c>
      <c r="D90" s="19" t="s">
        <v>151</v>
      </c>
      <c r="E90" s="8">
        <v>201071308</v>
      </c>
      <c r="F90" s="9" t="s">
        <v>155</v>
      </c>
      <c r="G90" s="9" t="s">
        <v>145</v>
      </c>
      <c r="H90" s="10"/>
      <c r="I90" s="9" t="s">
        <v>146</v>
      </c>
      <c r="J90" s="13"/>
      <c r="K90" s="9" t="s">
        <v>153</v>
      </c>
      <c r="L90" s="13"/>
      <c r="M90" s="13"/>
      <c r="N90" s="13"/>
      <c r="O90" s="13"/>
      <c r="P90" s="13"/>
      <c r="Q90" s="17"/>
      <c r="R90" s="17"/>
      <c r="S90" s="11"/>
      <c r="T90" s="17">
        <f>3500*4</f>
        <v>14000</v>
      </c>
      <c r="U90" s="21"/>
      <c r="V90" s="21"/>
      <c r="W90" s="22"/>
      <c r="X90" s="21">
        <f t="shared" si="1"/>
        <v>0</v>
      </c>
    </row>
    <row r="91" spans="1:24" ht="45" x14ac:dyDescent="0.25">
      <c r="A91" s="13"/>
      <c r="B91" s="13"/>
      <c r="C91" s="19" t="s">
        <v>104</v>
      </c>
      <c r="D91" s="19" t="s">
        <v>151</v>
      </c>
      <c r="E91" s="8">
        <v>201071408</v>
      </c>
      <c r="F91" s="9" t="s">
        <v>156</v>
      </c>
      <c r="G91" s="9" t="s">
        <v>145</v>
      </c>
      <c r="H91" s="10"/>
      <c r="I91" s="9" t="s">
        <v>146</v>
      </c>
      <c r="J91" s="13"/>
      <c r="K91" s="9" t="s">
        <v>153</v>
      </c>
      <c r="L91" s="13"/>
      <c r="M91" s="13"/>
      <c r="N91" s="13"/>
      <c r="O91" s="13"/>
      <c r="P91" s="13"/>
      <c r="Q91" s="17"/>
      <c r="R91" s="17"/>
      <c r="S91" s="11"/>
      <c r="T91" s="17">
        <f>1000*4</f>
        <v>4000</v>
      </c>
      <c r="U91" s="21"/>
      <c r="V91" s="21"/>
      <c r="W91" s="22"/>
      <c r="X91" s="21">
        <f t="shared" si="1"/>
        <v>0</v>
      </c>
    </row>
    <row r="94" spans="1:24" ht="15.75" thickBot="1" x14ac:dyDescent="0.3"/>
    <row r="95" spans="1:24" ht="21" customHeight="1" thickBot="1" x14ac:dyDescent="0.3">
      <c r="C95" s="27" t="s">
        <v>157</v>
      </c>
      <c r="D95" s="28"/>
      <c r="E95" s="29"/>
      <c r="F95" s="23">
        <f>+X8+X9+X10+X11+X12+X13+X14++X15+X16+X17+X19+X20+X21+X22+X24+X23+X25+X26++X27+X28+X29+X30+X31+X32+X33+X34+X35+X36+X37+X38+X39+X40+X41+X42+X43+X44+X45+X46+X47+X48+X49+X50+X51+X52+X53+X54+X55+X56+X57+X58+X59+X60+X61+X62+X63+X64+X65+X66+X67+X68+X69+X70+X71+X72+X73+X74+X75+X76+X77+X78+X79+X80+X81+X82+X83+X84+X85+X86+X87+X88+X89+X90+X91</f>
        <v>0</v>
      </c>
      <c r="T95" s="16"/>
    </row>
  </sheetData>
  <mergeCells count="5">
    <mergeCell ref="C1:J1"/>
    <mergeCell ref="A2:T2"/>
    <mergeCell ref="A3:T3"/>
    <mergeCell ref="A4:T4"/>
    <mergeCell ref="C95:E95"/>
  </mergeCells>
  <dataValidations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W8:W91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52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2018-01-15T13:52:38Z</cp:lastPrinted>
  <dcterms:created xsi:type="dcterms:W3CDTF">2018-01-11T18:56:14Z</dcterms:created>
  <dcterms:modified xsi:type="dcterms:W3CDTF">2018-01-16T13:53:39Z</dcterms:modified>
</cp:coreProperties>
</file>