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ETROSALUD completo\PROCESOS 2023\PROCESOS 2023\BUENOS AIRES\CONSULTA EXTERNA NUEVO 3\"/>
    </mc:Choice>
  </mc:AlternateContent>
  <bookViews>
    <workbookView xWindow="0" yWindow="0" windowWidth="17895" windowHeight="8085"/>
  </bookViews>
  <sheets>
    <sheet name="Consulta externa" sheetId="1" r:id="rId1"/>
  </sheets>
  <definedNames>
    <definedName name="_xlnm.Print_Area" localSheetId="0">'Consulta externa'!$A$1:$M$27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8" i="1"/>
  <c r="C17" i="1"/>
  <c r="C15" i="1"/>
  <c r="C13" i="1"/>
  <c r="C12" i="1"/>
  <c r="C11" i="1"/>
  <c r="C10" i="1"/>
  <c r="C8" i="1"/>
  <c r="C7" i="1"/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7" i="1" l="1"/>
</calcChain>
</file>

<file path=xl/sharedStrings.xml><?xml version="1.0" encoding="utf-8"?>
<sst xmlns="http://schemas.openxmlformats.org/spreadsheetml/2006/main" count="51" uniqueCount="51">
  <si>
    <t>DIRECCIÓN OPERATIVA DE CONTRATACIÓN</t>
  </si>
  <si>
    <t>PROPUESTA ECONÓMICA</t>
  </si>
  <si>
    <t>ANEXO 5</t>
  </si>
  <si>
    <t>Descripción y elemento</t>
  </si>
  <si>
    <t xml:space="preserve">Cantidad </t>
  </si>
  <si>
    <t>Valor Unitario Tope INCLUIDO IVA</t>
  </si>
  <si>
    <t>Valor total tope</t>
  </si>
  <si>
    <t>Valor unitario oferta INCLUIDO IVA</t>
  </si>
  <si>
    <t>Valor Total Oferta INCLUIDO IVA</t>
  </si>
  <si>
    <t>Martillo de reflejos</t>
  </si>
  <si>
    <t>Cinta métrica</t>
  </si>
  <si>
    <t>Lámpara cuello de cisne</t>
  </si>
  <si>
    <t>Fonendoscopio adulto-pediátrico</t>
  </si>
  <si>
    <t>Tensiómetro manual adulto</t>
  </si>
  <si>
    <t>Tensiómetro manual pediátrico</t>
  </si>
  <si>
    <t>Tensiómetro de pared adulto</t>
  </si>
  <si>
    <t>Tallímetro</t>
  </si>
  <si>
    <t>Infantómetro</t>
  </si>
  <si>
    <t>Equipo de órganos portátil</t>
  </si>
  <si>
    <t>Equipo de órganos de pared</t>
  </si>
  <si>
    <t>Báscula con tallímetro (Báscula grado médico)</t>
  </si>
  <si>
    <t>Báscula para bebé</t>
  </si>
  <si>
    <t>Báscula de piso</t>
  </si>
  <si>
    <t>Oxímetro de pulso</t>
  </si>
  <si>
    <t>Electrocardiógrafo</t>
  </si>
  <si>
    <t>Ecotone</t>
  </si>
  <si>
    <t>Escalerilla de dos pasos</t>
  </si>
  <si>
    <t>Mesa auxiliar</t>
  </si>
  <si>
    <t>Camilla de consulta (mínimo 2 planos) y estribos cuando se requiera</t>
  </si>
  <si>
    <t>Silla de ruedas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</si>
  <si>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</si>
  <si>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</si>
  <si>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</si>
  <si>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</si>
  <si>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</si>
  <si>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</si>
  <si>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</si>
  <si>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</si>
  <si>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</si>
  <si>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</si>
  <si>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NOTA: No superar el valor del presupuesto.</t>
  </si>
  <si>
    <t>Marca ofertada</t>
  </si>
  <si>
    <t>Modelo ofertado</t>
  </si>
  <si>
    <t>Registro sanitario que ampara la referencia</t>
  </si>
  <si>
    <t>Fecha de vencimiento de registro sanitario</t>
  </si>
  <si>
    <t>IVA</t>
  </si>
  <si>
    <t>Garantía ofertada (mínimo 24 meses)</t>
  </si>
  <si>
    <t>Número de mantenimientos ofrecidos por año de garantía</t>
  </si>
  <si>
    <r>
      <rPr>
        <b/>
        <sz val="16"/>
        <color theme="1"/>
        <rFont val="Century Gothic"/>
        <family val="2"/>
      </rPr>
      <t>Objeto:</t>
    </r>
    <r>
      <rPr>
        <sz val="16"/>
        <color theme="1"/>
        <rFont val="Century Gothic"/>
        <family val="2"/>
      </rPr>
      <t xml:space="preserve">  Adquisición de equipos biomédicos para la habilitación y puesta en funcionamiento del servicio de consulta externa para la Unidad Hospitalaria Buenos Aires.</t>
    </r>
  </si>
  <si>
    <t>Total presupuesto</t>
  </si>
  <si>
    <t>Valor unitario oferta sin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</si>
</sst>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-&quot;$&quot;\ * #,##0_-;\-&quot;$&quot;\ * #,##0_-;_-&quot;$&quot;\ * &quot;-&quot;??_-;_-@_-"/>
    <numFmt numFmtId="166" formatCode="&quot;$&quot;\ #,##0_);\(&quot;$&quot;\ #,##0\)"/>
    <numFmt numFmtId="167" formatCode="&quot;$&quot;\ #,##0.00_);\(&quot;$&quot;\ #,##0.00\)"/>
    <numFmt numFmtId="168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sz val="14"/>
      <name val="Century Gothic"/>
      <family val="2"/>
    </font>
    <font>
      <sz val="14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44" fontId="2" fillId="0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6" fillId="0" borderId="2" xfId="0" applyFont="1" applyFill="1" applyBorder="1" applyAlignment="1">
      <alignment vertical="center" wrapText="1"/>
    </xf>
    <xf numFmtId="1" fontId="7" fillId="0" borderId="3" xfId="0" applyNumberFormat="1" applyFont="1" applyFill="1" applyBorder="1" applyAlignment="1">
      <alignment horizontal="center" vertical="center" shrinkToFit="1"/>
    </xf>
    <xf numFmtId="165" fontId="7" fillId="0" borderId="1" xfId="1" applyNumberFormat="1" applyFont="1" applyFill="1" applyBorder="1" applyAlignment="1">
      <alignment horizontal="left" vertical="top"/>
    </xf>
    <xf numFmtId="164" fontId="7" fillId="0" borderId="3" xfId="1" applyFont="1" applyFill="1" applyBorder="1" applyAlignment="1">
      <alignment horizontal="left" vertical="top"/>
    </xf>
    <xf numFmtId="0" fontId="6" fillId="0" borderId="4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/>
    <xf numFmtId="165" fontId="7" fillId="0" borderId="1" xfId="1" applyNumberFormat="1" applyFont="1" applyFill="1" applyBorder="1" applyAlignment="1">
      <alignment horizontal="left" vertical="center"/>
    </xf>
    <xf numFmtId="164" fontId="7" fillId="0" borderId="3" xfId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shrinkToFit="1"/>
    </xf>
    <xf numFmtId="168" fontId="2" fillId="0" borderId="0" xfId="0" applyNumberFormat="1" applyFont="1"/>
    <xf numFmtId="0" fontId="6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165" fontId="7" fillId="0" borderId="9" xfId="1" applyNumberFormat="1" applyFont="1" applyFill="1" applyBorder="1" applyAlignment="1">
      <alignment horizontal="left" vertical="center"/>
    </xf>
    <xf numFmtId="164" fontId="7" fillId="0" borderId="10" xfId="1" applyFont="1" applyFill="1" applyBorder="1" applyAlignment="1">
      <alignment horizontal="left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="70" zoomScaleNormal="70" workbookViewId="0">
      <selection activeCell="H10" sqref="H10"/>
    </sheetView>
  </sheetViews>
  <sheetFormatPr baseColWidth="10" defaultRowHeight="18" x14ac:dyDescent="0.25"/>
  <cols>
    <col min="1" max="1" width="49.7109375" style="6" customWidth="1"/>
    <col min="2" max="2" width="17.85546875" style="16" customWidth="1"/>
    <col min="3" max="3" width="26.85546875" style="6" customWidth="1"/>
    <col min="4" max="6" width="22.7109375" style="6" customWidth="1"/>
    <col min="7" max="8" width="28.5703125" style="6" customWidth="1"/>
    <col min="9" max="9" width="25.5703125" style="6" customWidth="1"/>
    <col min="10" max="10" width="21.85546875" style="6" customWidth="1"/>
    <col min="11" max="13" width="28" style="6" customWidth="1"/>
    <col min="14" max="14" width="37.140625" style="6" customWidth="1"/>
    <col min="15" max="16384" width="11.42578125" style="6"/>
  </cols>
  <sheetData>
    <row r="1" spans="1:14" ht="31.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8.5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34.5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38.25" customHeight="1" x14ac:dyDescent="0.25">
      <c r="A4" s="34" t="s">
        <v>48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57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41</v>
      </c>
      <c r="F5" s="4" t="s">
        <v>42</v>
      </c>
      <c r="G5" s="4" t="s">
        <v>43</v>
      </c>
      <c r="H5" s="4" t="s">
        <v>44</v>
      </c>
      <c r="I5" s="4" t="s">
        <v>50</v>
      </c>
      <c r="J5" s="4" t="s">
        <v>45</v>
      </c>
      <c r="K5" s="4" t="s">
        <v>7</v>
      </c>
      <c r="L5" s="4" t="s">
        <v>8</v>
      </c>
      <c r="M5" s="4" t="s">
        <v>46</v>
      </c>
      <c r="N5" s="4" t="s">
        <v>47</v>
      </c>
    </row>
    <row r="6" spans="1:14" ht="24.95" customHeight="1" x14ac:dyDescent="0.25">
      <c r="A6" s="7" t="s">
        <v>9</v>
      </c>
      <c r="B6" s="8">
        <v>25</v>
      </c>
      <c r="C6" s="9">
        <v>17850</v>
      </c>
      <c r="D6" s="10">
        <f t="shared" ref="D6:D26" si="0">C6*B6</f>
        <v>446250</v>
      </c>
      <c r="E6" s="10"/>
      <c r="F6" s="10"/>
      <c r="G6" s="10"/>
      <c r="H6" s="10"/>
      <c r="I6" s="10"/>
      <c r="J6" s="10"/>
      <c r="K6" s="9"/>
      <c r="L6" s="9"/>
      <c r="M6" s="1"/>
      <c r="N6" s="31"/>
    </row>
    <row r="7" spans="1:14" ht="24.95" customHeight="1" x14ac:dyDescent="0.25">
      <c r="A7" s="11" t="s">
        <v>10</v>
      </c>
      <c r="B7" s="12">
        <v>28</v>
      </c>
      <c r="C7" s="9">
        <f>76500*1.19</f>
        <v>91035</v>
      </c>
      <c r="D7" s="10">
        <f t="shared" si="0"/>
        <v>2548980</v>
      </c>
      <c r="E7" s="10"/>
      <c r="F7" s="10"/>
      <c r="G7" s="10"/>
      <c r="H7" s="10"/>
      <c r="I7" s="10"/>
      <c r="J7" s="10"/>
      <c r="K7" s="9"/>
      <c r="L7" s="9"/>
      <c r="M7" s="1"/>
      <c r="N7" s="13"/>
    </row>
    <row r="8" spans="1:14" ht="24.95" customHeight="1" x14ac:dyDescent="0.25">
      <c r="A8" s="11" t="s">
        <v>11</v>
      </c>
      <c r="B8" s="12">
        <v>7</v>
      </c>
      <c r="C8" s="9">
        <f>2935000*1.19</f>
        <v>3492650</v>
      </c>
      <c r="D8" s="10">
        <f t="shared" si="0"/>
        <v>24448550</v>
      </c>
      <c r="E8" s="10"/>
      <c r="F8" s="10"/>
      <c r="G8" s="10"/>
      <c r="H8" s="10"/>
      <c r="I8" s="10"/>
      <c r="J8" s="10"/>
      <c r="K8" s="9"/>
      <c r="M8" s="1"/>
      <c r="N8" s="13"/>
    </row>
    <row r="9" spans="1:14" ht="24.95" customHeight="1" x14ac:dyDescent="0.25">
      <c r="A9" s="11" t="s">
        <v>12</v>
      </c>
      <c r="B9" s="12">
        <v>44</v>
      </c>
      <c r="C9" s="9">
        <v>270873.75</v>
      </c>
      <c r="D9" s="10">
        <f t="shared" si="0"/>
        <v>11918445</v>
      </c>
      <c r="E9" s="10"/>
      <c r="F9" s="10"/>
      <c r="G9" s="10"/>
      <c r="H9" s="10"/>
      <c r="I9" s="10"/>
      <c r="J9" s="10"/>
      <c r="K9" s="9"/>
      <c r="L9" s="9"/>
      <c r="M9" s="1"/>
      <c r="N9" s="13"/>
    </row>
    <row r="10" spans="1:14" ht="24.95" customHeight="1" x14ac:dyDescent="0.25">
      <c r="A10" s="11" t="s">
        <v>13</v>
      </c>
      <c r="B10" s="12">
        <v>5</v>
      </c>
      <c r="C10" s="9">
        <f>356250*1.19</f>
        <v>423937.5</v>
      </c>
      <c r="D10" s="10">
        <f t="shared" si="0"/>
        <v>2119687.5</v>
      </c>
      <c r="E10" s="10"/>
      <c r="F10" s="10"/>
      <c r="G10" s="10"/>
      <c r="H10" s="10"/>
      <c r="I10" s="10"/>
      <c r="J10" s="10"/>
      <c r="K10" s="9"/>
      <c r="L10" s="9"/>
      <c r="M10" s="1"/>
      <c r="N10" s="13"/>
    </row>
    <row r="11" spans="1:14" ht="24.95" customHeight="1" x14ac:dyDescent="0.25">
      <c r="A11" s="11" t="s">
        <v>14</v>
      </c>
      <c r="B11" s="12">
        <v>3</v>
      </c>
      <c r="C11" s="9">
        <f>(287400+(3*139000))*1.19</f>
        <v>838236</v>
      </c>
      <c r="D11" s="10">
        <f t="shared" si="0"/>
        <v>2514708</v>
      </c>
      <c r="E11" s="10"/>
      <c r="F11" s="10"/>
      <c r="G11" s="10"/>
      <c r="H11" s="10"/>
      <c r="I11" s="10"/>
      <c r="J11" s="10"/>
      <c r="K11" s="9"/>
      <c r="L11" s="9"/>
      <c r="M11" s="1"/>
      <c r="N11" s="13"/>
    </row>
    <row r="12" spans="1:14" ht="24.95" customHeight="1" x14ac:dyDescent="0.25">
      <c r="A12" s="11" t="s">
        <v>15</v>
      </c>
      <c r="B12" s="12">
        <v>36</v>
      </c>
      <c r="C12" s="9">
        <f>(491250+(3*77000))*1.19</f>
        <v>859477.5</v>
      </c>
      <c r="D12" s="10">
        <f t="shared" si="0"/>
        <v>30941190</v>
      </c>
      <c r="E12" s="10"/>
      <c r="F12" s="10"/>
      <c r="G12" s="10"/>
      <c r="H12" s="10"/>
      <c r="I12" s="10"/>
      <c r="J12" s="10"/>
      <c r="K12" s="9"/>
      <c r="L12" s="9"/>
      <c r="M12" s="1"/>
      <c r="N12" s="13"/>
    </row>
    <row r="13" spans="1:14" s="16" customFormat="1" ht="24.95" customHeight="1" x14ac:dyDescent="0.25">
      <c r="A13" s="11" t="s">
        <v>16</v>
      </c>
      <c r="B13" s="12">
        <v>17</v>
      </c>
      <c r="C13" s="14">
        <f>486700*1.19</f>
        <v>579173</v>
      </c>
      <c r="D13" s="15">
        <f t="shared" si="0"/>
        <v>9845941</v>
      </c>
      <c r="E13" s="15"/>
      <c r="F13" s="15"/>
      <c r="G13" s="15"/>
      <c r="H13" s="15"/>
      <c r="I13" s="15"/>
      <c r="J13" s="15"/>
      <c r="K13" s="14"/>
      <c r="L13" s="14"/>
      <c r="M13" s="1"/>
      <c r="N13" s="5"/>
    </row>
    <row r="14" spans="1:14" ht="24.95" customHeight="1" x14ac:dyDescent="0.25">
      <c r="A14" s="11" t="s">
        <v>17</v>
      </c>
      <c r="B14" s="12">
        <v>10</v>
      </c>
      <c r="C14" s="9">
        <v>1024887.5</v>
      </c>
      <c r="D14" s="10">
        <f t="shared" si="0"/>
        <v>10248875</v>
      </c>
      <c r="E14" s="10"/>
      <c r="F14" s="10"/>
      <c r="G14" s="10"/>
      <c r="H14" s="10"/>
      <c r="I14" s="10"/>
      <c r="J14" s="10"/>
      <c r="K14" s="9"/>
      <c r="L14" s="9"/>
      <c r="M14" s="1"/>
      <c r="N14" s="13"/>
    </row>
    <row r="15" spans="1:14" ht="24.95" customHeight="1" x14ac:dyDescent="0.25">
      <c r="A15" s="11" t="s">
        <v>18</v>
      </c>
      <c r="B15" s="12">
        <v>6</v>
      </c>
      <c r="C15" s="14">
        <f>987500*1.19</f>
        <v>1175125</v>
      </c>
      <c r="D15" s="15">
        <f t="shared" si="0"/>
        <v>7050750</v>
      </c>
      <c r="E15" s="15"/>
      <c r="F15" s="15"/>
      <c r="G15" s="15"/>
      <c r="H15" s="15"/>
      <c r="I15" s="15"/>
      <c r="J15" s="15"/>
      <c r="K15" s="14"/>
      <c r="L15" s="14"/>
      <c r="M15" s="1"/>
      <c r="N15" s="13"/>
    </row>
    <row r="16" spans="1:14" ht="24.95" customHeight="1" x14ac:dyDescent="0.25">
      <c r="A16" s="11" t="s">
        <v>19</v>
      </c>
      <c r="B16" s="12">
        <v>24</v>
      </c>
      <c r="C16" s="9">
        <v>3470635</v>
      </c>
      <c r="D16" s="10">
        <f t="shared" si="0"/>
        <v>83295240</v>
      </c>
      <c r="E16" s="10"/>
      <c r="F16" s="10"/>
      <c r="G16" s="10"/>
      <c r="H16" s="10"/>
      <c r="I16" s="10"/>
      <c r="J16" s="10"/>
      <c r="K16" s="9"/>
      <c r="L16" s="9"/>
      <c r="M16" s="1"/>
      <c r="N16" s="13"/>
    </row>
    <row r="17" spans="1:14" s="16" customFormat="1" ht="34.5" customHeight="1" x14ac:dyDescent="0.25">
      <c r="A17" s="11" t="s">
        <v>20</v>
      </c>
      <c r="B17" s="12">
        <v>29</v>
      </c>
      <c r="C17" s="14">
        <f>2830000*1.19</f>
        <v>3367700</v>
      </c>
      <c r="D17" s="15">
        <f t="shared" si="0"/>
        <v>97663300</v>
      </c>
      <c r="E17" s="15"/>
      <c r="F17" s="15"/>
      <c r="G17" s="15"/>
      <c r="H17" s="15"/>
      <c r="I17" s="15"/>
      <c r="J17" s="15"/>
      <c r="K17" s="14"/>
      <c r="L17" s="14"/>
      <c r="M17" s="1"/>
      <c r="N17" s="5"/>
    </row>
    <row r="18" spans="1:14" ht="24.95" customHeight="1" x14ac:dyDescent="0.25">
      <c r="A18" s="11" t="s">
        <v>21</v>
      </c>
      <c r="B18" s="12">
        <v>13</v>
      </c>
      <c r="C18" s="9">
        <f>2307500*1.19</f>
        <v>2745925</v>
      </c>
      <c r="D18" s="10">
        <f t="shared" si="0"/>
        <v>35697025</v>
      </c>
      <c r="E18" s="10"/>
      <c r="F18" s="10"/>
      <c r="G18" s="10"/>
      <c r="H18" s="10"/>
      <c r="I18" s="10"/>
      <c r="J18" s="10"/>
      <c r="K18" s="9"/>
      <c r="L18" s="9"/>
      <c r="M18" s="1"/>
      <c r="N18" s="13"/>
    </row>
    <row r="19" spans="1:14" ht="24.95" customHeight="1" x14ac:dyDescent="0.25">
      <c r="A19" s="17" t="s">
        <v>22</v>
      </c>
      <c r="B19" s="12">
        <v>3</v>
      </c>
      <c r="C19" s="9">
        <v>546717.23749999993</v>
      </c>
      <c r="D19" s="10">
        <f t="shared" si="0"/>
        <v>1640151.7124999999</v>
      </c>
      <c r="E19" s="10"/>
      <c r="F19" s="10"/>
      <c r="G19" s="10"/>
      <c r="H19" s="10"/>
      <c r="I19" s="10"/>
      <c r="J19" s="10"/>
      <c r="K19" s="9"/>
      <c r="L19" s="9"/>
      <c r="M19" s="1"/>
      <c r="N19" s="13"/>
    </row>
    <row r="20" spans="1:14" ht="24.95" customHeight="1" x14ac:dyDescent="0.25">
      <c r="A20" s="18" t="s">
        <v>23</v>
      </c>
      <c r="B20" s="19">
        <v>5</v>
      </c>
      <c r="C20" s="9">
        <f>722400*1.19</f>
        <v>859656</v>
      </c>
      <c r="D20" s="10">
        <f t="shared" si="0"/>
        <v>4298280</v>
      </c>
      <c r="E20" s="10"/>
      <c r="F20" s="10"/>
      <c r="G20" s="10"/>
      <c r="H20" s="10"/>
      <c r="I20" s="10"/>
      <c r="J20" s="10"/>
      <c r="K20" s="9"/>
      <c r="L20" s="9"/>
      <c r="M20" s="1"/>
      <c r="N20" s="13"/>
    </row>
    <row r="21" spans="1:14" ht="24.95" customHeight="1" x14ac:dyDescent="0.25">
      <c r="A21" s="20" t="s">
        <v>24</v>
      </c>
      <c r="B21" s="19">
        <v>1</v>
      </c>
      <c r="C21" s="9">
        <f>15500000*1.19</f>
        <v>18445000</v>
      </c>
      <c r="D21" s="10">
        <f t="shared" si="0"/>
        <v>18445000</v>
      </c>
      <c r="E21" s="10"/>
      <c r="F21" s="10"/>
      <c r="G21" s="10"/>
      <c r="H21" s="10"/>
      <c r="I21" s="10"/>
      <c r="J21" s="10"/>
      <c r="K21" s="9"/>
      <c r="L21" s="9"/>
      <c r="M21" s="1"/>
      <c r="N21" s="13"/>
    </row>
    <row r="22" spans="1:14" ht="24.95" customHeight="1" x14ac:dyDescent="0.25">
      <c r="A22" s="21" t="s">
        <v>25</v>
      </c>
      <c r="B22" s="19">
        <v>4</v>
      </c>
      <c r="C22" s="9">
        <f>808750*1.19</f>
        <v>962412.5</v>
      </c>
      <c r="D22" s="10">
        <f t="shared" si="0"/>
        <v>3849650</v>
      </c>
      <c r="E22" s="10"/>
      <c r="F22" s="10"/>
      <c r="G22" s="10"/>
      <c r="H22" s="10"/>
      <c r="I22" s="10"/>
      <c r="J22" s="10"/>
      <c r="K22" s="9"/>
      <c r="L22" s="9"/>
      <c r="M22" s="1"/>
      <c r="N22" s="13"/>
    </row>
    <row r="23" spans="1:14" ht="24.95" customHeight="1" x14ac:dyDescent="0.25">
      <c r="A23" s="22" t="s">
        <v>26</v>
      </c>
      <c r="B23" s="24">
        <v>132</v>
      </c>
      <c r="C23" s="9">
        <f>150000*1.19</f>
        <v>178500</v>
      </c>
      <c r="D23" s="10">
        <f t="shared" si="0"/>
        <v>23562000</v>
      </c>
      <c r="E23" s="10"/>
      <c r="F23" s="10"/>
      <c r="G23" s="10"/>
      <c r="H23" s="10"/>
      <c r="I23" s="10"/>
      <c r="J23" s="10"/>
      <c r="K23" s="9"/>
      <c r="L23" s="9"/>
      <c r="M23" s="1"/>
      <c r="N23" s="13"/>
    </row>
    <row r="24" spans="1:14" ht="24.95" customHeight="1" x14ac:dyDescent="0.25">
      <c r="A24" s="23" t="s">
        <v>27</v>
      </c>
      <c r="B24" s="19">
        <v>38</v>
      </c>
      <c r="C24" s="9">
        <f>335000*1.19</f>
        <v>398650</v>
      </c>
      <c r="D24" s="10">
        <f t="shared" si="0"/>
        <v>15148700</v>
      </c>
      <c r="E24" s="10"/>
      <c r="F24" s="10"/>
      <c r="G24" s="10"/>
      <c r="H24" s="10"/>
      <c r="I24" s="10"/>
      <c r="J24" s="10"/>
      <c r="K24" s="9"/>
      <c r="L24" s="9"/>
      <c r="M24" s="1"/>
      <c r="N24" s="13"/>
    </row>
    <row r="25" spans="1:14" s="16" customFormat="1" ht="42.75" customHeight="1" x14ac:dyDescent="0.25">
      <c r="A25" s="22" t="s">
        <v>28</v>
      </c>
      <c r="B25" s="24">
        <v>28</v>
      </c>
      <c r="C25" s="14">
        <f>829525*1.19</f>
        <v>987134.75</v>
      </c>
      <c r="D25" s="15">
        <f t="shared" si="0"/>
        <v>27639773</v>
      </c>
      <c r="E25" s="15"/>
      <c r="F25" s="15"/>
      <c r="G25" s="15"/>
      <c r="H25" s="15"/>
      <c r="I25" s="15"/>
      <c r="J25" s="15"/>
      <c r="K25" s="14"/>
      <c r="L25" s="14"/>
      <c r="M25" s="1"/>
      <c r="N25" s="5"/>
    </row>
    <row r="26" spans="1:14" s="16" customFormat="1" ht="32.25" customHeight="1" x14ac:dyDescent="0.25">
      <c r="A26" s="26" t="s">
        <v>29</v>
      </c>
      <c r="B26" s="27">
        <v>20</v>
      </c>
      <c r="C26" s="28">
        <f>1050000*1.19</f>
        <v>1249500</v>
      </c>
      <c r="D26" s="29">
        <f t="shared" si="0"/>
        <v>24990000</v>
      </c>
      <c r="E26" s="15"/>
      <c r="F26" s="15"/>
      <c r="G26" s="15"/>
      <c r="H26" s="15"/>
      <c r="I26" s="15"/>
      <c r="J26" s="15"/>
      <c r="K26" s="14"/>
      <c r="L26" s="14"/>
      <c r="M26" s="1"/>
      <c r="N26" s="5"/>
    </row>
    <row r="27" spans="1:14" ht="33.75" customHeight="1" x14ac:dyDescent="0.25">
      <c r="A27" s="32" t="s">
        <v>49</v>
      </c>
      <c r="B27" s="32"/>
      <c r="C27" s="32"/>
      <c r="D27" s="30">
        <f>SUM(D6:D26)</f>
        <v>438312496.21249998</v>
      </c>
      <c r="E27" s="3"/>
      <c r="F27" s="3"/>
      <c r="G27" s="3"/>
      <c r="H27" s="3"/>
      <c r="I27" s="3"/>
      <c r="J27" s="3"/>
      <c r="K27" s="2"/>
      <c r="L27" s="2"/>
      <c r="M27" s="3"/>
    </row>
    <row r="28" spans="1:14" ht="26.25" customHeight="1" x14ac:dyDescent="0.25">
      <c r="A28" s="33"/>
      <c r="B28" s="33"/>
      <c r="C28" s="33"/>
      <c r="D28" s="33"/>
      <c r="E28" s="3"/>
      <c r="F28" s="3"/>
      <c r="G28" s="3"/>
      <c r="H28" s="3"/>
      <c r="I28" s="3"/>
      <c r="J28" s="3"/>
      <c r="K28" s="2"/>
      <c r="L28" s="2"/>
      <c r="M28" s="3"/>
    </row>
    <row r="29" spans="1:14" x14ac:dyDescent="0.25">
      <c r="A29" s="6" t="s">
        <v>30</v>
      </c>
      <c r="K29" s="25"/>
      <c r="L29" s="25"/>
      <c r="M29" s="25"/>
    </row>
    <row r="30" spans="1:14" x14ac:dyDescent="0.25">
      <c r="A30" s="6" t="s">
        <v>31</v>
      </c>
    </row>
    <row r="31" spans="1:14" x14ac:dyDescent="0.25">
      <c r="A31" s="6" t="s">
        <v>32</v>
      </c>
      <c r="K31" s="25"/>
      <c r="L31" s="25"/>
    </row>
    <row r="32" spans="1:14" x14ac:dyDescent="0.25">
      <c r="A32" s="6" t="s">
        <v>33</v>
      </c>
    </row>
    <row r="33" spans="1:1" x14ac:dyDescent="0.25">
      <c r="A33" s="6" t="s">
        <v>34</v>
      </c>
    </row>
    <row r="34" spans="1:1" x14ac:dyDescent="0.25">
      <c r="A34" s="6" t="s">
        <v>35</v>
      </c>
    </row>
    <row r="35" spans="1:1" x14ac:dyDescent="0.25">
      <c r="A35" s="6" t="s">
        <v>36</v>
      </c>
    </row>
    <row r="36" spans="1:1" x14ac:dyDescent="0.25">
      <c r="A36" s="6" t="s">
        <v>37</v>
      </c>
    </row>
    <row r="37" spans="1:1" x14ac:dyDescent="0.25">
      <c r="A37" s="6" t="s">
        <v>38</v>
      </c>
    </row>
    <row r="38" spans="1:1" x14ac:dyDescent="0.25">
      <c r="A38" s="6" t="s">
        <v>39</v>
      </c>
    </row>
    <row r="40" spans="1:1" x14ac:dyDescent="0.25">
      <c r="A40" s="6" t="s">
        <v>40</v>
      </c>
    </row>
  </sheetData>
  <mergeCells count="6">
    <mergeCell ref="A27:C27"/>
    <mergeCell ref="A28:D28"/>
    <mergeCell ref="A4:N4"/>
    <mergeCell ref="A1:N1"/>
    <mergeCell ref="A2:N2"/>
    <mergeCell ref="A3:N3"/>
  </mergeCells>
  <pageMargins left="0.31496062992125984" right="0.31496062992125984" top="0.35433070866141736" bottom="0.15748031496062992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Consulta externa</vt:lpstr>
      <vt:lpstr>'Consulta externa'!Área_de_impresión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María Ballesteros Lora</dc:creator>
  <cp:lastModifiedBy>Soporte Tecnico</cp:lastModifiedBy>
  <dcterms:created xsi:type="dcterms:W3CDTF">2023-03-23T20:18:10Z</dcterms:created>
  <dcterms:modified xsi:type="dcterms:W3CDTF">2023-04-11T19:36:45Z</dcterms:modified>
</cp:coreProperties>
</file>