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56" windowHeight="9120" tabRatio="618" firstSheet="1" activeTab="1"/>
  </bookViews>
  <sheets>
    <sheet name="LINEA IV " sheetId="1" state="hidden" r:id="rId1"/>
    <sheet name="MODELO EFICIENCIA SOLIDEZ" sheetId="2" r:id="rId2"/>
    <sheet name="LEGALIDAD EFIC. ADVA" sheetId="3" r:id="rId3"/>
    <sheet name="Resumen Línea" sheetId="4" state="hidden" r:id="rId4"/>
    <sheet name="RESUMEN EJECUCION" sheetId="5" state="hidden" r:id="rId5"/>
    <sheet name="PRESENTACIÓN" sheetId="6" state="hidden" r:id="rId6"/>
  </sheets>
  <externalReferences>
    <externalReference r:id="rId9"/>
  </externalReferences>
  <definedNames>
    <definedName name="_xlnm.Print_Area" localSheetId="0">'LINEA IV '!$A$1:$O$46</definedName>
    <definedName name="_xlnm.Print_Area" localSheetId="3">'Resumen Línea'!$A$1:$I$13</definedName>
  </definedNames>
  <calcPr fullCalcOnLoad="1"/>
</workbook>
</file>

<file path=xl/comments2.xml><?xml version="1.0" encoding="utf-8"?>
<comments xmlns="http://schemas.openxmlformats.org/spreadsheetml/2006/main">
  <authors>
    <author>Jaime Henao</author>
  </authors>
  <commentList>
    <comment ref="A44" authorId="0">
      <text>
        <r>
          <rPr>
            <b/>
            <sz val="9"/>
            <rFont val="Tahoma"/>
            <family val="2"/>
          </rPr>
          <t>Jaime Henao:</t>
        </r>
        <r>
          <rPr>
            <sz val="9"/>
            <rFont val="Tahoma"/>
            <family val="2"/>
          </rPr>
          <t xml:space="preserve">
sugiero:
Fortalecer la automatización de la mano de obra
</t>
        </r>
      </text>
    </comment>
    <comment ref="B44" authorId="0">
      <text>
        <r>
          <rPr>
            <b/>
            <sz val="9"/>
            <rFont val="Tahoma"/>
            <family val="2"/>
          </rPr>
          <t>Jaime Henao:</t>
        </r>
        <r>
          <rPr>
            <sz val="9"/>
            <rFont val="Tahoma"/>
            <family val="2"/>
          </rPr>
          <t xml:space="preserve">
Documento de definicion del procedimiento para el cuadro de turnos y el registro de las novedades en todas las UPSS
</t>
        </r>
      </text>
    </comment>
    <comment ref="B45" authorId="0">
      <text>
        <r>
          <rPr>
            <b/>
            <sz val="9"/>
            <rFont val="Tahoma"/>
            <family val="2"/>
          </rPr>
          <t>Jaime Henao:</t>
        </r>
        <r>
          <rPr>
            <sz val="9"/>
            <rFont val="Tahoma"/>
            <family val="2"/>
          </rPr>
          <t xml:space="preserve">
Ajustar el instrumento de cuadro de turnos, documentarlo y capacitar a las UPSS
</t>
        </r>
      </text>
    </comment>
  </commentList>
</comments>
</file>

<file path=xl/comments3.xml><?xml version="1.0" encoding="utf-8"?>
<comments xmlns="http://schemas.openxmlformats.org/spreadsheetml/2006/main">
  <authors>
    <author>Olga Mejia</author>
    <author>dcossio</author>
  </authors>
  <commentList>
    <comment ref="C12" authorId="0">
      <text>
        <r>
          <rPr>
            <b/>
            <sz val="9"/>
            <rFont val="Tahoma"/>
            <family val="2"/>
          </rPr>
          <t>Olga Mejia:</t>
        </r>
        <r>
          <rPr>
            <sz val="9"/>
            <rFont val="Tahoma"/>
            <family val="2"/>
          </rPr>
          <t xml:space="preserve">
Numero de items contratados sobre total de items programados</t>
        </r>
      </text>
    </comment>
    <comment ref="C31" authorId="1">
      <text>
        <r>
          <rPr>
            <sz val="8"/>
            <rFont val="Tahoma"/>
            <family val="2"/>
          </rPr>
          <t>Actualización primer semestre y segundo semestre 3 horas cada uno</t>
        </r>
      </text>
    </comment>
  </commentList>
</comments>
</file>

<file path=xl/sharedStrings.xml><?xml version="1.0" encoding="utf-8"?>
<sst xmlns="http://schemas.openxmlformats.org/spreadsheetml/2006/main" count="537" uniqueCount="281">
  <si>
    <t>PROGRAMA</t>
  </si>
  <si>
    <t>PROYECTO</t>
  </si>
  <si>
    <t>ACTIVIDADES</t>
  </si>
  <si>
    <t>Gestión Económica y Financiera</t>
  </si>
  <si>
    <t>Fortalecer el proceso de facturación en la E.S.E. Metrosalud</t>
  </si>
  <si>
    <t>Gestion de pagos</t>
  </si>
  <si>
    <t>Implementar Modelo de Gestión y Recuperación de Cartera</t>
  </si>
  <si>
    <t>Gestión del sistema de costos</t>
  </si>
  <si>
    <t>Implementar el Sistema de Costos y desarrollarlo como herramienta estratégica</t>
  </si>
  <si>
    <t>Desarrollo del sistema de contratación</t>
  </si>
  <si>
    <t>Revisar y ajustar el modelo de contratación de bienes y servicios</t>
  </si>
  <si>
    <t>Gestionar los recursos para la operación de la red de servicios</t>
  </si>
  <si>
    <t>Gestión Jurídica</t>
  </si>
  <si>
    <t xml:space="preserve">Desarrollar el procedimiento de adquisición de los recursos fisicos necesarios para la prestación de los servicio de salud </t>
  </si>
  <si>
    <t xml:space="preserve"> </t>
  </si>
  <si>
    <t>LÍNEA ESTRATÉGICA PLAN DE DESARROLLO MUNICIPIO:</t>
  </si>
  <si>
    <t>2. DESARROLLO Y BIENESTAR PARA TODA LA POBLACIÓN</t>
  </si>
  <si>
    <t>LÍNEA ESTRATÉGICA PLAN GESTIÓN</t>
  </si>
  <si>
    <t xml:space="preserve">EL SISTEMA FINANCIERO, ADMINISTRATIVO Y JURÍDICO </t>
  </si>
  <si>
    <t>COMPONENTE PLAN MUNICIPIO:</t>
  </si>
  <si>
    <t>2.2 Salud</t>
  </si>
  <si>
    <t>PROGRAMA PLAN MUNICIPIO:</t>
  </si>
  <si>
    <t>2.2.4 Institucionalidad del Sector Salud</t>
  </si>
  <si>
    <t>UNIDAD ADMINISTRATIVA:</t>
  </si>
  <si>
    <r>
      <rPr>
        <b/>
        <sz val="10"/>
        <color indexed="8"/>
        <rFont val="Century Gothic"/>
        <family val="2"/>
      </rPr>
      <t>OBJETIVO ESTRATÉGICO:</t>
    </r>
    <r>
      <rPr>
        <b/>
        <sz val="9"/>
        <color indexed="8"/>
        <rFont val="Century Gothic"/>
        <family val="2"/>
      </rPr>
      <t xml:space="preserve">  
</t>
    </r>
    <r>
      <rPr>
        <sz val="10"/>
        <color indexed="8"/>
        <rFont val="Century Gothic"/>
        <family val="2"/>
      </rPr>
      <t xml:space="preserve">Garantizar la utilización eficiente de los recursos e incrementar y diversificar la generación de ingresos dentro del marco misional, que permitan el funcionamiento y la sostenibilidad  institucional mediante la implementación de los diferentes  procedimientos institucionalizados y normalizados </t>
    </r>
  </si>
  <si>
    <t>LÍNEA</t>
  </si>
  <si>
    <t>PESO %</t>
  </si>
  <si>
    <t>ACCIONES</t>
  </si>
  <si>
    <t xml:space="preserve">METAS </t>
  </si>
  <si>
    <t xml:space="preserve">INDICADORES </t>
  </si>
  <si>
    <t>EL SISTEMA FINANCIERO, ADMINISTRATIVO Y JURIDICO</t>
  </si>
  <si>
    <t>FORTALECIMIENTO DEL SISTEMA FINANCIERO DE LA EMPRESA</t>
  </si>
  <si>
    <t>Revisar y estandarizar el proceso de facturación en toda la red de servicios de Metrosalud</t>
  </si>
  <si>
    <t>Gestionar obligaciones laborales</t>
  </si>
  <si>
    <t>Mantener en cero las deudas por salarios, aportes a seguridad social y parfiscales</t>
  </si>
  <si>
    <t>Monto de la deuda de salarios superiora 1 mes</t>
  </si>
  <si>
    <t>Monto de la deuda de aportes a seguridad social 1 mes</t>
  </si>
  <si>
    <t>Monto de la deuda de parafiscales superiora 1 mes</t>
  </si>
  <si>
    <t>Gestionar obligaciones de proveedores de bienes y servicios</t>
  </si>
  <si>
    <t xml:space="preserve">Obligaciones con personal vinculado por contrato y/o Cooperativa de trabajo asociado &gt; a un mes igual a cero </t>
  </si>
  <si>
    <t>Monto de la deuda a contratistas o terceros superior a 1 mes</t>
  </si>
  <si>
    <t>Definir y unificar los criterios para la recuperación de cartera en la red de servicios de Metrosalud</t>
  </si>
  <si>
    <t>Implementar el modelo de gestión y recuperación de cartera en la red de servicios</t>
  </si>
  <si>
    <t>Lograr la recuperación del 95% de la cartera para el segundo semestre del año 2011</t>
  </si>
  <si>
    <t>Porcentaje recuperación de cartera</t>
  </si>
  <si>
    <t>Diseñar el sistema de costos y automatizar los flujos de información que lo alimentan</t>
  </si>
  <si>
    <t>Monitorear la ejecución del sistema y los centros de costos</t>
  </si>
  <si>
    <t>Porcentaje de la meta de contención de costos logrado</t>
  </si>
  <si>
    <t>Razonabilidad de los estados financieros</t>
  </si>
  <si>
    <t xml:space="preserve">Ejecutar la totalidad de la compra de los medicamentos y dispositivos medicos  definidos en los Planes anuales  de Compras        </t>
  </si>
  <si>
    <t>Disponer de los equipos biomedicos y muebles clínicos en lo puntos de atención nuevos o repotenciados</t>
  </si>
  <si>
    <t xml:space="preserve">Tener evaluados al finalizar el periodo el 100% de los proveedores </t>
  </si>
  <si>
    <t>Gerencia</t>
  </si>
  <si>
    <t>Subgerenmcia Financiera</t>
  </si>
  <si>
    <t>Subgerencia red de servicios</t>
  </si>
  <si>
    <t>Oficina Asesora de Planeación</t>
  </si>
  <si>
    <t>Oficina Asesora Jurídica</t>
  </si>
  <si>
    <t>Oficina de Evaluación y Control</t>
  </si>
  <si>
    <t>Oficina de Control Interno Disciplinario</t>
  </si>
  <si>
    <t>Dirección auditoría y Calidad</t>
  </si>
  <si>
    <t>Dirección Administrativa</t>
  </si>
  <si>
    <t>Dirección Promoción y Prevención</t>
  </si>
  <si>
    <t>Dirección Talento Humano</t>
  </si>
  <si>
    <t>Dirección Gestión Económica</t>
  </si>
  <si>
    <t>Dirección UPSS</t>
  </si>
  <si>
    <t>Comuinicaciones</t>
  </si>
  <si>
    <t>FORMULACIÓN</t>
  </si>
  <si>
    <t>EVALUACIÓN</t>
  </si>
  <si>
    <t>Actividades</t>
  </si>
  <si>
    <t>Indicadores</t>
  </si>
  <si>
    <t>Linea de Base</t>
  </si>
  <si>
    <t>Responsable</t>
  </si>
  <si>
    <t>Asignacion de Recursos (en millones)</t>
  </si>
  <si>
    <t>Lograr el 85% de porcentaje de participación de venta de servicios en los ingresos para el 2011</t>
  </si>
  <si>
    <t>NOMBRE DEL PROYECTO: Gestión Jurídica</t>
  </si>
  <si>
    <t>*</t>
  </si>
  <si>
    <t>Desarrollar una estrategia integral para la prevención y manejo de responsabilidad de glosas en la red de servicios</t>
  </si>
  <si>
    <t>Reducir o controlar el porcentaje de glosas cuya causa se derive de fallas en la facturación al 4% para el 2011</t>
  </si>
  <si>
    <t>Definir la política para austeridad en costos y gastos</t>
  </si>
  <si>
    <t>Desarrollar el programa para la austeridad y contencion del gastos</t>
  </si>
  <si>
    <t>% de puntos de atención con el 100% de los servicios con costos real mensualmente</t>
  </si>
  <si>
    <t>Gestión financiera</t>
  </si>
  <si>
    <t>Lograr la presentación de los estados financieros bajo el concepto de razonables a lo largo del período de la administración actual</t>
  </si>
  <si>
    <t>Desarrollar estrategia para fortalecer y controlar los costos y gastos</t>
  </si>
  <si>
    <t>% participación de venta de servicios en los ingresos</t>
  </si>
  <si>
    <t>Frotalecer la seguridad contable y la proyección de los estados finmancieros</t>
  </si>
  <si>
    <t>Mantener el equilibrio financiero
Automatizar la proyección de los estados financieros en el corto, mediano y largo plazo</t>
  </si>
  <si>
    <t>Metodología de evaluación de proveedores</t>
  </si>
  <si>
    <t>Operativizar el sistema de contratación institucional</t>
  </si>
  <si>
    <t>Lograr una adherencia al estatuto contractual del 100% a lo largo de toda la vigencia</t>
  </si>
  <si>
    <t>Fortalecimiento de la administración de Bienes e insumos</t>
  </si>
  <si>
    <t>Tener definida y adoptada la política y el estatuto de contratación institucional para el año 2010</t>
  </si>
  <si>
    <t>Revisar y adoptar el estatuto contractual</t>
  </si>
  <si>
    <t>Revisar y adoptar la política institucional de contratación e interventoría</t>
  </si>
  <si>
    <t>Política institucional de contratación de bienes y servicios</t>
  </si>
  <si>
    <t>Divulgar y socializar la política institucional y el estatuto contractual</t>
  </si>
  <si>
    <t>Monitorear la ejecución de la política institucional de contratación</t>
  </si>
  <si>
    <t>% cobertura de la divulgación de la política y el estatuto de contratación</t>
  </si>
  <si>
    <t>% adherencia al estatuto de contratación</t>
  </si>
  <si>
    <t xml:space="preserve">Ejecutar la totalidad de la compra de los insumos generales  definidos en los Planes anuales  de Compras        </t>
  </si>
  <si>
    <t>Punto de atención nuevo dotado</t>
  </si>
  <si>
    <t>Determinar y/o validadar los recursos para la adquisición de nuevos centros de atención</t>
  </si>
  <si>
    <t>Determinar y/o validadar los recursos para la adquisición de los insumos hospitalarios (medicamentos, material medico quirurgico, material odontologico y reactivos)</t>
  </si>
  <si>
    <t>% Ejecución Plan de Compras insumos hospitalarios</t>
  </si>
  <si>
    <t>% Ejecución Plan de Compras insumos generales</t>
  </si>
  <si>
    <t>Determinar y/o validadar los recursos para la adquisición de los insumos generales (elementos de aseo, utileria, combustibles, lenceria, vestuario, elementos de proteccion personal, fotocopiadoras)</t>
  </si>
  <si>
    <t>FORTALECIMIENTO JURÍDICO DE LA EMPRESA</t>
  </si>
  <si>
    <t>FORTALECIMIENTO ADMINISTRATIVO  DE LA EMPRESA</t>
  </si>
  <si>
    <t>Analizar y evaluar los criterios para la selección de proveedores</t>
  </si>
  <si>
    <t>Defensa judicial</t>
  </si>
  <si>
    <t xml:space="preserve">Fortalecer la herramienta tecnológica diseñada para la fácil consulta de la normatividad vigente en materia de salud. </t>
  </si>
  <si>
    <t xml:space="preserve">Capacitar al personal directivo de la UPSS en temas de responsabilidad médica y otros con fundamento en las razones expuestas por autoridades judiciales o administrativas en sentencias y/o Resoluciones en las cuales ha resultado vencida la entidad.  </t>
  </si>
  <si>
    <t xml:space="preserve">Se pretende incentivar al personal de las UPSS el riguroso cumplimiento de sus deberes en razón del ejercicio de su profesión u oficio.  </t>
  </si>
  <si>
    <t xml:space="preserve">Ofrecer a las abogadas adscritas a la oficina asesora jurídica capacitación. Así mismo capacitar en Office a la Secretaria adscrita a la misma oficina. </t>
  </si>
  <si>
    <t xml:space="preserve">Capacitar al 100% de los abogados de la oficina Jurídica </t>
  </si>
  <si>
    <t>Seguimiento mensual a audiencias y reporte mensual de sentencias discriminadas por tema.</t>
  </si>
  <si>
    <t xml:space="preserve">Realizar durante 2011, los seguimeintos a la defensa judicial realziada en la E.S.E Metrosalud </t>
  </si>
  <si>
    <t xml:space="preserve">N° de seguimeintos </t>
  </si>
  <si>
    <t xml:space="preserve">Elaboracion del normograma </t>
  </si>
  <si>
    <t xml:space="preserve">A junio 30  Normograma actualizado y en vigencia </t>
  </si>
  <si>
    <t xml:space="preserve">Realizar actualizacion periodica al normograma </t>
  </si>
  <si>
    <t xml:space="preserve">Socializar herramienta </t>
  </si>
  <si>
    <t xml:space="preserve">Prevención del daño </t>
  </si>
  <si>
    <t>Daño antijurídico</t>
  </si>
  <si>
    <t xml:space="preserve">% directivos capacitados </t>
  </si>
  <si>
    <t xml:space="preserve">N° de asesorias realizadas </t>
  </si>
  <si>
    <t xml:space="preserve">N° de abogados capacitados </t>
  </si>
  <si>
    <t>Realizar 02 actualizacones durante 2011</t>
  </si>
  <si>
    <t>Coliectivizar en el 100% de la Red el normograma a diciembre de 2011</t>
  </si>
  <si>
    <t>Capacitar al 100% de las UPSS (Equipo directivo)</t>
  </si>
  <si>
    <t>Estado de resultados positivo</t>
  </si>
  <si>
    <t>Ejecucion presupuerstal positiva, ejecucion ingresos menos gastos</t>
  </si>
  <si>
    <t xml:space="preserve">% reducción glosas por facturación
</t>
  </si>
  <si>
    <t>PLAN DE GESTIÓN 2010</t>
  </si>
  <si>
    <t>PLAN DE ACCIÓN 2010</t>
  </si>
  <si>
    <t>PESO PROGRAMADO %</t>
  </si>
  <si>
    <t>PESO EJECUTADO
%</t>
  </si>
  <si>
    <t>PESO PROGRAMADO
 %</t>
  </si>
  <si>
    <t>PESO EJECUTADO%</t>
  </si>
  <si>
    <t>%</t>
  </si>
  <si>
    <t>PROGRAMADO</t>
  </si>
  <si>
    <t>EJECUTADO</t>
  </si>
  <si>
    <t>% Ejecución L 4</t>
  </si>
  <si>
    <r>
      <rPr>
        <b/>
        <sz val="11"/>
        <color indexed="9"/>
        <rFont val="Century Gothic"/>
        <family val="2"/>
      </rPr>
      <t>PLAN DE GESTIÓN - PLAN DE ACCIÓN</t>
    </r>
    <r>
      <rPr>
        <b/>
        <sz val="11"/>
        <color indexed="9"/>
        <rFont val="Calibri"/>
        <family val="2"/>
      </rPr>
      <t xml:space="preserve">
</t>
    </r>
  </si>
  <si>
    <t>% EJECUCIÓN</t>
  </si>
  <si>
    <t xml:space="preserve"> LINEA IV
I SEMESTRE DE 2011</t>
  </si>
  <si>
    <t>EJECUCION I SEMESTRE 2011
LINEA IV</t>
  </si>
  <si>
    <t>PLAN DE GESTIÓN 2008 - 2012  (Humana, Innovadora y Sostenible)
EMPRESA SOCIAL DEL ESTADO METROSALUD</t>
  </si>
  <si>
    <t>Lograr la implementación del  Sistema de Costos en 50 punto de atención para el año 2011</t>
  </si>
  <si>
    <t>Mantener entre  3% los costos y gastos institucionales</t>
  </si>
  <si>
    <t>Cumplimiento L4</t>
  </si>
  <si>
    <t>Requerimientos judiciales respondidos dentro de los términos legales</t>
  </si>
  <si>
    <t>5. Legalidad, legitimidad e institucionalidad para la vida y la equidad</t>
  </si>
  <si>
    <t>5.1. Buen gobierno y transparencia</t>
  </si>
  <si>
    <t>5.1.1 Modernización e innovación</t>
  </si>
  <si>
    <t>LÍNEA ESTRATÉGICA PLAN DE DESARROLLO</t>
  </si>
  <si>
    <t>PROGRAMA DEL PLAN DE DESARROLLO</t>
  </si>
  <si>
    <t>COMPONENTE DEL PLAN DE DESARROLLO</t>
  </si>
  <si>
    <t>Gestión Financiera y Administrativa</t>
  </si>
  <si>
    <t xml:space="preserve">La eficiencia administrativa y financiera nuestro reto.
</t>
  </si>
  <si>
    <t xml:space="preserve">Metrosalud Modelo de Eficiencia y Solidez.
</t>
  </si>
  <si>
    <t>Legalidad y eficiencia Administrativa</t>
  </si>
  <si>
    <t xml:space="preserve">NOMBRE DEL PROYECTO: Fortalecimiento de la gestión de los bienes y servicios. </t>
  </si>
  <si>
    <t>Tareas</t>
  </si>
  <si>
    <t>T1</t>
  </si>
  <si>
    <t>T2</t>
  </si>
  <si>
    <t>T3</t>
  </si>
  <si>
    <t>T4</t>
  </si>
  <si>
    <t>Fecha de Inicio y Finalización</t>
  </si>
  <si>
    <t>NOMBRE DEL PROYECTO O ACCIÓN: Saneamiento de la cartera</t>
  </si>
  <si>
    <t>NOMBRE DEL PROYECTO O ACCIÓN:  Implementación del sistema de la contabilidad administrativa para la toma de decisiones</t>
  </si>
  <si>
    <t>NOMBRE DEL PROYECTO O ACCIÓN: Apalancamiento financiero del pasivo pensional y prestacional de la ESE Metrosalud.</t>
  </si>
  <si>
    <t>Responder los requerimientos judiciales dentro del término definido por la ley</t>
  </si>
  <si>
    <t>NLB</t>
  </si>
  <si>
    <t>Mesas de trabajo realizadas</t>
  </si>
  <si>
    <t>NOMBRE DEL PROYECTO O ACCIÓN: Fortalecimiento del sistema de facturación organizacional</t>
  </si>
  <si>
    <t xml:space="preserve">NOMBRE DEL PROYECTO O ACCIÓN: Plan de Optimización </t>
  </si>
  <si>
    <t>NOMBRE DEL PROYECTO O ACCIÓN:  Implementación del Presupuesto por Centro de Costos</t>
  </si>
  <si>
    <t xml:space="preserve">Número de seguimientos </t>
  </si>
  <si>
    <t>Fortalecer el proceso de Facturación en la E.S.E. Metrosalud</t>
  </si>
  <si>
    <t xml:space="preserve">% Cumplimiento proyecto programado: </t>
  </si>
  <si>
    <t xml:space="preserve">% Cumplimiento proyecto ejecutado: </t>
  </si>
  <si>
    <t xml:space="preserve">Subgerencia Administrativa y Financiera
</t>
  </si>
  <si>
    <t>Subgerencia Administrativa y Financiera 
Dirección Financiera</t>
  </si>
  <si>
    <t>Cantidad Programada</t>
  </si>
  <si>
    <t>Subgerencia administrativa y financiera
Dirección Financiera
Corresponsables
Unidades administrativas</t>
  </si>
  <si>
    <t>Sugerencia Administrativa y Financiera
Dirección de Talento Humano</t>
  </si>
  <si>
    <t>Sugerencia Administrativa y Financiera
Dirección Financiera</t>
  </si>
  <si>
    <t xml:space="preserve">Cantidad Programada </t>
  </si>
  <si>
    <t xml:space="preserve">Adquirir los medicamentos, dispositivos médicos a través de mecanismos electrónicos </t>
  </si>
  <si>
    <t xml:space="preserve">Proporción de medicamento y material médico quirúrgico adquirido mediante mecanismos de compras conjuntas, a través de cooperativa de Eses y/o mecanismos electrónico </t>
  </si>
  <si>
    <t>Dirección Administrativa
Corresponsables:
Subgerencia de Red de Servicios
Dirección de Gestión Clínica y PYP</t>
  </si>
  <si>
    <t>Gestionar Contrato de Concurrencia</t>
  </si>
  <si>
    <t>E.S.E. METROSALUD
PLAN DE ACCIÓN AÑO 2014</t>
  </si>
  <si>
    <t>Identificar, contratar y monitorear la necesidades de insumos hospitalarios</t>
  </si>
  <si>
    <t>02/01/2014 - 30/12/2014</t>
  </si>
  <si>
    <t>Identificar, contratar y monitorear la necesidades de insumos generales</t>
  </si>
  <si>
    <t>% ejecución plan de compras de bienes y servicios</t>
  </si>
  <si>
    <t>Porcentaje del total de cartera conciliada y/o saneada con entidades deudoras a diciembre 31 de 2013</t>
  </si>
  <si>
    <t>Porcentaje de la recuperación de cartera de vigencias anteriores a diciembre 31 de 2014</t>
  </si>
  <si>
    <t>Porcentaje de la recuperación de cartera de la vigencia 2014</t>
  </si>
  <si>
    <t>Porcentaje de cartera de difícil recaudo mayor a 180 entregada para cobro pre jurídico o jurídico</t>
  </si>
  <si>
    <t xml:space="preserve">Monitorear el Modelo de Gestión de Cartera </t>
  </si>
  <si>
    <t>Actualizar el cronograma del modelo de gestión cartera</t>
  </si>
  <si>
    <t>Evaluar indicadores de la cartera</t>
  </si>
  <si>
    <t>Realizar seguimiento al cronograma del modelo de gestión cartera</t>
  </si>
  <si>
    <t>Socializar los convenios y contratos a la red</t>
  </si>
  <si>
    <r>
      <t>% reducción glosas por facturación</t>
    </r>
    <r>
      <rPr>
        <i/>
        <sz val="9"/>
        <color indexed="8"/>
        <rFont val="Century Gothic"/>
        <family val="2"/>
      </rPr>
      <t xml:space="preserve">                                              (Pasar del 3% al 2% en el 2014)</t>
    </r>
    <r>
      <rPr>
        <sz val="9"/>
        <color indexed="8"/>
        <rFont val="Century Gothic"/>
        <family val="2"/>
      </rPr>
      <t xml:space="preserve">
</t>
    </r>
  </si>
  <si>
    <r>
      <t>Subgerencia Administrativa y Financiera,  
Corresponsables:
Subgerencia de Red de Servicios, Oficina Asesora de Mercadeo y N</t>
    </r>
    <r>
      <rPr>
        <b/>
        <sz val="9"/>
        <color indexed="8"/>
        <rFont val="Century Gothic"/>
        <family val="2"/>
      </rPr>
      <t>egocios Institucionales,</t>
    </r>
    <r>
      <rPr>
        <sz val="9"/>
        <color indexed="8"/>
        <rFont val="Century Gothic"/>
        <family val="2"/>
      </rPr>
      <t xml:space="preserve">
Dirección Gestión Clínica y PYP, Directores UPSS.</t>
    </r>
  </si>
  <si>
    <t>Realizar seguimiento periódico al comportamiento de la glosa</t>
  </si>
  <si>
    <t>Subgerencia Administrativa y Financiera</t>
  </si>
  <si>
    <t>% de endeudamiento</t>
  </si>
  <si>
    <t>Rotacion de cuentas por pagar (Días)</t>
  </si>
  <si>
    <t>Gestionar el programa de saneamiento fiscal y financiero</t>
  </si>
  <si>
    <t>Realizar seguimiento al programa de saneamiento fiscal y financiero por año y efectuar los ajustes pertinentes.</t>
  </si>
  <si>
    <t>% de cumplimiento del programa de saneamiento fiscal y financiero</t>
  </si>
  <si>
    <t>Unificar criterios para el manejo de las convenciones en el aplicativo que sea extensivo para todo el personal de las U.H y los Centros de Salud</t>
  </si>
  <si>
    <t>Adecuar el software SAFIX en la parte de nómina que permita tener el detalle la prestación del servicio por punto de atención y centro de costos</t>
  </si>
  <si>
    <t>Realizar prueba piloto en un punto de atención para evaluar resultados</t>
  </si>
  <si>
    <t>Fortalecer la automatización de la mano de obra en el aplicativo SAFIX</t>
  </si>
  <si>
    <t>Ampliar la aplicación del cuadro de turnos a todo el personal asistencial y administravo de la UPSS.</t>
  </si>
  <si>
    <t>% de cumplimiento del cronograma de actividades</t>
  </si>
  <si>
    <t xml:space="preserve">Subgerencia Administrativa y Financiera,  Corresponsable: Direccion Talento Humano  - Directores de  UPSS </t>
  </si>
  <si>
    <t xml:space="preserve">Subgerencia Administrativa y Financiera,  Corresponsable: Sistemas, Direccion Talento Humano, Directores de  UPSS </t>
  </si>
  <si>
    <t xml:space="preserve">Subgerencia Administrativa y Financiera,  Corresponsable: Direccion Talento Humano, Directores de  UPSS </t>
  </si>
  <si>
    <t>% Cumplimiento en la prueba piloto</t>
  </si>
  <si>
    <t>01/01/2014 - 30/06/2014</t>
  </si>
  <si>
    <t>01/01/2014 - 30/08/2014</t>
  </si>
  <si>
    <t>01/06/2014 - 30/12/2014</t>
  </si>
  <si>
    <t>01/10/2014 - 30/12/2014</t>
  </si>
  <si>
    <t>Realizar seguimiento a estados financieros (PYG por UPSS)</t>
  </si>
  <si>
    <t>Realizar seguimiento y monitoreo a  los estados de resultados de la red por cada punto de atención.</t>
  </si>
  <si>
    <t>Elaborar y enviar informes a las UPSS</t>
  </si>
  <si>
    <t>Informes elaborados</t>
  </si>
  <si>
    <t xml:space="preserve">Subgerencia Administrativa y Financiera, Corresponsable: Directores UPSS
</t>
  </si>
  <si>
    <t>01/01/2014 - 30/12/2014</t>
  </si>
  <si>
    <t xml:space="preserve">Monitorear las ejecuciones presupuestales versus el recaudo </t>
  </si>
  <si>
    <t>Generar y consolidar información de gastos vs recaudo</t>
  </si>
  <si>
    <t>validar información</t>
  </si>
  <si>
    <t xml:space="preserve">Generar informe mensual de gastos versus recaudo  </t>
  </si>
  <si>
    <t>≥ 1</t>
  </si>
  <si>
    <t xml:space="preserve">Informe de seguimiento </t>
  </si>
  <si>
    <t>Actualizar el estatuto de contratación de la empresa</t>
  </si>
  <si>
    <t>Actualizarlo de conformidad con la Resolución 5185 de 2013</t>
  </si>
  <si>
    <t>Junta Directiva</t>
  </si>
  <si>
    <t>Estatuto de Contratación de la ESE Metrosalud Actualizado</t>
  </si>
  <si>
    <t>Documento Estatuto de Contratación de la ESE Metrosalud Aprobado</t>
  </si>
  <si>
    <t>Revisar el Estatuto de Contratación actual</t>
  </si>
  <si>
    <t>Aprobar el estatuto de Contratación de la empresa</t>
  </si>
  <si>
    <t>Acualizar el Manual de Interventoría</t>
  </si>
  <si>
    <t>Manual de Interventoría Actualizado</t>
  </si>
  <si>
    <t>Procedimiento de contratación actualizado</t>
  </si>
  <si>
    <t>Dirección Administrativa Corresponsable: Asesoría Jurídica</t>
  </si>
  <si>
    <t>02/01/2014 - 30/06/2014</t>
  </si>
  <si>
    <t>Dirección Administrativa Corresponsable: Oficina Asesora de Planeación y Desarrollo Organizacional</t>
  </si>
  <si>
    <t>02/01/2014 - 30/09/2014</t>
  </si>
  <si>
    <t>Ajustar la Resolución del comité de adjudicaciones y recomendaciones</t>
  </si>
  <si>
    <t>Resolución ajustada y aprobada</t>
  </si>
  <si>
    <t>Comité de Adjudicación y recomendaciones - Gerencia</t>
  </si>
  <si>
    <t xml:space="preserve">Realizar seguimiento trimestral  a procesos judiciales. </t>
  </si>
  <si>
    <t>Presentar informe trimestral al Comité de Conciliación y Defensa Judicial, y a la Oficina de Control Interno  sobre las sentencias desfavorables, por prestación del servicio de salud o decisiones administraivas; con el fin de prevenir hacia el futuro el daño antijurídico.</t>
  </si>
  <si>
    <t>Realizar mesas de trabajo con el personal de la Red.</t>
  </si>
  <si>
    <t>Actas Comité de Conciliación y Defensa Judicial</t>
  </si>
  <si>
    <t>Realizar defensa judicial</t>
  </si>
  <si>
    <t xml:space="preserve">Prevenir el daño </t>
  </si>
  <si>
    <t>Actualizar el normograma institucional según normatividad que afecte la ESE y aspectos críticos.</t>
  </si>
  <si>
    <t>% de evento perdiente por facturar</t>
  </si>
  <si>
    <t xml:space="preserve">Monitorear indicadores financieros </t>
  </si>
  <si>
    <t xml:space="preserve">Realizar seguimiento a indicadores financieros </t>
  </si>
  <si>
    <t>Equilibrio presupuestal con recaudo</t>
  </si>
  <si>
    <t>Ejecucion Presupuestal Comparativa</t>
  </si>
  <si>
    <t>Generar informe mensual (ingresos y gastos) sobre la ejecución por rubro presupuestal comparativo con la vigencia anterior</t>
  </si>
  <si>
    <t>Monitorear y hacer seguimiento al comportamiento del pasivo prestacional de la ESE</t>
  </si>
  <si>
    <t xml:space="preserve"> Bases de datos actualizados</t>
  </si>
  <si>
    <r>
      <t xml:space="preserve">Cumplimiento en la actualización del normograma                             </t>
    </r>
    <r>
      <rPr>
        <b/>
        <i/>
        <sz val="8"/>
        <color indexed="8"/>
        <rFont val="Century Gothic"/>
        <family val="2"/>
      </rPr>
      <t>(Según demanda)</t>
    </r>
  </si>
  <si>
    <t xml:space="preserve">Realizar facturación de evento oportunamente </t>
  </si>
  <si>
    <t>Subgerencia administrativa y financiera
Corresponsables
Subgerencia de Red de Servicios, Directores y Jefes de Oficina.</t>
  </si>
  <si>
    <t>Actualizar el procedimiento de contratación y el de administración de contratos</t>
  </si>
  <si>
    <t>Cantidad Año</t>
  </si>
  <si>
    <t xml:space="preserve">% Cumplimiento programa programado: </t>
  </si>
  <si>
    <t xml:space="preserve">% Cumplimiento programa ejecutado: 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</si>
</sst>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%"/>
    <numFmt numFmtId="181" formatCode="&quot;Activado&quot;;&quot;Activado&quot;;&quot;Desactivado&quot;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[$-240A]dddd\,\ dd&quot; de &quot;mmmm&quot; de &quot;yyyy"/>
    <numFmt numFmtId="186" formatCode="[$-240A]hh:mm:ss\ AM/PM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9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12"/>
      <name val="Arial"/>
      <family val="2"/>
    </font>
    <font>
      <sz val="10"/>
      <name val="Century Gothic"/>
      <family val="2"/>
    </font>
    <font>
      <b/>
      <sz val="9"/>
      <color indexed="8"/>
      <name val="Century Gothic"/>
      <family val="2"/>
    </font>
    <font>
      <b/>
      <sz val="9"/>
      <color indexed="9"/>
      <name val="Century Gothic"/>
      <family val="2"/>
    </font>
    <font>
      <b/>
      <sz val="28"/>
      <color indexed="55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12"/>
      <color indexed="9"/>
      <name val="Century Gothic"/>
      <family val="2"/>
    </font>
    <font>
      <b/>
      <sz val="10"/>
      <color indexed="9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i/>
      <sz val="9"/>
      <color indexed="8"/>
      <name val="Century Gothic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Calibri"/>
      <family val="2"/>
    </font>
    <font>
      <b/>
      <i/>
      <sz val="8"/>
      <color indexed="8"/>
      <name val="Century Gothic"/>
      <family val="2"/>
    </font>
    <font>
      <b/>
      <sz val="16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6"/>
      <color indexed="14"/>
      <name val="Calibri"/>
      <family val="2"/>
    </font>
    <font>
      <b/>
      <sz val="16"/>
      <color indexed="14"/>
      <name val="Century Gothic"/>
      <family val="2"/>
    </font>
    <font>
      <sz val="11"/>
      <color indexed="9"/>
      <name val="Century Gothic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26"/>
      <name val="Century Gothic"/>
      <family val="2"/>
    </font>
    <font>
      <sz val="10"/>
      <color indexed="26"/>
      <name val="Century Gothic"/>
      <family val="2"/>
    </font>
    <font>
      <b/>
      <sz val="18"/>
      <color indexed="8"/>
      <name val="Arial"/>
      <family val="2"/>
    </font>
    <font>
      <b/>
      <sz val="20"/>
      <color indexed="9"/>
      <name val="Arial"/>
      <family val="2"/>
    </font>
    <font>
      <b/>
      <sz val="16"/>
      <color indexed="23"/>
      <name val="Century Gothic"/>
      <family val="2"/>
    </font>
    <font>
      <b/>
      <sz val="11"/>
      <color indexed="23"/>
      <name val="Century Gothic"/>
      <family val="2"/>
    </font>
    <font>
      <b/>
      <sz val="14"/>
      <color indexed="23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6"/>
      <color rgb="FFCC0099"/>
      <name val="Calibri"/>
      <family val="2"/>
    </font>
    <font>
      <b/>
      <sz val="16"/>
      <color rgb="FFCC0099"/>
      <name val="Century Gothic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</font>
    <font>
      <b/>
      <sz val="9"/>
      <color theme="0"/>
      <name val="Century Gothic"/>
      <family val="2"/>
    </font>
    <font>
      <sz val="9"/>
      <color theme="1"/>
      <name val="Century Gothic"/>
      <family val="2"/>
    </font>
    <font>
      <sz val="11"/>
      <color theme="2"/>
      <name val="Century Gothic"/>
      <family val="2"/>
    </font>
    <font>
      <sz val="9"/>
      <color theme="1" tint="0.04998999834060669"/>
      <name val="Century Gothic"/>
      <family val="2"/>
    </font>
    <font>
      <sz val="10"/>
      <color theme="2"/>
      <name val="Century Gothic"/>
      <family val="2"/>
    </font>
    <font>
      <b/>
      <sz val="10"/>
      <color theme="0"/>
      <name val="Century Gothic"/>
      <family val="2"/>
    </font>
    <font>
      <b/>
      <sz val="18"/>
      <color theme="1"/>
      <name val="Arial"/>
      <family val="2"/>
    </font>
    <font>
      <b/>
      <sz val="20"/>
      <color theme="0"/>
      <name val="Arial"/>
      <family val="2"/>
    </font>
    <font>
      <b/>
      <sz val="16"/>
      <color theme="0" tint="-0.4999699890613556"/>
      <name val="Century Gothic"/>
      <family val="2"/>
    </font>
    <font>
      <b/>
      <sz val="11"/>
      <color theme="0" tint="-0.4999699890613556"/>
      <name val="Century Gothic"/>
      <family val="2"/>
    </font>
    <font>
      <b/>
      <sz val="14"/>
      <color theme="0" tint="-0.4999699890613556"/>
      <name val="Century Gothic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E90B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EB0EF"/>
        <bgColor indexed="64"/>
      </patternFill>
    </fill>
    <fill>
      <patternFill patternType="solid">
        <fgColor rgb="FFFDDFEF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CF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rgb="FFCC0099"/>
      </right>
      <top style="thin"/>
      <bottom style="thin"/>
    </border>
    <border>
      <left style="thin">
        <color rgb="FFCC0099"/>
      </left>
      <right/>
      <top/>
      <bottom/>
    </border>
    <border>
      <left/>
      <right style="thin">
        <color rgb="FFCC0099"/>
      </right>
      <top/>
      <bottom/>
    </border>
    <border>
      <left/>
      <right/>
      <top/>
      <bottom style="thin">
        <color rgb="FFCC0099"/>
      </bottom>
    </border>
    <border>
      <left/>
      <right style="thin">
        <color rgb="FFCC0099"/>
      </right>
      <top/>
      <bottom style="thin">
        <color rgb="FFCC0099"/>
      </bottom>
    </border>
    <border>
      <left style="thin">
        <color rgb="FFCC0099"/>
      </left>
      <right/>
      <top/>
      <bottom style="thin">
        <color rgb="FFCC0099"/>
      </bottom>
    </border>
    <border>
      <left/>
      <right/>
      <top style="thin">
        <color rgb="FFCC0099"/>
      </top>
      <bottom/>
    </border>
    <border>
      <left/>
      <right style="thin">
        <color rgb="FFCC0099"/>
      </right>
      <top style="thin">
        <color rgb="FFCC0099"/>
      </top>
      <bottom/>
    </border>
    <border>
      <left style="hair">
        <color theme="2" tint="-0.4999699890613556"/>
      </left>
      <right style="hair">
        <color theme="2" tint="-0.4999699890613556"/>
      </right>
      <top style="hair">
        <color theme="2" tint="-0.4999699890613556"/>
      </top>
      <bottom style="hair">
        <color theme="2" tint="-0.4999699890613556"/>
      </bottom>
    </border>
    <border>
      <left style="thin">
        <color rgb="FFCC0099"/>
      </left>
      <right style="hair">
        <color theme="2" tint="-0.4999699890613556"/>
      </right>
      <top style="hair">
        <color theme="2" tint="-0.4999699890613556"/>
      </top>
      <bottom style="hair">
        <color theme="2" tint="-0.4999699890613556"/>
      </bottom>
    </border>
    <border>
      <left style="hair">
        <color theme="2" tint="-0.4999699890613556"/>
      </left>
      <right style="thin">
        <color rgb="FFCC0099"/>
      </right>
      <top style="hair">
        <color theme="2" tint="-0.4999699890613556"/>
      </top>
      <bottom style="hair">
        <color theme="2" tint="-0.4999699890613556"/>
      </bottom>
    </border>
    <border>
      <left style="hair">
        <color theme="2" tint="-0.4999699890613556"/>
      </left>
      <right style="hair">
        <color theme="2" tint="-0.4999699890613556"/>
      </right>
      <top style="hair">
        <color theme="2" tint="-0.4999699890613556"/>
      </top>
      <bottom style="thin">
        <color rgb="FFCC0099"/>
      </bottom>
    </border>
    <border>
      <left style="hair">
        <color theme="2" tint="-0.4999699890613556"/>
      </left>
      <right style="thin">
        <color rgb="FFCC0099"/>
      </right>
      <top style="hair">
        <color theme="2" tint="-0.4999699890613556"/>
      </top>
      <bottom style="thin">
        <color rgb="FFCC0099"/>
      </bottom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hair">
        <color theme="2" tint="-0.4999699890613556"/>
      </left>
      <right style="hair">
        <color theme="2" tint="-0.4999699890613556"/>
      </right>
      <top style="hair">
        <color theme="2" tint="-0.4999699890613556"/>
      </top>
      <bottom style="hair"/>
    </border>
    <border>
      <left>
        <color indexed="63"/>
      </left>
      <right style="hair"/>
      <top style="hair"/>
      <bottom style="hair"/>
    </border>
    <border>
      <left style="hair">
        <color theme="2" tint="-0.4999699890613556"/>
      </left>
      <right style="hair">
        <color theme="2" tint="-0.4999699890613556"/>
      </right>
      <top style="hair">
        <color theme="2" tint="-0.4999699890613556"/>
      </top>
      <bottom/>
    </border>
    <border>
      <left style="hair">
        <color theme="2" tint="-0.4999699890613556"/>
      </left>
      <right style="hair">
        <color theme="2" tint="-0.4999699890613556"/>
      </right>
      <top/>
      <bottom style="hair">
        <color theme="2" tint="-0.4999699890613556"/>
      </bottom>
    </border>
    <border>
      <left style="hair">
        <color theme="2" tint="-0.4999699890613556"/>
      </left>
      <right>
        <color indexed="63"/>
      </right>
      <top>
        <color indexed="63"/>
      </top>
      <bottom style="hair">
        <color theme="2" tint="-0.4999699890613556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theme="2" tint="-0.4999699890613556"/>
      </left>
      <right/>
      <top/>
      <bottom/>
    </border>
    <border>
      <left style="hair">
        <color theme="2" tint="-0.4999699890613556"/>
      </left>
      <right style="hair">
        <color theme="2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2" tint="-0.4999699890613556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theme="2" tint="-0.4999699890613556"/>
      </left>
      <right style="hair">
        <color theme="2" tint="-0.4999699890613556"/>
      </right>
      <top>
        <color indexed="63"/>
      </top>
      <bottom style="hair"/>
    </border>
    <border>
      <left style="hair">
        <color theme="2" tint="-0.4999699890613556"/>
      </left>
      <right>
        <color indexed="63"/>
      </right>
      <top style="hair">
        <color theme="2" tint="-0.4999699890613556"/>
      </top>
      <bottom>
        <color indexed="63"/>
      </bottom>
    </border>
    <border>
      <left/>
      <right style="hair">
        <color theme="2" tint="-0.4999699890613556"/>
      </right>
      <top style="hair">
        <color theme="2" tint="-0.4999699890613556"/>
      </top>
      <bottom/>
    </border>
    <border>
      <left/>
      <right style="hair">
        <color theme="2" tint="-0.4999699890613556"/>
      </right>
      <top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>
        <color theme="2" tint="-0.4999699890613556"/>
      </top>
      <bottom>
        <color indexed="63"/>
      </bottom>
    </border>
    <border>
      <left>
        <color indexed="63"/>
      </left>
      <right>
        <color indexed="63"/>
      </right>
      <top style="hair">
        <color theme="2" tint="-0.4999699890613556"/>
      </top>
      <bottom>
        <color indexed="63"/>
      </bottom>
    </border>
    <border>
      <left style="thin">
        <color rgb="FFCC0099"/>
      </left>
      <right style="hair">
        <color theme="2" tint="-0.4999699890613556"/>
      </right>
      <top style="hair">
        <color theme="2" tint="-0.4999699890613556"/>
      </top>
      <bottom style="thin">
        <color rgb="FFCC0099"/>
      </bottom>
    </border>
    <border>
      <left style="thin">
        <color rgb="FFCC0099"/>
      </left>
      <right/>
      <top style="thin">
        <color rgb="FFCC0099"/>
      </top>
      <bottom/>
    </border>
    <border>
      <left style="thin">
        <color rgb="FFCC0099"/>
      </left>
      <right style="hair">
        <color theme="2" tint="-0.4999699890613556"/>
      </right>
      <top style="thin">
        <color rgb="FFCC0099"/>
      </top>
      <bottom style="hair">
        <color theme="2" tint="-0.4999699890613556"/>
      </bottom>
    </border>
    <border>
      <left style="hair">
        <color theme="2" tint="-0.4999699890613556"/>
      </left>
      <right style="hair">
        <color theme="2" tint="-0.4999699890613556"/>
      </right>
      <top style="thin">
        <color rgb="FFCC0099"/>
      </top>
      <bottom style="hair">
        <color theme="2" tint="-0.4999699890613556"/>
      </bottom>
    </border>
    <border>
      <left style="hair">
        <color theme="2" tint="-0.4999699890613556"/>
      </left>
      <right style="thin">
        <color rgb="FFCC0099"/>
      </right>
      <top style="thin">
        <color rgb="FFCC0099"/>
      </top>
      <bottom style="hair">
        <color theme="2" tint="-0.4999699890613556"/>
      </bottom>
    </border>
    <border>
      <left/>
      <right/>
      <top style="thin">
        <color rgb="FFCC0099"/>
      </top>
      <bottom style="thin"/>
    </border>
    <border>
      <left/>
      <right style="thin">
        <color rgb="FFCC0099"/>
      </right>
      <top style="thin">
        <color rgb="FFCC0099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2" fillId="0" borderId="8" applyNumberFormat="0" applyFill="0" applyAlignment="0" applyProtection="0"/>
    <xf numFmtId="0" fontId="74" fillId="0" borderId="9" applyNumberFormat="0" applyFill="0" applyAlignment="0" applyProtection="0"/>
  </cellStyleXfs>
  <cellXfs count="37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0" xfId="61" applyNumberFormat="1" applyFont="1" applyAlignment="1">
      <alignment horizontal="center"/>
    </xf>
    <xf numFmtId="0" fontId="0" fillId="0" borderId="0" xfId="0" applyFill="1" applyAlignment="1">
      <alignment horizontal="center" vertical="center"/>
    </xf>
    <xf numFmtId="0" fontId="18" fillId="33" borderId="10" xfId="55" applyFont="1" applyFill="1" applyBorder="1" applyAlignment="1">
      <alignment horizontal="center" vertical="center" wrapText="1"/>
      <protection/>
    </xf>
    <xf numFmtId="0" fontId="18" fillId="33" borderId="11" xfId="55" applyFont="1" applyFill="1" applyBorder="1" applyAlignment="1">
      <alignment horizontal="center" vertical="center" wrapText="1"/>
      <protection/>
    </xf>
    <xf numFmtId="180" fontId="0" fillId="0" borderId="10" xfId="61" applyNumberFormat="1" applyFon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80" fontId="0" fillId="0" borderId="12" xfId="0" applyNumberFormat="1" applyBorder="1" applyAlignment="1">
      <alignment/>
    </xf>
    <xf numFmtId="180" fontId="57" fillId="33" borderId="13" xfId="0" applyNumberFormat="1" applyFont="1" applyFill="1" applyBorder="1" applyAlignment="1">
      <alignment horizontal="center" vertical="center"/>
    </xf>
    <xf numFmtId="180" fontId="57" fillId="33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7" fillId="0" borderId="0" xfId="0" applyFont="1" applyAlignment="1">
      <alignment/>
    </xf>
    <xf numFmtId="0" fontId="76" fillId="0" borderId="17" xfId="0" applyFont="1" applyBorder="1" applyAlignment="1">
      <alignment vertical="center" wrapText="1"/>
    </xf>
    <xf numFmtId="0" fontId="76" fillId="0" borderId="18" xfId="0" applyFont="1" applyBorder="1" applyAlignment="1">
      <alignment vertical="center" wrapText="1"/>
    </xf>
    <xf numFmtId="0" fontId="76" fillId="0" borderId="14" xfId="0" applyFont="1" applyBorder="1" applyAlignment="1">
      <alignment vertical="center" wrapText="1"/>
    </xf>
    <xf numFmtId="0" fontId="76" fillId="0" borderId="15" xfId="0" applyFont="1" applyBorder="1" applyAlignment="1">
      <alignment vertical="center" wrapText="1"/>
    </xf>
    <xf numFmtId="0" fontId="18" fillId="0" borderId="0" xfId="55" applyFont="1" applyFill="1" applyBorder="1" applyAlignment="1">
      <alignment horizontal="center" vertical="center" wrapText="1"/>
      <protection/>
    </xf>
    <xf numFmtId="0" fontId="18" fillId="33" borderId="19" xfId="55" applyFont="1" applyFill="1" applyBorder="1" applyAlignment="1">
      <alignment horizontal="center" vertical="center" wrapText="1"/>
      <protection/>
    </xf>
    <xf numFmtId="180" fontId="18" fillId="33" borderId="19" xfId="64" applyNumberFormat="1" applyFont="1" applyFill="1" applyBorder="1" applyAlignment="1">
      <alignment horizontal="center" vertical="center" wrapText="1"/>
    </xf>
    <xf numFmtId="0" fontId="77" fillId="0" borderId="19" xfId="0" applyFont="1" applyBorder="1" applyAlignment="1">
      <alignment horizontal="justify" vertical="center" wrapText="1"/>
    </xf>
    <xf numFmtId="180" fontId="77" fillId="0" borderId="19" xfId="61" applyNumberFormat="1" applyFont="1" applyBorder="1" applyAlignment="1">
      <alignment horizontal="center" vertical="center" wrapText="1"/>
    </xf>
    <xf numFmtId="180" fontId="77" fillId="0" borderId="19" xfId="0" applyNumberFormat="1" applyFont="1" applyFill="1" applyBorder="1" applyAlignment="1">
      <alignment horizontal="center" vertical="center" wrapText="1"/>
    </xf>
    <xf numFmtId="180" fontId="77" fillId="0" borderId="19" xfId="0" applyNumberFormat="1" applyFont="1" applyBorder="1" applyAlignment="1">
      <alignment horizontal="center" vertical="center" wrapText="1"/>
    </xf>
    <xf numFmtId="9" fontId="77" fillId="0" borderId="19" xfId="61" applyFont="1" applyBorder="1" applyAlignment="1">
      <alignment horizontal="center" vertical="center" wrapText="1"/>
    </xf>
    <xf numFmtId="180" fontId="77" fillId="34" borderId="19" xfId="0" applyNumberFormat="1" applyFont="1" applyFill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180" fontId="77" fillId="0" borderId="19" xfId="0" applyNumberFormat="1" applyFont="1" applyBorder="1" applyAlignment="1">
      <alignment horizontal="center" vertical="center"/>
    </xf>
    <xf numFmtId="180" fontId="77" fillId="0" borderId="19" xfId="6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33" borderId="20" xfId="55" applyFont="1" applyFill="1" applyBorder="1" applyAlignment="1">
      <alignment horizontal="center" vertical="center" wrapText="1"/>
      <protection/>
    </xf>
    <xf numFmtId="0" fontId="18" fillId="33" borderId="21" xfId="55" applyFont="1" applyFill="1" applyBorder="1" applyAlignment="1">
      <alignment horizontal="center" vertical="center" wrapText="1"/>
      <protection/>
    </xf>
    <xf numFmtId="0" fontId="77" fillId="0" borderId="0" xfId="0" applyFont="1" applyBorder="1" applyAlignment="1">
      <alignment/>
    </xf>
    <xf numFmtId="180" fontId="77" fillId="0" borderId="21" xfId="0" applyNumberFormat="1" applyFont="1" applyBorder="1" applyAlignment="1">
      <alignment horizontal="center" vertical="center" wrapText="1"/>
    </xf>
    <xf numFmtId="0" fontId="77" fillId="34" borderId="20" xfId="0" applyFont="1" applyFill="1" applyBorder="1" applyAlignment="1">
      <alignment horizontal="center" vertical="center"/>
    </xf>
    <xf numFmtId="180" fontId="78" fillId="33" borderId="21" xfId="0" applyNumberFormat="1" applyFont="1" applyFill="1" applyBorder="1" applyAlignment="1">
      <alignment horizontal="center" vertical="center"/>
    </xf>
    <xf numFmtId="180" fontId="78" fillId="33" borderId="22" xfId="0" applyNumberFormat="1" applyFont="1" applyFill="1" applyBorder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0" fontId="77" fillId="0" borderId="14" xfId="0" applyFont="1" applyBorder="1" applyAlignment="1">
      <alignment/>
    </xf>
    <xf numFmtId="0" fontId="77" fillId="0" borderId="22" xfId="0" applyFont="1" applyBorder="1" applyAlignment="1">
      <alignment/>
    </xf>
    <xf numFmtId="0" fontId="77" fillId="0" borderId="23" xfId="0" applyFont="1" applyBorder="1" applyAlignment="1">
      <alignment/>
    </xf>
    <xf numFmtId="180" fontId="77" fillId="0" borderId="21" xfId="0" applyNumberFormat="1" applyFont="1" applyFill="1" applyBorder="1" applyAlignment="1">
      <alignment horizontal="center" vertical="center" wrapText="1"/>
    </xf>
    <xf numFmtId="0" fontId="18" fillId="33" borderId="24" xfId="55" applyFont="1" applyFill="1" applyBorder="1" applyAlignment="1">
      <alignment horizontal="center" vertical="center" wrapText="1"/>
      <protection/>
    </xf>
    <xf numFmtId="180" fontId="0" fillId="0" borderId="24" xfId="61" applyNumberFormat="1" applyFont="1" applyBorder="1" applyAlignment="1">
      <alignment horizontal="center" vertical="center"/>
    </xf>
    <xf numFmtId="180" fontId="18" fillId="33" borderId="21" xfId="64" applyNumberFormat="1" applyFont="1" applyFill="1" applyBorder="1" applyAlignment="1">
      <alignment horizontal="center" vertical="center" wrapText="1"/>
    </xf>
    <xf numFmtId="0" fontId="77" fillId="0" borderId="22" xfId="0" applyFont="1" applyBorder="1" applyAlignment="1">
      <alignment horizontal="justify" vertical="center" wrapText="1"/>
    </xf>
    <xf numFmtId="9" fontId="77" fillId="0" borderId="22" xfId="61" applyFont="1" applyBorder="1" applyAlignment="1">
      <alignment horizontal="center" vertical="center" wrapText="1"/>
    </xf>
    <xf numFmtId="180" fontId="77" fillId="0" borderId="22" xfId="61" applyNumberFormat="1" applyFont="1" applyBorder="1" applyAlignment="1">
      <alignment horizontal="center" vertical="center" wrapText="1"/>
    </xf>
    <xf numFmtId="180" fontId="77" fillId="0" borderId="23" xfId="0" applyNumberFormat="1" applyFont="1" applyBorder="1" applyAlignment="1">
      <alignment horizontal="center" vertical="center" wrapText="1"/>
    </xf>
    <xf numFmtId="0" fontId="8" fillId="0" borderId="25" xfId="55" applyFont="1" applyFill="1" applyBorder="1" applyAlignment="1">
      <alignment horizontal="justify" vertical="center" wrapText="1"/>
      <protection/>
    </xf>
    <xf numFmtId="0" fontId="6" fillId="0" borderId="25" xfId="0" applyFont="1" applyFill="1" applyBorder="1" applyAlignment="1">
      <alignment horizontal="justify" vertical="center" wrapText="1"/>
    </xf>
    <xf numFmtId="0" fontId="8" fillId="35" borderId="25" xfId="55" applyFont="1" applyFill="1" applyBorder="1" applyAlignment="1" applyProtection="1">
      <alignment vertical="center"/>
      <protection locked="0"/>
    </xf>
    <xf numFmtId="0" fontId="10" fillId="36" borderId="26" xfId="55" applyFont="1" applyFill="1" applyBorder="1" applyAlignment="1">
      <alignment horizontal="center" vertical="center" wrapText="1"/>
      <protection/>
    </xf>
    <xf numFmtId="180" fontId="10" fillId="36" borderId="26" xfId="61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80" fontId="2" fillId="0" borderId="25" xfId="0" applyNumberFormat="1" applyFont="1" applyFill="1" applyBorder="1" applyAlignment="1">
      <alignment horizontal="center" vertical="center"/>
    </xf>
    <xf numFmtId="0" fontId="14" fillId="0" borderId="25" xfId="55" applyFont="1" applyFill="1" applyBorder="1" applyAlignment="1">
      <alignment horizontal="justify" vertical="center" wrapText="1"/>
      <protection/>
    </xf>
    <xf numFmtId="180" fontId="14" fillId="0" borderId="25" xfId="61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25" xfId="0" applyFont="1" applyFill="1" applyBorder="1" applyAlignment="1">
      <alignment horizontal="justify" vertical="center" wrapText="1"/>
    </xf>
    <xf numFmtId="0" fontId="14" fillId="0" borderId="25" xfId="0" applyFont="1" applyBorder="1" applyAlignment="1">
      <alignment horizontal="justify" vertical="center" wrapText="1"/>
    </xf>
    <xf numFmtId="180" fontId="14" fillId="0" borderId="25" xfId="61" applyNumberFormat="1" applyFont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9" fontId="5" fillId="0" borderId="25" xfId="0" applyNumberFormat="1" applyFont="1" applyFill="1" applyBorder="1" applyAlignment="1">
      <alignment horizontal="center" vertical="center" wrapText="1"/>
    </xf>
    <xf numFmtId="180" fontId="4" fillId="0" borderId="25" xfId="61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justify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37" borderId="25" xfId="0" applyFont="1" applyFill="1" applyBorder="1" applyAlignment="1">
      <alignment horizontal="justify" vertical="center" wrapText="1"/>
    </xf>
    <xf numFmtId="0" fontId="6" fillId="37" borderId="25" xfId="0" applyFont="1" applyFill="1" applyBorder="1" applyAlignment="1">
      <alignment horizontal="justify" vertical="center" wrapText="1"/>
    </xf>
    <xf numFmtId="0" fontId="6" fillId="0" borderId="25" xfId="0" applyFont="1" applyBorder="1" applyAlignment="1">
      <alignment horizontal="justify" vertical="center"/>
    </xf>
    <xf numFmtId="180" fontId="4" fillId="0" borderId="25" xfId="61" applyNumberFormat="1" applyFont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justify" vertical="center"/>
    </xf>
    <xf numFmtId="0" fontId="79" fillId="0" borderId="25" xfId="0" applyFont="1" applyBorder="1" applyAlignment="1">
      <alignment horizontal="justify" vertical="center"/>
    </xf>
    <xf numFmtId="0" fontId="6" fillId="0" borderId="25" xfId="0" applyFont="1" applyFill="1" applyBorder="1" applyAlignment="1">
      <alignment horizontal="justify" vertical="center"/>
    </xf>
    <xf numFmtId="180" fontId="0" fillId="0" borderId="25" xfId="61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180" fontId="4" fillId="38" borderId="25" xfId="61" applyNumberFormat="1" applyFont="1" applyFill="1" applyBorder="1" applyAlignment="1">
      <alignment horizontal="center" vertical="center" wrapText="1"/>
    </xf>
    <xf numFmtId="180" fontId="0" fillId="38" borderId="25" xfId="61" applyNumberFormat="1" applyFont="1" applyFill="1" applyBorder="1" applyAlignment="1">
      <alignment horizontal="center"/>
    </xf>
    <xf numFmtId="180" fontId="0" fillId="0" borderId="25" xfId="61" applyNumberFormat="1" applyFont="1" applyFill="1" applyBorder="1" applyAlignment="1">
      <alignment horizontal="center" vertical="center"/>
    </xf>
    <xf numFmtId="180" fontId="0" fillId="0" borderId="25" xfId="61" applyNumberFormat="1" applyFont="1" applyBorder="1" applyAlignment="1">
      <alignment horizontal="center" vertical="center"/>
    </xf>
    <xf numFmtId="180" fontId="0" fillId="0" borderId="0" xfId="0" applyNumberFormat="1" applyAlignment="1">
      <alignment/>
    </xf>
    <xf numFmtId="0" fontId="57" fillId="36" borderId="0" xfId="0" applyFont="1" applyFill="1" applyAlignment="1">
      <alignment/>
    </xf>
    <xf numFmtId="180" fontId="57" fillId="36" borderId="0" xfId="0" applyNumberFormat="1" applyFont="1" applyFill="1" applyAlignment="1">
      <alignment/>
    </xf>
    <xf numFmtId="180" fontId="57" fillId="36" borderId="0" xfId="0" applyNumberFormat="1" applyFont="1" applyFill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7" fillId="0" borderId="0" xfId="56" applyProtection="1">
      <alignment/>
      <protection/>
    </xf>
    <xf numFmtId="0" fontId="80" fillId="0" borderId="0" xfId="0" applyFont="1" applyAlignment="1" applyProtection="1">
      <alignment/>
      <protection/>
    </xf>
    <xf numFmtId="0" fontId="8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81" fillId="39" borderId="19" xfId="55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/>
      <protection locked="0"/>
    </xf>
    <xf numFmtId="0" fontId="14" fillId="0" borderId="19" xfId="55" applyFont="1" applyFill="1" applyBorder="1" applyAlignment="1" applyProtection="1">
      <alignment horizontal="justify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82" fillId="0" borderId="19" xfId="55" applyFont="1" applyFill="1" applyBorder="1" applyAlignment="1" applyProtection="1">
      <alignment horizontal="center" vertical="center" wrapText="1"/>
      <protection/>
    </xf>
    <xf numFmtId="9" fontId="82" fillId="0" borderId="19" xfId="61" applyFont="1" applyFill="1" applyBorder="1" applyAlignment="1" applyProtection="1">
      <alignment horizontal="center" vertical="center" wrapText="1"/>
      <protection/>
    </xf>
    <xf numFmtId="9" fontId="82" fillId="34" borderId="19" xfId="61" applyNumberFormat="1" applyFont="1" applyFill="1" applyBorder="1" applyAlignment="1" applyProtection="1">
      <alignment horizontal="center" vertical="center" wrapText="1"/>
      <protection/>
    </xf>
    <xf numFmtId="9" fontId="82" fillId="34" borderId="19" xfId="61" applyFont="1" applyFill="1" applyBorder="1" applyAlignment="1" applyProtection="1">
      <alignment horizontal="center" vertical="center" wrapText="1"/>
      <protection/>
    </xf>
    <xf numFmtId="0" fontId="82" fillId="0" borderId="19" xfId="0" applyFont="1" applyFill="1" applyBorder="1" applyAlignment="1" applyProtection="1">
      <alignment horizontal="center" vertical="center" wrapText="1"/>
      <protection locked="0"/>
    </xf>
    <xf numFmtId="0" fontId="82" fillId="0" borderId="19" xfId="55" applyFont="1" applyFill="1" applyBorder="1" applyAlignment="1" applyProtection="1">
      <alignment horizontal="center" vertical="center" wrapText="1"/>
      <protection locked="0"/>
    </xf>
    <xf numFmtId="1" fontId="82" fillId="0" borderId="19" xfId="0" applyNumberFormat="1" applyFont="1" applyBorder="1" applyAlignment="1" applyProtection="1">
      <alignment horizontal="center" vertical="center" wrapText="1"/>
      <protection/>
    </xf>
    <xf numFmtId="9" fontId="82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82" fillId="0" borderId="19" xfId="0" applyFont="1" applyBorder="1" applyAlignment="1" applyProtection="1">
      <alignment horizontal="center" vertical="center" wrapText="1"/>
      <protection locked="0"/>
    </xf>
    <xf numFmtId="1" fontId="82" fillId="34" borderId="19" xfId="61" applyNumberFormat="1" applyFont="1" applyFill="1" applyBorder="1" applyAlignment="1" applyProtection="1">
      <alignment horizontal="center" vertical="center" wrapText="1"/>
      <protection locked="0"/>
    </xf>
    <xf numFmtId="14" fontId="82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14" fillId="0" borderId="19" xfId="55" applyFont="1" applyFill="1" applyBorder="1" applyAlignment="1" applyProtection="1">
      <alignment horizontal="center" vertical="center" wrapText="1"/>
      <protection/>
    </xf>
    <xf numFmtId="0" fontId="6" fillId="3" borderId="19" xfId="0" applyFont="1" applyFill="1" applyBorder="1" applyAlignment="1" applyProtection="1">
      <alignment horizontal="center"/>
      <protection/>
    </xf>
    <xf numFmtId="1" fontId="83" fillId="3" borderId="19" xfId="55" applyNumberFormat="1" applyFont="1" applyFill="1" applyBorder="1" applyAlignment="1" applyProtection="1">
      <alignment horizontal="center" vertical="center" wrapText="1"/>
      <protection locked="0"/>
    </xf>
    <xf numFmtId="0" fontId="82" fillId="34" borderId="25" xfId="0" applyFont="1" applyFill="1" applyBorder="1" applyAlignment="1" applyProtection="1">
      <alignment horizontal="center" vertical="center" wrapText="1"/>
      <protection/>
    </xf>
    <xf numFmtId="0" fontId="82" fillId="34" borderId="25" xfId="55" applyFont="1" applyFill="1" applyBorder="1" applyAlignment="1" applyProtection="1">
      <alignment horizontal="center" vertical="center" wrapText="1"/>
      <protection/>
    </xf>
    <xf numFmtId="6" fontId="8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82" fillId="34" borderId="25" xfId="48" applyNumberFormat="1" applyFont="1" applyFill="1" applyBorder="1" applyAlignment="1" applyProtection="1">
      <alignment horizontal="center" vertical="center" wrapText="1"/>
      <protection/>
    </xf>
    <xf numFmtId="0" fontId="82" fillId="0" borderId="19" xfId="0" applyFont="1" applyFill="1" applyBorder="1" applyAlignment="1" applyProtection="1">
      <alignment horizontal="center" vertical="center" wrapText="1"/>
      <protection locked="0"/>
    </xf>
    <xf numFmtId="0" fontId="82" fillId="40" borderId="19" xfId="0" applyFont="1" applyFill="1" applyBorder="1" applyAlignment="1" applyProtection="1">
      <alignment horizontal="center" vertical="center" wrapText="1"/>
      <protection locked="0"/>
    </xf>
    <xf numFmtId="9" fontId="82" fillId="40" borderId="19" xfId="0" applyNumberFormat="1" applyFont="1" applyFill="1" applyBorder="1" applyAlignment="1" applyProtection="1">
      <alignment horizontal="center" vertical="center" wrapText="1"/>
      <protection locked="0"/>
    </xf>
    <xf numFmtId="14" fontId="82" fillId="34" borderId="19" xfId="0" applyNumberFormat="1" applyFont="1" applyFill="1" applyBorder="1" applyAlignment="1" applyProtection="1">
      <alignment horizontal="center" vertical="center" wrapText="1"/>
      <protection locked="0"/>
    </xf>
    <xf numFmtId="9" fontId="82" fillId="40" borderId="19" xfId="55" applyNumberFormat="1" applyFont="1" applyFill="1" applyBorder="1" applyAlignment="1" applyProtection="1">
      <alignment horizontal="center" vertical="center" wrapText="1"/>
      <protection/>
    </xf>
    <xf numFmtId="9" fontId="82" fillId="34" borderId="19" xfId="55" applyNumberFormat="1" applyFont="1" applyFill="1" applyBorder="1" applyAlignment="1" applyProtection="1">
      <alignment horizontal="center" vertical="center" wrapText="1"/>
      <protection/>
    </xf>
    <xf numFmtId="9" fontId="82" fillId="34" borderId="27" xfId="55" applyNumberFormat="1" applyFont="1" applyFill="1" applyBorder="1" applyAlignment="1" applyProtection="1">
      <alignment horizontal="center" vertical="center" wrapText="1"/>
      <protection/>
    </xf>
    <xf numFmtId="9" fontId="82" fillId="0" borderId="19" xfId="55" applyNumberFormat="1" applyFont="1" applyFill="1" applyBorder="1" applyAlignment="1" applyProtection="1">
      <alignment horizontal="center" vertical="center" wrapText="1"/>
      <protection/>
    </xf>
    <xf numFmtId="0" fontId="82" fillId="34" borderId="19" xfId="0" applyFont="1" applyFill="1" applyBorder="1" applyAlignment="1" applyProtection="1">
      <alignment horizontal="center" vertical="center" wrapText="1"/>
      <protection/>
    </xf>
    <xf numFmtId="180" fontId="82" fillId="0" borderId="19" xfId="55" applyNumberFormat="1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 applyProtection="1">
      <alignment horizontal="center"/>
      <protection/>
    </xf>
    <xf numFmtId="0" fontId="81" fillId="34" borderId="19" xfId="55" applyFont="1" applyFill="1" applyBorder="1" applyAlignment="1" applyProtection="1">
      <alignment horizontal="center" vertical="center" wrapText="1"/>
      <protection/>
    </xf>
    <xf numFmtId="0" fontId="84" fillId="34" borderId="19" xfId="55" applyFont="1" applyFill="1" applyBorder="1" applyAlignment="1" applyProtection="1">
      <alignment horizontal="center" vertical="center" wrapText="1"/>
      <protection/>
    </xf>
    <xf numFmtId="9" fontId="85" fillId="41" borderId="28" xfId="64" applyFont="1" applyFill="1" applyBorder="1" applyAlignment="1" applyProtection="1">
      <alignment horizontal="center" vertical="center" wrapText="1"/>
      <protection locked="0"/>
    </xf>
    <xf numFmtId="0" fontId="82" fillId="0" borderId="19" xfId="0" applyFont="1" applyFill="1" applyBorder="1" applyAlignment="1" applyProtection="1">
      <alignment horizontal="center" vertical="center" wrapText="1"/>
      <protection locked="0"/>
    </xf>
    <xf numFmtId="9" fontId="82" fillId="42" borderId="19" xfId="0" applyNumberFormat="1" applyFont="1" applyFill="1" applyBorder="1" applyAlignment="1" applyProtection="1">
      <alignment horizontal="center" vertical="center" wrapText="1"/>
      <protection locked="0"/>
    </xf>
    <xf numFmtId="1" fontId="82" fillId="34" borderId="19" xfId="0" applyNumberFormat="1" applyFont="1" applyFill="1" applyBorder="1" applyAlignment="1" applyProtection="1">
      <alignment horizontal="center" vertical="center" wrapText="1"/>
      <protection locked="0"/>
    </xf>
    <xf numFmtId="6" fontId="8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19" xfId="0" applyFont="1" applyBorder="1" applyAlignment="1" applyProtection="1">
      <alignment horizontal="center" vertical="center" wrapText="1"/>
      <protection locked="0"/>
    </xf>
    <xf numFmtId="0" fontId="82" fillId="0" borderId="19" xfId="0" applyFont="1" applyFill="1" applyBorder="1" applyAlignment="1" applyProtection="1">
      <alignment horizontal="center" vertical="center" wrapText="1"/>
      <protection locked="0"/>
    </xf>
    <xf numFmtId="0" fontId="82" fillId="0" borderId="19" xfId="0" applyFont="1" applyBorder="1" applyAlignment="1" applyProtection="1">
      <alignment horizontal="left" vertical="top" wrapText="1"/>
      <protection locked="0"/>
    </xf>
    <xf numFmtId="0" fontId="14" fillId="0" borderId="29" xfId="55" applyFont="1" applyFill="1" applyBorder="1" applyAlignment="1" applyProtection="1">
      <alignment horizontal="left" vertical="center" wrapText="1"/>
      <protection/>
    </xf>
    <xf numFmtId="1" fontId="8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19" xfId="0" applyFont="1" applyFill="1" applyBorder="1" applyAlignment="1" applyProtection="1">
      <alignment horizontal="center" vertical="center" wrapText="1"/>
      <protection locked="0"/>
    </xf>
    <xf numFmtId="6" fontId="8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19" xfId="0" applyFont="1" applyBorder="1" applyAlignment="1" applyProtection="1">
      <alignment horizontal="center" vertical="center" wrapText="1"/>
      <protection locked="0"/>
    </xf>
    <xf numFmtId="10" fontId="82" fillId="0" borderId="19" xfId="55" applyNumberFormat="1" applyFont="1" applyFill="1" applyBorder="1" applyAlignment="1" applyProtection="1">
      <alignment horizontal="center" vertical="center" wrapText="1"/>
      <protection/>
    </xf>
    <xf numFmtId="9" fontId="82" fillId="0" borderId="27" xfId="55" applyNumberFormat="1" applyFont="1" applyFill="1" applyBorder="1" applyAlignment="1" applyProtection="1">
      <alignment horizontal="center" vertical="center" wrapText="1"/>
      <protection/>
    </xf>
    <xf numFmtId="0" fontId="82" fillId="40" borderId="19" xfId="0" applyFont="1" applyFill="1" applyBorder="1" applyAlignment="1" applyProtection="1">
      <alignment horizontal="center" vertical="center" wrapText="1"/>
      <protection/>
    </xf>
    <xf numFmtId="9" fontId="82" fillId="0" borderId="19" xfId="0" applyNumberFormat="1" applyFont="1" applyFill="1" applyBorder="1" applyAlignment="1" applyProtection="1">
      <alignment horizontal="center" vertical="center" wrapText="1"/>
      <protection/>
    </xf>
    <xf numFmtId="38" fontId="82" fillId="0" borderId="25" xfId="55" applyNumberFormat="1" applyFont="1" applyFill="1" applyBorder="1" applyAlignment="1" applyProtection="1">
      <alignment horizontal="center" vertical="center" wrapText="1"/>
      <protection/>
    </xf>
    <xf numFmtId="6" fontId="8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82" fillId="34" borderId="19" xfId="55" applyFont="1" applyFill="1" applyBorder="1" applyAlignment="1" applyProtection="1">
      <alignment horizontal="center" vertical="center" wrapText="1"/>
      <protection locked="0"/>
    </xf>
    <xf numFmtId="9" fontId="82" fillId="34" borderId="19" xfId="55" applyNumberFormat="1" applyFont="1" applyFill="1" applyBorder="1" applyAlignment="1" applyProtection="1">
      <alignment horizontal="center" vertical="center" wrapText="1"/>
      <protection locked="0"/>
    </xf>
    <xf numFmtId="0" fontId="82" fillId="34" borderId="30" xfId="0" applyFont="1" applyFill="1" applyBorder="1" applyAlignment="1" applyProtection="1">
      <alignment horizontal="center" vertical="center" wrapText="1"/>
      <protection/>
    </xf>
    <xf numFmtId="0" fontId="82" fillId="0" borderId="19" xfId="0" applyFont="1" applyFill="1" applyBorder="1" applyAlignment="1" applyProtection="1">
      <alignment horizontal="center" vertical="center" wrapText="1"/>
      <protection/>
    </xf>
    <xf numFmtId="0" fontId="81" fillId="39" borderId="19" xfId="55" applyFont="1" applyFill="1" applyBorder="1" applyAlignment="1" applyProtection="1">
      <alignment horizontal="center" vertical="center" wrapText="1"/>
      <protection/>
    </xf>
    <xf numFmtId="0" fontId="82" fillId="40" borderId="30" xfId="0" applyFont="1" applyFill="1" applyBorder="1" applyAlignment="1" applyProtection="1">
      <alignment horizontal="center" vertical="center" wrapText="1"/>
      <protection/>
    </xf>
    <xf numFmtId="6" fontId="8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86" fillId="39" borderId="29" xfId="55" applyFont="1" applyFill="1" applyBorder="1" applyAlignment="1" applyProtection="1">
      <alignment horizontal="center" vertical="center" wrapText="1"/>
      <protection/>
    </xf>
    <xf numFmtId="6" fontId="82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19" xfId="0" applyFont="1" applyFill="1" applyBorder="1" applyAlignment="1" applyProtection="1">
      <alignment horizontal="center" vertical="center" wrapText="1"/>
      <protection locked="0"/>
    </xf>
    <xf numFmtId="9" fontId="82" fillId="42" borderId="19" xfId="0" applyNumberFormat="1" applyFont="1" applyFill="1" applyBorder="1" applyAlignment="1" applyProtection="1">
      <alignment horizontal="center" vertical="center" wrapText="1"/>
      <protection locked="0"/>
    </xf>
    <xf numFmtId="1" fontId="82" fillId="34" borderId="19" xfId="0" applyNumberFormat="1" applyFont="1" applyFill="1" applyBorder="1" applyAlignment="1" applyProtection="1">
      <alignment horizontal="center" vertical="center" wrapText="1"/>
      <protection locked="0"/>
    </xf>
    <xf numFmtId="1" fontId="8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31" xfId="55" applyFont="1" applyFill="1" applyBorder="1" applyAlignment="1" applyProtection="1">
      <alignment horizontal="center" vertical="center"/>
      <protection locked="0"/>
    </xf>
    <xf numFmtId="1" fontId="82" fillId="0" borderId="25" xfId="0" applyNumberFormat="1" applyFont="1" applyFill="1" applyBorder="1" applyAlignment="1" applyProtection="1">
      <alignment horizontal="center" vertical="center" wrapText="1"/>
      <protection/>
    </xf>
    <xf numFmtId="9" fontId="82" fillId="0" borderId="29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6" applyFill="1" applyProtection="1">
      <alignment/>
      <protection/>
    </xf>
    <xf numFmtId="0" fontId="82" fillId="0" borderId="19" xfId="0" applyFont="1" applyFill="1" applyBorder="1" applyAlignment="1" applyProtection="1">
      <alignment horizontal="center" vertical="center" wrapText="1"/>
      <protection/>
    </xf>
    <xf numFmtId="0" fontId="17" fillId="36" borderId="19" xfId="55" applyFont="1" applyFill="1" applyBorder="1" applyAlignment="1" applyProtection="1">
      <alignment horizontal="center" vertical="center"/>
      <protection locked="0"/>
    </xf>
    <xf numFmtId="1" fontId="14" fillId="34" borderId="25" xfId="55" applyNumberFormat="1" applyFont="1" applyFill="1" applyBorder="1" applyAlignment="1" applyProtection="1">
      <alignment horizontal="center" vertical="center" wrapText="1"/>
      <protection/>
    </xf>
    <xf numFmtId="0" fontId="87" fillId="43" borderId="32" xfId="0" applyFont="1" applyFill="1" applyBorder="1" applyAlignment="1" applyProtection="1">
      <alignment horizontal="center" wrapText="1"/>
      <protection/>
    </xf>
    <xf numFmtId="0" fontId="8" fillId="0" borderId="25" xfId="55" applyFont="1" applyFill="1" applyBorder="1" applyAlignment="1" applyProtection="1">
      <alignment horizontal="center" vertical="center" wrapText="1"/>
      <protection/>
    </xf>
    <xf numFmtId="0" fontId="8" fillId="0" borderId="25" xfId="55" applyFont="1" applyFill="1" applyBorder="1" applyAlignment="1" applyProtection="1">
      <alignment horizontal="center" vertical="center"/>
      <protection/>
    </xf>
    <xf numFmtId="0" fontId="87" fillId="43" borderId="28" xfId="0" applyFont="1" applyFill="1" applyBorder="1" applyAlignment="1" applyProtection="1">
      <alignment horizontal="center" wrapText="1"/>
      <protection/>
    </xf>
    <xf numFmtId="10" fontId="87" fillId="44" borderId="33" xfId="0" applyNumberFormat="1" applyFont="1" applyFill="1" applyBorder="1" applyAlignment="1" applyProtection="1">
      <alignment horizontal="center" wrapText="1"/>
      <protection/>
    </xf>
    <xf numFmtId="10" fontId="87" fillId="44" borderId="34" xfId="0" applyNumberFormat="1" applyFont="1" applyFill="1" applyBorder="1" applyAlignment="1" applyProtection="1">
      <alignment horizontal="center" wrapText="1"/>
      <protection/>
    </xf>
    <xf numFmtId="10" fontId="87" fillId="44" borderId="32" xfId="0" applyNumberFormat="1" applyFont="1" applyFill="1" applyBorder="1" applyAlignment="1" applyProtection="1">
      <alignment horizontal="center" wrapText="1"/>
      <protection/>
    </xf>
    <xf numFmtId="10" fontId="88" fillId="45" borderId="25" xfId="0" applyNumberFormat="1" applyFont="1" applyFill="1" applyBorder="1" applyAlignment="1" applyProtection="1">
      <alignment horizontal="center" wrapText="1"/>
      <protection/>
    </xf>
    <xf numFmtId="0" fontId="49" fillId="0" borderId="0" xfId="0" applyFont="1" applyAlignment="1" applyProtection="1">
      <alignment/>
      <protection/>
    </xf>
    <xf numFmtId="0" fontId="88" fillId="15" borderId="25" xfId="0" applyFont="1" applyFill="1" applyBorder="1" applyAlignment="1" applyProtection="1">
      <alignment horizontal="center" wrapText="1"/>
      <protection/>
    </xf>
    <xf numFmtId="0" fontId="6" fillId="0" borderId="25" xfId="0" applyFont="1" applyBorder="1" applyAlignment="1">
      <alignment horizontal="center" vertical="center" wrapText="1"/>
    </xf>
    <xf numFmtId="180" fontId="2" fillId="0" borderId="25" xfId="0" applyNumberFormat="1" applyFont="1" applyFill="1" applyBorder="1" applyAlignment="1">
      <alignment horizontal="center" vertical="center"/>
    </xf>
    <xf numFmtId="180" fontId="12" fillId="0" borderId="25" xfId="55" applyNumberFormat="1" applyFont="1" applyFill="1" applyBorder="1" applyAlignment="1">
      <alignment horizontal="center" vertical="center" wrapText="1"/>
      <protection/>
    </xf>
    <xf numFmtId="9" fontId="5" fillId="0" borderId="25" xfId="0" applyNumberFormat="1" applyFont="1" applyFill="1" applyBorder="1" applyAlignment="1">
      <alignment horizontal="center" vertical="center" wrapText="1"/>
    </xf>
    <xf numFmtId="180" fontId="5" fillId="0" borderId="25" xfId="0" applyNumberFormat="1" applyFont="1" applyFill="1" applyBorder="1" applyAlignment="1">
      <alignment horizontal="center" vertical="center" wrapText="1"/>
    </xf>
    <xf numFmtId="0" fontId="13" fillId="37" borderId="25" xfId="55" applyFont="1" applyFill="1" applyBorder="1" applyAlignment="1">
      <alignment horizontal="center" vertical="center" wrapText="1"/>
      <protection/>
    </xf>
    <xf numFmtId="0" fontId="4" fillId="37" borderId="25" xfId="0" applyFont="1" applyFill="1" applyBorder="1" applyAlignment="1">
      <alignment horizontal="justify" vertical="center" wrapText="1"/>
    </xf>
    <xf numFmtId="0" fontId="14" fillId="37" borderId="25" xfId="55" applyFont="1" applyFill="1" applyBorder="1" applyAlignment="1">
      <alignment horizontal="justify" vertical="center" wrapText="1"/>
      <protection/>
    </xf>
    <xf numFmtId="0" fontId="3" fillId="37" borderId="2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justify" vertical="center" wrapText="1"/>
    </xf>
    <xf numFmtId="0" fontId="4" fillId="0" borderId="25" xfId="0" applyFont="1" applyFill="1" applyBorder="1" applyAlignment="1">
      <alignment horizontal="center" vertical="center" wrapText="1"/>
    </xf>
    <xf numFmtId="180" fontId="14" fillId="0" borderId="25" xfId="61" applyNumberFormat="1" applyFont="1" applyFill="1" applyBorder="1" applyAlignment="1">
      <alignment horizontal="center" vertical="center" wrapText="1"/>
    </xf>
    <xf numFmtId="0" fontId="11" fillId="0" borderId="25" xfId="55" applyFont="1" applyFill="1" applyBorder="1" applyAlignment="1">
      <alignment horizontal="center" vertical="center" textRotation="90"/>
      <protection/>
    </xf>
    <xf numFmtId="0" fontId="14" fillId="0" borderId="25" xfId="55" applyFont="1" applyFill="1" applyBorder="1" applyAlignment="1">
      <alignment horizontal="justify" vertical="center" wrapText="1"/>
      <protection/>
    </xf>
    <xf numFmtId="0" fontId="14" fillId="0" borderId="25" xfId="0" applyFont="1" applyBorder="1" applyAlignment="1">
      <alignment horizontal="justify" vertical="center" wrapText="1"/>
    </xf>
    <xf numFmtId="0" fontId="4" fillId="0" borderId="25" xfId="0" applyFont="1" applyFill="1" applyBorder="1" applyAlignment="1">
      <alignment horizontal="justify" vertical="center" wrapText="1"/>
    </xf>
    <xf numFmtId="180" fontId="4" fillId="0" borderId="25" xfId="61" applyNumberFormat="1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3" fillId="0" borderId="25" xfId="0" applyFont="1" applyFill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/>
    </xf>
    <xf numFmtId="0" fontId="6" fillId="37" borderId="25" xfId="0" applyFont="1" applyFill="1" applyBorder="1" applyAlignment="1">
      <alignment horizontal="justify" vertical="center" wrapText="1"/>
    </xf>
    <xf numFmtId="0" fontId="6" fillId="0" borderId="25" xfId="0" applyNumberFormat="1" applyFont="1" applyFill="1" applyBorder="1" applyAlignment="1">
      <alignment horizontal="justify" vertical="center" wrapText="1"/>
    </xf>
    <xf numFmtId="0" fontId="6" fillId="0" borderId="25" xfId="0" applyFont="1" applyFill="1" applyBorder="1" applyAlignment="1">
      <alignment horizontal="justify" vertical="center" wrapText="1"/>
    </xf>
    <xf numFmtId="0" fontId="6" fillId="0" borderId="25" xfId="0" applyFont="1" applyBorder="1" applyAlignment="1">
      <alignment horizontal="justify" vertical="center"/>
    </xf>
    <xf numFmtId="0" fontId="88" fillId="45" borderId="35" xfId="0" applyFont="1" applyFill="1" applyBorder="1" applyAlignment="1" applyProtection="1">
      <alignment horizontal="center" wrapText="1"/>
      <protection/>
    </xf>
    <xf numFmtId="0" fontId="88" fillId="45" borderId="36" xfId="0" applyFont="1" applyFill="1" applyBorder="1" applyAlignment="1" applyProtection="1">
      <alignment horizontal="center" wrapText="1"/>
      <protection/>
    </xf>
    <xf numFmtId="0" fontId="88" fillId="45" borderId="28" xfId="0" applyFont="1" applyFill="1" applyBorder="1" applyAlignment="1" applyProtection="1">
      <alignment horizontal="center" wrapText="1"/>
      <protection/>
    </xf>
    <xf numFmtId="0" fontId="88" fillId="15" borderId="35" xfId="0" applyFont="1" applyFill="1" applyBorder="1" applyAlignment="1" applyProtection="1">
      <alignment horizontal="center" wrapText="1"/>
      <protection/>
    </xf>
    <xf numFmtId="0" fontId="88" fillId="15" borderId="36" xfId="0" applyFont="1" applyFill="1" applyBorder="1" applyAlignment="1" applyProtection="1">
      <alignment horizontal="center" wrapText="1"/>
      <protection/>
    </xf>
    <xf numFmtId="0" fontId="88" fillId="15" borderId="28" xfId="0" applyFont="1" applyFill="1" applyBorder="1" applyAlignment="1" applyProtection="1">
      <alignment horizontal="center" wrapText="1"/>
      <protection/>
    </xf>
    <xf numFmtId="0" fontId="25" fillId="40" borderId="29" xfId="0" applyFont="1" applyFill="1" applyBorder="1" applyAlignment="1" applyProtection="1">
      <alignment horizontal="center" vertical="center" wrapText="1"/>
      <protection/>
    </xf>
    <xf numFmtId="0" fontId="4" fillId="40" borderId="30" xfId="0" applyFont="1" applyFill="1" applyBorder="1" applyAlignment="1" applyProtection="1">
      <alignment horizontal="center" vertical="center" wrapText="1"/>
      <protection/>
    </xf>
    <xf numFmtId="183" fontId="82" fillId="0" borderId="19" xfId="48" applyNumberFormat="1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40" borderId="29" xfId="0" applyFont="1" applyFill="1" applyBorder="1" applyAlignment="1" applyProtection="1">
      <alignment horizontal="center" vertical="center" wrapText="1"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0" fontId="17" fillId="36" borderId="19" xfId="55" applyFont="1" applyFill="1" applyBorder="1" applyAlignment="1" applyProtection="1">
      <alignment horizontal="center" vertical="center"/>
      <protection/>
    </xf>
    <xf numFmtId="0" fontId="86" fillId="39" borderId="19" xfId="0" applyFont="1" applyFill="1" applyBorder="1" applyAlignment="1" applyProtection="1">
      <alignment horizontal="center" vertical="center"/>
      <protection/>
    </xf>
    <xf numFmtId="0" fontId="86" fillId="39" borderId="29" xfId="0" applyFont="1" applyFill="1" applyBorder="1" applyAlignment="1" applyProtection="1">
      <alignment horizontal="center" vertical="center"/>
      <protection/>
    </xf>
    <xf numFmtId="0" fontId="86" fillId="39" borderId="19" xfId="0" applyFont="1" applyFill="1" applyBorder="1" applyAlignment="1" applyProtection="1">
      <alignment horizontal="center" vertical="center" wrapText="1"/>
      <protection/>
    </xf>
    <xf numFmtId="0" fontId="86" fillId="39" borderId="29" xfId="0" applyFont="1" applyFill="1" applyBorder="1" applyAlignment="1" applyProtection="1">
      <alignment horizontal="center" vertical="center" wrapText="1"/>
      <protection/>
    </xf>
    <xf numFmtId="0" fontId="82" fillId="34" borderId="29" xfId="0" applyFont="1" applyFill="1" applyBorder="1" applyAlignment="1" applyProtection="1">
      <alignment horizontal="center" vertical="center" wrapText="1"/>
      <protection/>
    </xf>
    <xf numFmtId="0" fontId="82" fillId="34" borderId="30" xfId="0" applyFont="1" applyFill="1" applyBorder="1" applyAlignment="1" applyProtection="1">
      <alignment horizontal="center" vertical="center" wrapText="1"/>
      <protection/>
    </xf>
    <xf numFmtId="0" fontId="81" fillId="39" borderId="19" xfId="0" applyFont="1" applyFill="1" applyBorder="1" applyAlignment="1" applyProtection="1">
      <alignment horizontal="center" vertical="center" wrapText="1"/>
      <protection/>
    </xf>
    <xf numFmtId="0" fontId="17" fillId="36" borderId="37" xfId="55" applyFont="1" applyFill="1" applyBorder="1" applyAlignment="1" applyProtection="1">
      <alignment horizontal="center" vertical="center" wrapText="1"/>
      <protection/>
    </xf>
    <xf numFmtId="0" fontId="17" fillId="36" borderId="0" xfId="55" applyFont="1" applyFill="1" applyBorder="1" applyAlignment="1" applyProtection="1">
      <alignment horizontal="center" vertical="center" wrapText="1"/>
      <protection/>
    </xf>
    <xf numFmtId="0" fontId="81" fillId="39" borderId="19" xfId="55" applyFont="1" applyFill="1" applyBorder="1" applyAlignment="1" applyProtection="1">
      <alignment horizontal="center" vertical="center" wrapText="1"/>
      <protection/>
    </xf>
    <xf numFmtId="9" fontId="82" fillId="34" borderId="29" xfId="61" applyNumberFormat="1" applyFont="1" applyFill="1" applyBorder="1" applyAlignment="1" applyProtection="1">
      <alignment horizontal="center" vertical="center" wrapText="1"/>
      <protection/>
    </xf>
    <xf numFmtId="9" fontId="82" fillId="34" borderId="38" xfId="61" applyNumberFormat="1" applyFont="1" applyFill="1" applyBorder="1" applyAlignment="1" applyProtection="1">
      <alignment horizontal="center" vertical="center" wrapText="1"/>
      <protection/>
    </xf>
    <xf numFmtId="9" fontId="82" fillId="34" borderId="30" xfId="61" applyNumberFormat="1" applyFont="1" applyFill="1" applyBorder="1" applyAlignment="1" applyProtection="1">
      <alignment horizontal="center" vertical="center" wrapText="1"/>
      <protection/>
    </xf>
    <xf numFmtId="0" fontId="86" fillId="39" borderId="19" xfId="55" applyFont="1" applyFill="1" applyBorder="1" applyAlignment="1" applyProtection="1">
      <alignment horizontal="center" vertical="center" wrapText="1"/>
      <protection/>
    </xf>
    <xf numFmtId="0" fontId="86" fillId="39" borderId="29" xfId="55" applyFont="1" applyFill="1" applyBorder="1" applyAlignment="1" applyProtection="1">
      <alignment horizontal="center" vertical="center" wrapText="1"/>
      <protection/>
    </xf>
    <xf numFmtId="0" fontId="8" fillId="0" borderId="31" xfId="55" applyFont="1" applyFill="1" applyBorder="1" applyAlignment="1" applyProtection="1">
      <alignment horizontal="center" vertical="center" wrapText="1"/>
      <protection/>
    </xf>
    <xf numFmtId="0" fontId="8" fillId="0" borderId="39" xfId="55" applyFont="1" applyFill="1" applyBorder="1" applyAlignment="1" applyProtection="1">
      <alignment horizontal="center" vertical="center" wrapText="1"/>
      <protection/>
    </xf>
    <xf numFmtId="0" fontId="82" fillId="34" borderId="38" xfId="0" applyFont="1" applyFill="1" applyBorder="1" applyAlignment="1" applyProtection="1">
      <alignment horizontal="center" vertical="center" wrapText="1"/>
      <protection/>
    </xf>
    <xf numFmtId="0" fontId="82" fillId="0" borderId="19" xfId="0" applyFont="1" applyFill="1" applyBorder="1" applyAlignment="1" applyProtection="1">
      <alignment horizontal="center" vertical="center" wrapText="1"/>
      <protection/>
    </xf>
    <xf numFmtId="0" fontId="17" fillId="36" borderId="29" xfId="55" applyFont="1" applyFill="1" applyBorder="1" applyAlignment="1" applyProtection="1">
      <alignment horizontal="center" vertical="center"/>
      <protection/>
    </xf>
    <xf numFmtId="10" fontId="82" fillId="46" borderId="29" xfId="55" applyNumberFormat="1" applyFont="1" applyFill="1" applyBorder="1" applyAlignment="1" applyProtection="1">
      <alignment horizontal="center" vertical="center" wrapText="1"/>
      <protection/>
    </xf>
    <xf numFmtId="10" fontId="82" fillId="46" borderId="38" xfId="55" applyNumberFormat="1" applyFont="1" applyFill="1" applyBorder="1" applyAlignment="1" applyProtection="1">
      <alignment horizontal="center" vertical="center" wrapText="1"/>
      <protection/>
    </xf>
    <xf numFmtId="10" fontId="82" fillId="46" borderId="30" xfId="55" applyNumberFormat="1" applyFont="1" applyFill="1" applyBorder="1" applyAlignment="1" applyProtection="1">
      <alignment horizontal="center" vertical="center" wrapText="1"/>
      <protection/>
    </xf>
    <xf numFmtId="0" fontId="82" fillId="0" borderId="29" xfId="0" applyFont="1" applyFill="1" applyBorder="1" applyAlignment="1" applyProtection="1">
      <alignment horizontal="center" vertical="center" wrapText="1"/>
      <protection/>
    </xf>
    <xf numFmtId="0" fontId="82" fillId="0" borderId="30" xfId="0" applyFont="1" applyFill="1" applyBorder="1" applyAlignment="1" applyProtection="1">
      <alignment horizontal="center" vertical="center" wrapText="1"/>
      <protection/>
    </xf>
    <xf numFmtId="0" fontId="82" fillId="0" borderId="29" xfId="55" applyFont="1" applyFill="1" applyBorder="1" applyAlignment="1" applyProtection="1">
      <alignment horizontal="center" vertical="center" wrapText="1"/>
      <protection/>
    </xf>
    <xf numFmtId="0" fontId="82" fillId="0" borderId="38" xfId="55" applyFont="1" applyFill="1" applyBorder="1" applyAlignment="1" applyProtection="1">
      <alignment horizontal="center" vertical="center" wrapText="1"/>
      <protection/>
    </xf>
    <xf numFmtId="0" fontId="82" fillId="0" borderId="30" xfId="55" applyFont="1" applyFill="1" applyBorder="1" applyAlignment="1" applyProtection="1">
      <alignment horizontal="center" vertical="center" wrapText="1"/>
      <protection/>
    </xf>
    <xf numFmtId="0" fontId="87" fillId="34" borderId="39" xfId="0" applyFont="1" applyFill="1" applyBorder="1" applyAlignment="1" applyProtection="1">
      <alignment horizontal="center" wrapText="1"/>
      <protection/>
    </xf>
    <xf numFmtId="0" fontId="82" fillId="3" borderId="29" xfId="55" applyFont="1" applyFill="1" applyBorder="1" applyAlignment="1" applyProtection="1">
      <alignment horizontal="center" vertical="center" wrapText="1"/>
      <protection/>
    </xf>
    <xf numFmtId="0" fontId="82" fillId="3" borderId="38" xfId="55" applyFont="1" applyFill="1" applyBorder="1" applyAlignment="1" applyProtection="1">
      <alignment horizontal="center" vertical="center" wrapText="1"/>
      <protection/>
    </xf>
    <xf numFmtId="0" fontId="8" fillId="34" borderId="31" xfId="55" applyFont="1" applyFill="1" applyBorder="1" applyAlignment="1" applyProtection="1">
      <alignment horizontal="center" vertical="center" wrapText="1"/>
      <protection/>
    </xf>
    <xf numFmtId="0" fontId="8" fillId="34" borderId="39" xfId="55" applyFont="1" applyFill="1" applyBorder="1" applyAlignment="1" applyProtection="1">
      <alignment horizontal="center" vertical="center" wrapText="1"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7" fillId="43" borderId="40" xfId="0" applyFont="1" applyFill="1" applyBorder="1" applyAlignment="1" applyProtection="1">
      <alignment horizontal="center" wrapText="1"/>
      <protection/>
    </xf>
    <xf numFmtId="0" fontId="87" fillId="43" borderId="0" xfId="0" applyFont="1" applyFill="1" applyBorder="1" applyAlignment="1" applyProtection="1">
      <alignment horizontal="center" wrapText="1"/>
      <protection/>
    </xf>
    <xf numFmtId="0" fontId="82" fillId="34" borderId="41" xfId="0" applyFont="1" applyFill="1" applyBorder="1" applyAlignment="1" applyProtection="1">
      <alignment horizontal="center" vertical="center" wrapText="1"/>
      <protection/>
    </xf>
    <xf numFmtId="1" fontId="82" fillId="34" borderId="29" xfId="0" applyNumberFormat="1" applyFont="1" applyFill="1" applyBorder="1" applyAlignment="1" applyProtection="1">
      <alignment horizontal="center" vertical="center" wrapText="1"/>
      <protection/>
    </xf>
    <xf numFmtId="1" fontId="82" fillId="34" borderId="30" xfId="0" applyNumberFormat="1" applyFont="1" applyFill="1" applyBorder="1" applyAlignment="1" applyProtection="1">
      <alignment horizontal="center" vertical="center" wrapText="1"/>
      <protection/>
    </xf>
    <xf numFmtId="0" fontId="4" fillId="3" borderId="42" xfId="0" applyFont="1" applyFill="1" applyBorder="1" applyAlignment="1" applyProtection="1">
      <alignment horizontal="center"/>
      <protection/>
    </xf>
    <xf numFmtId="0" fontId="4" fillId="3" borderId="37" xfId="0" applyFont="1" applyFill="1" applyBorder="1" applyAlignment="1" applyProtection="1">
      <alignment horizontal="center"/>
      <protection/>
    </xf>
    <xf numFmtId="0" fontId="4" fillId="3" borderId="31" xfId="0" applyFont="1" applyFill="1" applyBorder="1" applyAlignment="1" applyProtection="1">
      <alignment horizontal="center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81" fillId="39" borderId="19" xfId="0" applyFont="1" applyFill="1" applyBorder="1" applyAlignment="1" applyProtection="1">
      <alignment horizontal="center" vertical="center"/>
      <protection/>
    </xf>
    <xf numFmtId="0" fontId="16" fillId="0" borderId="25" xfId="55" applyFont="1" applyFill="1" applyBorder="1" applyAlignment="1" applyProtection="1">
      <alignment horizontal="center" vertical="center" wrapText="1"/>
      <protection/>
    </xf>
    <xf numFmtId="0" fontId="16" fillId="0" borderId="37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Fill="1" applyBorder="1" applyAlignment="1" applyProtection="1">
      <alignment horizontal="center" vertical="center" wrapText="1"/>
      <protection/>
    </xf>
    <xf numFmtId="0" fontId="8" fillId="0" borderId="25" xfId="55" applyFont="1" applyFill="1" applyBorder="1" applyAlignment="1" applyProtection="1">
      <alignment horizontal="center" vertical="center" wrapText="1"/>
      <protection/>
    </xf>
    <xf numFmtId="6" fontId="82" fillId="0" borderId="29" xfId="0" applyNumberFormat="1" applyFont="1" applyFill="1" applyBorder="1" applyAlignment="1" applyProtection="1">
      <alignment horizontal="center" vertical="center" wrapText="1"/>
      <protection locked="0"/>
    </xf>
    <xf numFmtId="6" fontId="82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81" fillId="39" borderId="29" xfId="55" applyFont="1" applyFill="1" applyBorder="1" applyAlignment="1" applyProtection="1">
      <alignment horizontal="center" vertical="center" wrapText="1"/>
      <protection/>
    </xf>
    <xf numFmtId="0" fontId="81" fillId="39" borderId="30" xfId="55" applyFont="1" applyFill="1" applyBorder="1" applyAlignment="1" applyProtection="1">
      <alignment horizontal="center" vertical="center" wrapText="1"/>
      <protection/>
    </xf>
    <xf numFmtId="9" fontId="82" fillId="40" borderId="29" xfId="55" applyNumberFormat="1" applyFont="1" applyFill="1" applyBorder="1" applyAlignment="1" applyProtection="1">
      <alignment horizontal="center" vertical="center" wrapText="1"/>
      <protection/>
    </xf>
    <xf numFmtId="9" fontId="82" fillId="40" borderId="30" xfId="55" applyNumberFormat="1" applyFont="1" applyFill="1" applyBorder="1" applyAlignment="1" applyProtection="1">
      <alignment horizontal="center" vertical="center" wrapText="1"/>
      <protection/>
    </xf>
    <xf numFmtId="0" fontId="82" fillId="40" borderId="29" xfId="55" applyFont="1" applyFill="1" applyBorder="1" applyAlignment="1" applyProtection="1">
      <alignment horizontal="center" vertical="center" wrapText="1"/>
      <protection/>
    </xf>
    <xf numFmtId="0" fontId="82" fillId="40" borderId="30" xfId="55" applyFont="1" applyFill="1" applyBorder="1" applyAlignment="1" applyProtection="1">
      <alignment horizontal="center" vertical="center" wrapText="1"/>
      <protection/>
    </xf>
    <xf numFmtId="180" fontId="82" fillId="40" borderId="29" xfId="55" applyNumberFormat="1" applyFont="1" applyFill="1" applyBorder="1" applyAlignment="1" applyProtection="1">
      <alignment horizontal="center" vertical="center" wrapText="1"/>
      <protection/>
    </xf>
    <xf numFmtId="180" fontId="82" fillId="40" borderId="30" xfId="55" applyNumberFormat="1" applyFont="1" applyFill="1" applyBorder="1" applyAlignment="1" applyProtection="1">
      <alignment horizontal="center" vertical="center" wrapText="1"/>
      <protection/>
    </xf>
    <xf numFmtId="10" fontId="82" fillId="40" borderId="29" xfId="55" applyNumberFormat="1" applyFont="1" applyFill="1" applyBorder="1" applyAlignment="1" applyProtection="1">
      <alignment horizontal="center" vertical="center" wrapText="1"/>
      <protection/>
    </xf>
    <xf numFmtId="10" fontId="82" fillId="40" borderId="30" xfId="55" applyNumberFormat="1" applyFont="1" applyFill="1" applyBorder="1" applyAlignment="1" applyProtection="1">
      <alignment horizontal="center" vertical="center" wrapText="1"/>
      <protection/>
    </xf>
    <xf numFmtId="0" fontId="14" fillId="0" borderId="43" xfId="55" applyFont="1" applyFill="1" applyBorder="1" applyAlignment="1" applyProtection="1">
      <alignment horizontal="center" vertical="center" wrapText="1"/>
      <protection/>
    </xf>
    <xf numFmtId="0" fontId="14" fillId="0" borderId="44" xfId="55" applyFont="1" applyFill="1" applyBorder="1" applyAlignment="1" applyProtection="1">
      <alignment horizontal="center" vertical="center" wrapText="1"/>
      <protection/>
    </xf>
    <xf numFmtId="0" fontId="82" fillId="40" borderId="29" xfId="0" applyFont="1" applyFill="1" applyBorder="1" applyAlignment="1" applyProtection="1">
      <alignment horizontal="center" vertical="center" wrapText="1"/>
      <protection/>
    </xf>
    <xf numFmtId="0" fontId="82" fillId="40" borderId="30" xfId="0" applyFont="1" applyFill="1" applyBorder="1" applyAlignment="1" applyProtection="1">
      <alignment horizontal="center" vertical="center" wrapText="1"/>
      <protection/>
    </xf>
    <xf numFmtId="0" fontId="27" fillId="0" borderId="37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 horizontal="center" vertical="center" wrapText="1"/>
      <protection/>
    </xf>
    <xf numFmtId="0" fontId="8" fillId="0" borderId="35" xfId="55" applyFont="1" applyBorder="1" applyAlignment="1" applyProtection="1">
      <alignment horizontal="center" vertical="center" wrapText="1"/>
      <protection/>
    </xf>
    <xf numFmtId="0" fontId="8" fillId="0" borderId="36" xfId="55" applyFont="1" applyBorder="1" applyAlignment="1" applyProtection="1">
      <alignment horizontal="center" vertical="center" wrapText="1"/>
      <protection/>
    </xf>
    <xf numFmtId="0" fontId="8" fillId="0" borderId="28" xfId="55" applyFont="1" applyBorder="1" applyAlignment="1" applyProtection="1">
      <alignment horizontal="center" vertical="center" wrapText="1"/>
      <protection/>
    </xf>
    <xf numFmtId="0" fontId="86" fillId="34" borderId="25" xfId="55" applyFont="1" applyFill="1" applyBorder="1" applyAlignment="1" applyProtection="1">
      <alignment horizontal="center" vertical="center" wrapText="1"/>
      <protection/>
    </xf>
    <xf numFmtId="0" fontId="25" fillId="40" borderId="30" xfId="0" applyFont="1" applyFill="1" applyBorder="1" applyAlignment="1" applyProtection="1">
      <alignment horizontal="center" vertical="center" wrapText="1"/>
      <protection/>
    </xf>
    <xf numFmtId="0" fontId="87" fillId="44" borderId="45" xfId="0" applyFont="1" applyFill="1" applyBorder="1" applyAlignment="1" applyProtection="1">
      <alignment horizontal="center" wrapText="1"/>
      <protection/>
    </xf>
    <xf numFmtId="0" fontId="87" fillId="44" borderId="46" xfId="0" applyFont="1" applyFill="1" applyBorder="1" applyAlignment="1" applyProtection="1">
      <alignment horizontal="center" wrapText="1"/>
      <protection/>
    </xf>
    <xf numFmtId="0" fontId="87" fillId="43" borderId="35" xfId="0" applyFont="1" applyFill="1" applyBorder="1" applyAlignment="1" applyProtection="1">
      <alignment horizontal="center" wrapText="1"/>
      <protection/>
    </xf>
    <xf numFmtId="0" fontId="87" fillId="43" borderId="36" xfId="0" applyFont="1" applyFill="1" applyBorder="1" applyAlignment="1" applyProtection="1">
      <alignment horizontal="center" wrapText="1"/>
      <protection/>
    </xf>
    <xf numFmtId="0" fontId="87" fillId="44" borderId="47" xfId="0" applyFont="1" applyFill="1" applyBorder="1" applyAlignment="1" applyProtection="1">
      <alignment horizontal="center" wrapText="1"/>
      <protection/>
    </xf>
    <xf numFmtId="0" fontId="87" fillId="44" borderId="48" xfId="0" applyFont="1" applyFill="1" applyBorder="1" applyAlignment="1" applyProtection="1">
      <alignment horizontal="center" wrapText="1"/>
      <protection/>
    </xf>
    <xf numFmtId="0" fontId="87" fillId="44" borderId="49" xfId="0" applyFont="1" applyFill="1" applyBorder="1" applyAlignment="1" applyProtection="1">
      <alignment horizontal="center" wrapText="1"/>
      <protection/>
    </xf>
    <xf numFmtId="0" fontId="87" fillId="44" borderId="50" xfId="0" applyFont="1" applyFill="1" applyBorder="1" applyAlignment="1" applyProtection="1">
      <alignment horizontal="center" wrapText="1"/>
      <protection/>
    </xf>
    <xf numFmtId="0" fontId="81" fillId="39" borderId="41" xfId="55" applyFont="1" applyFill="1" applyBorder="1" applyAlignment="1" applyProtection="1">
      <alignment horizontal="center" vertical="center" wrapText="1"/>
      <protection/>
    </xf>
    <xf numFmtId="0" fontId="82" fillId="0" borderId="29" xfId="0" applyFont="1" applyBorder="1" applyAlignment="1" applyProtection="1">
      <alignment horizontal="center" vertical="center" wrapText="1"/>
      <protection locked="0"/>
    </xf>
    <xf numFmtId="0" fontId="82" fillId="0" borderId="38" xfId="0" applyFont="1" applyBorder="1" applyAlignment="1" applyProtection="1">
      <alignment horizontal="center" vertical="center" wrapText="1"/>
      <protection locked="0"/>
    </xf>
    <xf numFmtId="0" fontId="82" fillId="0" borderId="30" xfId="0" applyFont="1" applyBorder="1" applyAlignment="1" applyProtection="1">
      <alignment horizontal="center" vertical="center" wrapText="1"/>
      <protection locked="0"/>
    </xf>
    <xf numFmtId="0" fontId="81" fillId="39" borderId="29" xfId="55" applyFont="1" applyFill="1" applyBorder="1" applyAlignment="1" applyProtection="1">
      <alignment horizontal="center" vertical="center" wrapText="1"/>
      <protection locked="0"/>
    </xf>
    <xf numFmtId="0" fontId="81" fillId="39" borderId="30" xfId="55" applyFont="1" applyFill="1" applyBorder="1" applyAlignment="1" applyProtection="1">
      <alignment horizontal="center" vertical="center" wrapText="1"/>
      <protection locked="0"/>
    </xf>
    <xf numFmtId="0" fontId="82" fillId="0" borderId="19" xfId="0" applyFont="1" applyBorder="1" applyAlignment="1" applyProtection="1">
      <alignment horizontal="center" vertical="center" wrapText="1"/>
      <protection locked="0"/>
    </xf>
    <xf numFmtId="0" fontId="81" fillId="39" borderId="19" xfId="0" applyFont="1" applyFill="1" applyBorder="1" applyAlignment="1" applyProtection="1">
      <alignment horizontal="center" vertical="center" wrapText="1"/>
      <protection locked="0"/>
    </xf>
    <xf numFmtId="0" fontId="81" fillId="39" borderId="19" xfId="0" applyFont="1" applyFill="1" applyBorder="1" applyAlignment="1" applyProtection="1">
      <alignment horizontal="center" vertical="center"/>
      <protection locked="0"/>
    </xf>
    <xf numFmtId="9" fontId="85" fillId="41" borderId="43" xfId="64" applyFont="1" applyFill="1" applyBorder="1" applyAlignment="1" applyProtection="1">
      <alignment horizontal="center" vertical="center" wrapText="1"/>
      <protection locked="0"/>
    </xf>
    <xf numFmtId="9" fontId="85" fillId="41" borderId="44" xfId="64" applyFont="1" applyFill="1" applyBorder="1" applyAlignment="1" applyProtection="1">
      <alignment horizontal="center" vertical="center" wrapText="1"/>
      <protection locked="0"/>
    </xf>
    <xf numFmtId="0" fontId="17" fillId="36" borderId="19" xfId="55" applyFont="1" applyFill="1" applyBorder="1" applyAlignment="1" applyProtection="1">
      <alignment horizontal="center" vertical="center"/>
      <protection locked="0"/>
    </xf>
    <xf numFmtId="9" fontId="82" fillId="42" borderId="29" xfId="0" applyNumberFormat="1" applyFont="1" applyFill="1" applyBorder="1" applyAlignment="1" applyProtection="1">
      <alignment horizontal="center" vertical="center" wrapText="1"/>
      <protection locked="0"/>
    </xf>
    <xf numFmtId="9" fontId="82" fillId="42" borderId="30" xfId="0" applyNumberFormat="1" applyFont="1" applyFill="1" applyBorder="1" applyAlignment="1" applyProtection="1">
      <alignment horizontal="center" vertical="center" wrapText="1"/>
      <protection locked="0"/>
    </xf>
    <xf numFmtId="9" fontId="82" fillId="42" borderId="19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19" xfId="0" applyFont="1" applyFill="1" applyBorder="1" applyAlignment="1" applyProtection="1">
      <alignment horizontal="center" vertical="center" wrapText="1"/>
      <protection locked="0"/>
    </xf>
    <xf numFmtId="1" fontId="82" fillId="34" borderId="19" xfId="0" applyNumberFormat="1" applyFont="1" applyFill="1" applyBorder="1" applyAlignment="1" applyProtection="1">
      <alignment horizontal="center" vertical="center" wrapText="1"/>
      <protection locked="0"/>
    </xf>
    <xf numFmtId="14" fontId="82" fillId="0" borderId="19" xfId="0" applyNumberFormat="1" applyFont="1" applyFill="1" applyBorder="1" applyAlignment="1" applyProtection="1">
      <alignment horizontal="center" vertical="center" wrapText="1"/>
      <protection locked="0"/>
    </xf>
    <xf numFmtId="6" fontId="8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81" fillId="39" borderId="19" xfId="55" applyFont="1" applyFill="1" applyBorder="1" applyAlignment="1" applyProtection="1">
      <alignment horizontal="center" vertical="center" wrapText="1"/>
      <protection locked="0"/>
    </xf>
    <xf numFmtId="9" fontId="8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30" xfId="55" applyFont="1" applyFill="1" applyBorder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 wrapText="1"/>
      <protection locked="0"/>
    </xf>
    <xf numFmtId="0" fontId="16" fillId="0" borderId="25" xfId="55" applyFont="1" applyFill="1" applyBorder="1" applyAlignment="1" applyProtection="1">
      <alignment horizontal="center" vertical="center" wrapText="1"/>
      <protection locked="0"/>
    </xf>
    <xf numFmtId="0" fontId="8" fillId="0" borderId="25" xfId="55" applyFont="1" applyBorder="1" applyAlignment="1" applyProtection="1">
      <alignment horizontal="center" vertical="center" wrapText="1"/>
      <protection locked="0"/>
    </xf>
    <xf numFmtId="0" fontId="8" fillId="0" borderId="25" xfId="55" applyFont="1" applyFill="1" applyBorder="1" applyAlignment="1" applyProtection="1">
      <alignment horizontal="center" vertical="center" wrapText="1"/>
      <protection locked="0"/>
    </xf>
    <xf numFmtId="0" fontId="27" fillId="0" borderId="0" xfId="55" applyFont="1" applyFill="1" applyBorder="1" applyAlignment="1" applyProtection="1">
      <alignment horizontal="center" vertical="center" wrapText="1"/>
      <protection locked="0"/>
    </xf>
    <xf numFmtId="0" fontId="27" fillId="0" borderId="46" xfId="55" applyFont="1" applyFill="1" applyBorder="1" applyAlignment="1" applyProtection="1">
      <alignment horizontal="center" vertical="center" wrapText="1"/>
      <protection locked="0"/>
    </xf>
    <xf numFmtId="0" fontId="8" fillId="0" borderId="25" xfId="55" applyFont="1" applyFill="1" applyBorder="1" applyAlignment="1" applyProtection="1">
      <alignment horizontal="center" vertical="center"/>
      <protection locked="0"/>
    </xf>
    <xf numFmtId="0" fontId="17" fillId="36" borderId="35" xfId="55" applyFont="1" applyFill="1" applyBorder="1" applyAlignment="1" applyProtection="1">
      <alignment horizontal="center" vertical="center"/>
      <protection locked="0"/>
    </xf>
    <xf numFmtId="0" fontId="17" fillId="36" borderId="36" xfId="55" applyFont="1" applyFill="1" applyBorder="1" applyAlignment="1" applyProtection="1">
      <alignment horizontal="center" vertical="center"/>
      <protection locked="0"/>
    </xf>
    <xf numFmtId="0" fontId="17" fillId="36" borderId="28" xfId="55" applyFont="1" applyFill="1" applyBorder="1" applyAlignment="1" applyProtection="1">
      <alignment horizontal="center" vertical="center"/>
      <protection locked="0"/>
    </xf>
    <xf numFmtId="0" fontId="87" fillId="0" borderId="0" xfId="0" applyFont="1" applyFill="1" applyBorder="1" applyAlignment="1" applyProtection="1">
      <alignment horizontal="center" wrapText="1"/>
      <protection/>
    </xf>
    <xf numFmtId="0" fontId="82" fillId="42" borderId="19" xfId="0" applyFont="1" applyFill="1" applyBorder="1" applyAlignment="1" applyProtection="1">
      <alignment horizontal="center" vertical="center" wrapText="1"/>
      <protection locked="0"/>
    </xf>
    <xf numFmtId="0" fontId="57" fillId="36" borderId="0" xfId="0" applyFont="1" applyFill="1" applyAlignment="1">
      <alignment horizontal="justify" vertical="center" wrapText="1"/>
    </xf>
    <xf numFmtId="9" fontId="77" fillId="0" borderId="19" xfId="61" applyNumberFormat="1" applyFont="1" applyBorder="1" applyAlignment="1">
      <alignment horizontal="center" vertical="center" wrapText="1"/>
    </xf>
    <xf numFmtId="180" fontId="77" fillId="0" borderId="19" xfId="61" applyNumberFormat="1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9" fontId="77" fillId="0" borderId="19" xfId="61" applyFont="1" applyBorder="1" applyAlignment="1">
      <alignment horizontal="center" vertical="center" wrapText="1"/>
    </xf>
    <xf numFmtId="0" fontId="77" fillId="0" borderId="51" xfId="0" applyFont="1" applyBorder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0" fontId="76" fillId="0" borderId="52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/>
    </xf>
    <xf numFmtId="0" fontId="60" fillId="33" borderId="19" xfId="0" applyFont="1" applyFill="1" applyBorder="1" applyAlignment="1">
      <alignment horizontal="center"/>
    </xf>
    <xf numFmtId="0" fontId="86" fillId="33" borderId="19" xfId="0" applyFont="1" applyFill="1" applyBorder="1" applyAlignment="1">
      <alignment horizontal="center"/>
    </xf>
    <xf numFmtId="0" fontId="86" fillId="33" borderId="21" xfId="0" applyFont="1" applyFill="1" applyBorder="1" applyAlignment="1">
      <alignment horizontal="center"/>
    </xf>
    <xf numFmtId="0" fontId="90" fillId="0" borderId="20" xfId="0" applyFont="1" applyBorder="1" applyAlignment="1">
      <alignment horizontal="center" vertical="center" wrapText="1"/>
    </xf>
    <xf numFmtId="9" fontId="77" fillId="0" borderId="19" xfId="0" applyNumberFormat="1" applyFont="1" applyFill="1" applyBorder="1" applyAlignment="1">
      <alignment horizontal="center" vertical="center" wrapText="1"/>
    </xf>
    <xf numFmtId="9" fontId="77" fillId="0" borderId="19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60" fillId="33" borderId="53" xfId="0" applyFont="1" applyFill="1" applyBorder="1" applyAlignment="1">
      <alignment horizontal="center" vertical="center" wrapText="1"/>
    </xf>
    <xf numFmtId="0" fontId="60" fillId="33" borderId="54" xfId="0" applyFont="1" applyFill="1" applyBorder="1" applyAlignment="1">
      <alignment horizontal="center" vertical="center" wrapText="1"/>
    </xf>
    <xf numFmtId="0" fontId="60" fillId="33" borderId="55" xfId="0" applyFont="1" applyFill="1" applyBorder="1" applyAlignment="1">
      <alignment horizontal="center" vertical="center" wrapText="1"/>
    </xf>
    <xf numFmtId="0" fontId="86" fillId="33" borderId="56" xfId="0" applyFont="1" applyFill="1" applyBorder="1" applyAlignment="1">
      <alignment horizontal="center"/>
    </xf>
    <xf numFmtId="0" fontId="86" fillId="33" borderId="57" xfId="0" applyFont="1" applyFill="1" applyBorder="1" applyAlignment="1">
      <alignment horizontal="center"/>
    </xf>
    <xf numFmtId="0" fontId="91" fillId="0" borderId="20" xfId="0" applyFont="1" applyBorder="1" applyAlignment="1">
      <alignment horizontal="center" vertical="center" textRotation="90" wrapText="1"/>
    </xf>
    <xf numFmtId="0" fontId="91" fillId="0" borderId="51" xfId="0" applyFont="1" applyBorder="1" applyAlignment="1">
      <alignment horizontal="center" vertical="center" textRotation="90" wrapText="1"/>
    </xf>
    <xf numFmtId="9" fontId="77" fillId="0" borderId="22" xfId="0" applyNumberFormat="1" applyFont="1" applyFill="1" applyBorder="1" applyAlignment="1">
      <alignment horizontal="center" vertical="center" wrapText="1"/>
    </xf>
    <xf numFmtId="0" fontId="77" fillId="0" borderId="22" xfId="0" applyFont="1" applyBorder="1" applyAlignment="1">
      <alignment horizontal="center" vertical="center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 2" xfId="50"/>
    <cellStyle name="Millares 3" xfId="51"/>
    <cellStyle name="Currency" xfId="52"/>
    <cellStyle name="Currency [0]" xfId="53"/>
    <cellStyle name="Neutral" xfId="54"/>
    <cellStyle name="Normal 2" xfId="55"/>
    <cellStyle name="Normal 2 14" xfId="56"/>
    <cellStyle name="Normal 2 2" xfId="57"/>
    <cellStyle name="Normal 3" xfId="58"/>
    <cellStyle name="Normal 4" xfId="59"/>
    <cellStyle name="Notas" xfId="60"/>
    <cellStyle name="Percent" xfId="61"/>
    <cellStyle name="Porcentual 2" xfId="62"/>
    <cellStyle name="Porcentual 2 2" xfId="63"/>
    <cellStyle name="Porcentual 2 3" xfId="64"/>
    <cellStyle name="Porcentual 2 3 2" xfId="65"/>
    <cellStyle name="Porcentual 3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57150</xdr:rowOff>
    </xdr:from>
    <xdr:to>
      <xdr:col>2</xdr:col>
      <xdr:colOff>209550</xdr:colOff>
      <xdr:row>4</xdr:row>
      <xdr:rowOff>76200</xdr:rowOff>
    </xdr:to>
    <xdr:pic>
      <xdr:nvPicPr>
        <xdr:cNvPr id="1" name="Imagen 3" descr="C:\Trabajo\Comunicaciones\LogosMetrosalud\200905ImagenCorportaiva\WordEncabezadoDePagin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1590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57150</xdr:rowOff>
    </xdr:from>
    <xdr:to>
      <xdr:col>2</xdr:col>
      <xdr:colOff>76200</xdr:colOff>
      <xdr:row>0</xdr:row>
      <xdr:rowOff>723900</xdr:rowOff>
    </xdr:to>
    <xdr:pic>
      <xdr:nvPicPr>
        <xdr:cNvPr id="1" name="Imagen 3" descr="C:\Trabajo\Comunicaciones\LogosMetrosalud\200905ImagenCorportaiva\WordEncabezadoDePagin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1457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uarez\Mis%20documentos\ADRYSUVA\2011\PLAN%20DE%20GESTION\2010\2010\EL%20SISTEMA%20FINANCIERO%20%20ADMINISTRATIVO%20Y%20JURID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NEA IV "/>
      <sheetName val="FORTA DEL SISI FINANC 2010"/>
      <sheetName val="FORTA SIS ADMON  2010"/>
      <sheetName val="GESTION JURIDICA 2010"/>
      <sheetName val="RESUMEN EJECUCION"/>
      <sheetName val="PRESENTACIÓN"/>
    </sheetNames>
    <sheetDataSet>
      <sheetData sheetId="0">
        <row r="11">
          <cell r="A11" t="str">
            <v>EL SISTEMA FINANCIERO, ADMINISTRATIVO Y JURIDICO</v>
          </cell>
          <cell r="B11">
            <v>0.13</v>
          </cell>
          <cell r="C11">
            <v>0.1101932734791631</v>
          </cell>
          <cell r="D11" t="str">
            <v>FORTALECIMIENTO DEL SISTEMA FINANCIERO DE LA EMPRESA</v>
          </cell>
          <cell r="E11">
            <v>0.075</v>
          </cell>
          <cell r="F11">
            <v>0.056810356812496444</v>
          </cell>
          <cell r="G11" t="str">
            <v>Gestión Económica y Financiera</v>
          </cell>
          <cell r="H11">
            <v>0.055</v>
          </cell>
          <cell r="I11">
            <v>0.041810356812496445</v>
          </cell>
        </row>
        <row r="24">
          <cell r="G24" t="str">
            <v>Gestión del sistema de costos</v>
          </cell>
          <cell r="H24">
            <v>0.02</v>
          </cell>
          <cell r="I24">
            <v>0.015</v>
          </cell>
        </row>
        <row r="28">
          <cell r="D28" t="str">
            <v>FORTALECIMIENTO ADMINISTRATIVO  DE LA EMPRESA</v>
          </cell>
          <cell r="E28">
            <v>0.035</v>
          </cell>
          <cell r="F28">
            <v>0.03426625</v>
          </cell>
          <cell r="G28" t="str">
            <v>Desarrollo del sistema de contratación</v>
          </cell>
          <cell r="H28">
            <v>0.017</v>
          </cell>
          <cell r="I28">
            <v>0.01646875</v>
          </cell>
        </row>
        <row r="34">
          <cell r="G34" t="str">
            <v>Fortalecimiento de la administración de Bienes e insumos</v>
          </cell>
          <cell r="H34">
            <v>0.018</v>
          </cell>
          <cell r="I34">
            <v>0.0177975</v>
          </cell>
        </row>
        <row r="41">
          <cell r="D41" t="str">
            <v>FORTALECIMIENTO JURÍDICO DE LA EMPRESA</v>
          </cell>
          <cell r="E41">
            <v>0.02</v>
          </cell>
          <cell r="F41">
            <v>0.019116666666666667</v>
          </cell>
          <cell r="G41" t="str">
            <v>Gestión Jurídica</v>
          </cell>
          <cell r="H41">
            <v>0.02</v>
          </cell>
          <cell r="I41">
            <v>0.019116666666666667</v>
          </cell>
        </row>
      </sheetData>
      <sheetData sheetId="1">
        <row r="27">
          <cell r="Q27">
            <v>0.05499999999999999</v>
          </cell>
          <cell r="R27">
            <v>0.041810356812496445</v>
          </cell>
        </row>
        <row r="43">
          <cell r="Q43">
            <v>0.02</v>
          </cell>
          <cell r="R43">
            <v>0.015</v>
          </cell>
        </row>
      </sheetData>
      <sheetData sheetId="2">
        <row r="17">
          <cell r="Q17">
            <v>0.0085</v>
          </cell>
          <cell r="R17">
            <v>0.00796875</v>
          </cell>
        </row>
        <row r="34">
          <cell r="Q34">
            <v>0.018</v>
          </cell>
          <cell r="R34">
            <v>0.0177975</v>
          </cell>
        </row>
      </sheetData>
      <sheetData sheetId="3">
        <row r="17">
          <cell r="Q17">
            <v>0.02</v>
          </cell>
          <cell r="R17">
            <v>0.019116666666666667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0033"/>
  </sheetPr>
  <dimension ref="A1:BD1003"/>
  <sheetViews>
    <sheetView zoomScale="90" zoomScaleNormal="90" zoomScalePageLayoutView="0" workbookViewId="0" topLeftCell="H1">
      <selection activeCell="L40" sqref="L40"/>
    </sheetView>
  </sheetViews>
  <sheetFormatPr defaultColWidth="11.421875" defaultRowHeight="15"/>
  <cols>
    <col min="2" max="2" width="11.57421875" style="0" bestFit="1" customWidth="1"/>
    <col min="3" max="3" width="11.57421875" style="0" customWidth="1"/>
    <col min="4" max="4" width="24.140625" style="0" customWidth="1"/>
    <col min="5" max="6" width="11.00390625" style="0" customWidth="1"/>
    <col min="7" max="7" width="30.140625" style="0" customWidth="1"/>
    <col min="8" max="8" width="12.7109375" style="0" bestFit="1" customWidth="1"/>
    <col min="9" max="9" width="15.00390625" style="0" customWidth="1"/>
    <col min="10" max="10" width="33.8515625" style="0" customWidth="1"/>
    <col min="11" max="11" width="34.140625" style="0" customWidth="1"/>
    <col min="12" max="13" width="7.28125" style="4" customWidth="1"/>
    <col min="14" max="14" width="25.421875" style="0" customWidth="1"/>
    <col min="15" max="15" width="20.28125" style="0" customWidth="1"/>
    <col min="56" max="56" width="36.8515625" style="0" bestFit="1" customWidth="1"/>
  </cols>
  <sheetData>
    <row r="1" spans="1:15" ht="15" customHeight="1">
      <c r="A1" s="201" t="s">
        <v>147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15" ht="14.2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5" ht="14.25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5" ht="14.2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</row>
    <row r="5" spans="1:15" ht="14.25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</row>
    <row r="6" spans="1:15" ht="30.75" customHeight="1">
      <c r="A6" s="193" t="s">
        <v>15</v>
      </c>
      <c r="B6" s="193"/>
      <c r="C6" s="193"/>
      <c r="D6" s="193"/>
      <c r="E6" s="193"/>
      <c r="F6" s="184" t="s">
        <v>16</v>
      </c>
      <c r="G6" s="184"/>
      <c r="H6" s="184"/>
      <c r="I6" s="184"/>
      <c r="J6" s="193" t="s">
        <v>17</v>
      </c>
      <c r="K6" s="193"/>
      <c r="L6" s="184" t="s">
        <v>18</v>
      </c>
      <c r="M6" s="184"/>
      <c r="N6" s="184"/>
      <c r="O6" s="184"/>
    </row>
    <row r="7" spans="1:15" ht="14.25" customHeight="1">
      <c r="A7" s="193" t="s">
        <v>19</v>
      </c>
      <c r="B7" s="193"/>
      <c r="C7" s="193"/>
      <c r="D7" s="193"/>
      <c r="E7" s="193"/>
      <c r="F7" s="184" t="s">
        <v>20</v>
      </c>
      <c r="G7" s="184"/>
      <c r="H7" s="184"/>
      <c r="I7" s="184"/>
      <c r="J7" s="193"/>
      <c r="K7" s="193"/>
      <c r="L7" s="184"/>
      <c r="M7" s="184"/>
      <c r="N7" s="184"/>
      <c r="O7" s="184"/>
    </row>
    <row r="8" spans="1:15" ht="23.25" customHeight="1">
      <c r="A8" s="193" t="s">
        <v>21</v>
      </c>
      <c r="B8" s="193"/>
      <c r="C8" s="193"/>
      <c r="D8" s="193"/>
      <c r="E8" s="193"/>
      <c r="F8" s="184" t="s">
        <v>22</v>
      </c>
      <c r="G8" s="184"/>
      <c r="H8" s="184"/>
      <c r="I8" s="184"/>
      <c r="J8" s="193" t="s">
        <v>23</v>
      </c>
      <c r="K8" s="193"/>
      <c r="L8" s="59" t="s">
        <v>53</v>
      </c>
      <c r="M8" s="59"/>
      <c r="N8" s="59"/>
      <c r="O8" s="59"/>
    </row>
    <row r="9" spans="1:15" ht="44.25" customHeight="1">
      <c r="A9" s="203" t="s">
        <v>24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</row>
    <row r="10" spans="1:15" ht="14.25">
      <c r="A10" s="60" t="s">
        <v>25</v>
      </c>
      <c r="B10" s="60" t="s">
        <v>26</v>
      </c>
      <c r="C10" s="60"/>
      <c r="D10" s="60" t="s">
        <v>0</v>
      </c>
      <c r="E10" s="60" t="s">
        <v>26</v>
      </c>
      <c r="F10" s="60"/>
      <c r="G10" s="60" t="s">
        <v>1</v>
      </c>
      <c r="H10" s="60" t="s">
        <v>26</v>
      </c>
      <c r="I10" s="60"/>
      <c r="J10" s="60" t="s">
        <v>2</v>
      </c>
      <c r="K10" s="60" t="s">
        <v>27</v>
      </c>
      <c r="L10" s="61"/>
      <c r="M10" s="61"/>
      <c r="N10" s="60" t="s">
        <v>28</v>
      </c>
      <c r="O10" s="60" t="s">
        <v>29</v>
      </c>
    </row>
    <row r="11" spans="1:56" ht="60" customHeight="1">
      <c r="A11" s="196" t="s">
        <v>30</v>
      </c>
      <c r="B11" s="186">
        <f>E11+E26+E34</f>
        <v>0.13</v>
      </c>
      <c r="C11" s="186" t="e">
        <f>SUM(F11:F37)</f>
        <v>#REF!</v>
      </c>
      <c r="D11" s="189" t="s">
        <v>31</v>
      </c>
      <c r="E11" s="186">
        <f>H11+H22</f>
        <v>0.075</v>
      </c>
      <c r="F11" s="186" t="e">
        <f>SUM(I11:I25)</f>
        <v>#REF!</v>
      </c>
      <c r="G11" s="194" t="s">
        <v>3</v>
      </c>
      <c r="H11" s="185">
        <v>0.055</v>
      </c>
      <c r="I11" s="185" t="e">
        <f>SUM(M11:M21)</f>
        <v>#REF!</v>
      </c>
      <c r="J11" s="191" t="s">
        <v>4</v>
      </c>
      <c r="K11" s="64" t="s">
        <v>32</v>
      </c>
      <c r="L11" s="65">
        <f>H11/5/2</f>
        <v>0.0055</v>
      </c>
      <c r="M11" s="65" t="e">
        <f>'MODELO EFICIENCIA SOLIDEZ'!#REF!</f>
        <v>#REF!</v>
      </c>
      <c r="N11" s="66" t="s">
        <v>73</v>
      </c>
      <c r="O11" s="64" t="s">
        <v>84</v>
      </c>
      <c r="BD11" s="1"/>
    </row>
    <row r="12" spans="1:56" ht="54" customHeight="1">
      <c r="A12" s="196"/>
      <c r="B12" s="186"/>
      <c r="C12" s="186"/>
      <c r="D12" s="189"/>
      <c r="E12" s="186"/>
      <c r="F12" s="186"/>
      <c r="G12" s="194"/>
      <c r="H12" s="185"/>
      <c r="I12" s="185"/>
      <c r="J12" s="191"/>
      <c r="K12" s="64" t="s">
        <v>76</v>
      </c>
      <c r="L12" s="65">
        <f>H11/5/2</f>
        <v>0.0055</v>
      </c>
      <c r="M12" s="65" t="e">
        <f>'MODELO EFICIENCIA SOLIDEZ'!#REF!</f>
        <v>#REF!</v>
      </c>
      <c r="N12" s="66" t="s">
        <v>77</v>
      </c>
      <c r="O12" s="64" t="s">
        <v>132</v>
      </c>
      <c r="BD12" s="1"/>
    </row>
    <row r="13" spans="1:56" ht="38.25" customHeight="1">
      <c r="A13" s="196"/>
      <c r="B13" s="186"/>
      <c r="C13" s="186"/>
      <c r="D13" s="189"/>
      <c r="E13" s="186"/>
      <c r="F13" s="186"/>
      <c r="G13" s="194"/>
      <c r="H13" s="185"/>
      <c r="I13" s="185"/>
      <c r="J13" s="191" t="s">
        <v>5</v>
      </c>
      <c r="K13" s="197" t="s">
        <v>33</v>
      </c>
      <c r="L13" s="195">
        <f>H11/5/2</f>
        <v>0.0055</v>
      </c>
      <c r="M13" s="195" t="e">
        <f>'MODELO EFICIENCIA SOLIDEZ'!#REF!+'MODELO EFICIENCIA SOLIDEZ'!#REF!+'MODELO EFICIENCIA SOLIDEZ'!#REF!</f>
        <v>#REF!</v>
      </c>
      <c r="N13" s="199" t="s">
        <v>34</v>
      </c>
      <c r="O13" s="67" t="s">
        <v>35</v>
      </c>
      <c r="P13" s="2" t="s">
        <v>75</v>
      </c>
      <c r="BD13" s="1"/>
    </row>
    <row r="14" spans="1:56" ht="54" customHeight="1">
      <c r="A14" s="196"/>
      <c r="B14" s="186"/>
      <c r="C14" s="186"/>
      <c r="D14" s="189"/>
      <c r="E14" s="186"/>
      <c r="F14" s="186"/>
      <c r="G14" s="194"/>
      <c r="H14" s="185"/>
      <c r="I14" s="185"/>
      <c r="J14" s="191"/>
      <c r="K14" s="197"/>
      <c r="L14" s="195"/>
      <c r="M14" s="195"/>
      <c r="N14" s="202"/>
      <c r="O14" s="67" t="s">
        <v>36</v>
      </c>
      <c r="P14" s="2" t="s">
        <v>75</v>
      </c>
      <c r="BD14" s="1"/>
    </row>
    <row r="15" spans="1:56" ht="39">
      <c r="A15" s="196"/>
      <c r="B15" s="186"/>
      <c r="C15" s="186"/>
      <c r="D15" s="189"/>
      <c r="E15" s="186"/>
      <c r="F15" s="186"/>
      <c r="G15" s="194"/>
      <c r="H15" s="185"/>
      <c r="I15" s="185"/>
      <c r="J15" s="191"/>
      <c r="K15" s="197"/>
      <c r="L15" s="195"/>
      <c r="M15" s="195"/>
      <c r="N15" s="202"/>
      <c r="O15" s="67" t="s">
        <v>37</v>
      </c>
      <c r="P15" s="2" t="s">
        <v>75</v>
      </c>
      <c r="BD15" s="1"/>
    </row>
    <row r="16" spans="1:56" ht="81.75" customHeight="1">
      <c r="A16" s="196"/>
      <c r="B16" s="186"/>
      <c r="C16" s="186"/>
      <c r="D16" s="189"/>
      <c r="E16" s="186"/>
      <c r="F16" s="186"/>
      <c r="G16" s="194"/>
      <c r="H16" s="185"/>
      <c r="I16" s="185"/>
      <c r="J16" s="191"/>
      <c r="K16" s="64" t="s">
        <v>38</v>
      </c>
      <c r="L16" s="65">
        <f>H11/5/2</f>
        <v>0.0055</v>
      </c>
      <c r="M16" s="65" t="e">
        <f>'MODELO EFICIENCIA SOLIDEZ'!#REF!</f>
        <v>#REF!</v>
      </c>
      <c r="N16" s="66" t="s">
        <v>39</v>
      </c>
      <c r="O16" s="67" t="s">
        <v>40</v>
      </c>
      <c r="P16" s="2" t="s">
        <v>75</v>
      </c>
      <c r="BD16" s="1"/>
    </row>
    <row r="17" spans="1:56" ht="67.5" customHeight="1">
      <c r="A17" s="196"/>
      <c r="B17" s="186"/>
      <c r="C17" s="186"/>
      <c r="D17" s="189"/>
      <c r="E17" s="186"/>
      <c r="F17" s="186"/>
      <c r="G17" s="194"/>
      <c r="H17" s="185"/>
      <c r="I17" s="185"/>
      <c r="J17" s="191" t="s">
        <v>6</v>
      </c>
      <c r="K17" s="64" t="s">
        <v>41</v>
      </c>
      <c r="L17" s="195">
        <f>H11/5</f>
        <v>0.011</v>
      </c>
      <c r="M17" s="195" t="e">
        <f>'MODELO EFICIENCIA SOLIDEZ'!#REF!</f>
        <v>#REF!</v>
      </c>
      <c r="N17" s="197" t="s">
        <v>43</v>
      </c>
      <c r="O17" s="197" t="s">
        <v>44</v>
      </c>
      <c r="P17" s="3"/>
      <c r="BD17" s="1"/>
    </row>
    <row r="18" spans="1:56" ht="39">
      <c r="A18" s="196"/>
      <c r="B18" s="186"/>
      <c r="C18" s="186"/>
      <c r="D18" s="189"/>
      <c r="E18" s="186"/>
      <c r="F18" s="186"/>
      <c r="G18" s="194"/>
      <c r="H18" s="185"/>
      <c r="I18" s="185"/>
      <c r="J18" s="191"/>
      <c r="K18" s="64" t="s">
        <v>42</v>
      </c>
      <c r="L18" s="195"/>
      <c r="M18" s="195"/>
      <c r="N18" s="197"/>
      <c r="O18" s="197"/>
      <c r="P18" s="3"/>
      <c r="BD18" s="1"/>
    </row>
    <row r="19" spans="1:56" ht="70.5" customHeight="1">
      <c r="A19" s="196"/>
      <c r="B19" s="186"/>
      <c r="C19" s="186"/>
      <c r="D19" s="189"/>
      <c r="E19" s="186"/>
      <c r="F19" s="186"/>
      <c r="G19" s="194"/>
      <c r="H19" s="185"/>
      <c r="I19" s="185"/>
      <c r="J19" s="190" t="s">
        <v>81</v>
      </c>
      <c r="K19" s="68" t="s">
        <v>86</v>
      </c>
      <c r="L19" s="69">
        <f>H11/5/3</f>
        <v>0.0036666666666666666</v>
      </c>
      <c r="M19" s="65" t="e">
        <f>'MODELO EFICIENCIA SOLIDEZ'!#REF!</f>
        <v>#REF!</v>
      </c>
      <c r="N19" s="198" t="s">
        <v>82</v>
      </c>
      <c r="O19" s="57" t="s">
        <v>130</v>
      </c>
      <c r="P19" s="3"/>
      <c r="BD19" s="1"/>
    </row>
    <row r="20" spans="1:56" ht="70.5" customHeight="1">
      <c r="A20" s="196"/>
      <c r="B20" s="186"/>
      <c r="C20" s="186"/>
      <c r="D20" s="189"/>
      <c r="E20" s="186"/>
      <c r="F20" s="186"/>
      <c r="G20" s="194"/>
      <c r="H20" s="185"/>
      <c r="I20" s="185"/>
      <c r="J20" s="190"/>
      <c r="K20" s="198" t="s">
        <v>85</v>
      </c>
      <c r="L20" s="69">
        <f>H11/5/3</f>
        <v>0.0036666666666666666</v>
      </c>
      <c r="M20" s="65" t="e">
        <f>'MODELO EFICIENCIA SOLIDEZ'!#REF!</f>
        <v>#REF!</v>
      </c>
      <c r="N20" s="198"/>
      <c r="O20" s="57" t="s">
        <v>131</v>
      </c>
      <c r="P20" s="3"/>
      <c r="BD20" s="1"/>
    </row>
    <row r="21" spans="1:56" ht="70.5" customHeight="1">
      <c r="A21" s="196"/>
      <c r="B21" s="186"/>
      <c r="C21" s="186"/>
      <c r="D21" s="189"/>
      <c r="E21" s="186"/>
      <c r="F21" s="186"/>
      <c r="G21" s="194"/>
      <c r="H21" s="185"/>
      <c r="I21" s="185"/>
      <c r="J21" s="190"/>
      <c r="K21" s="198"/>
      <c r="L21" s="69">
        <f>H11/5/3</f>
        <v>0.0036666666666666666</v>
      </c>
      <c r="M21" s="65" t="e">
        <f>'MODELO EFICIENCIA SOLIDEZ'!#REF!</f>
        <v>#REF!</v>
      </c>
      <c r="N21" s="198"/>
      <c r="O21" s="57" t="s">
        <v>48</v>
      </c>
      <c r="P21" s="3"/>
      <c r="BD21" s="1"/>
    </row>
    <row r="22" spans="1:56" ht="28.5" customHeight="1">
      <c r="A22" s="196"/>
      <c r="B22" s="186"/>
      <c r="C22" s="186"/>
      <c r="D22" s="189"/>
      <c r="E22" s="186"/>
      <c r="F22" s="186"/>
      <c r="G22" s="194" t="s">
        <v>7</v>
      </c>
      <c r="H22" s="185">
        <v>0.02</v>
      </c>
      <c r="I22" s="185" t="e">
        <f>SUM(M22:M25)</f>
        <v>#REF!</v>
      </c>
      <c r="J22" s="191" t="s">
        <v>8</v>
      </c>
      <c r="K22" s="67" t="s">
        <v>45</v>
      </c>
      <c r="L22" s="200">
        <f>H22/2</f>
        <v>0.01</v>
      </c>
      <c r="M22" s="200" t="e">
        <f>'MODELO EFICIENCIA SOLIDEZ'!#REF!</f>
        <v>#REF!</v>
      </c>
      <c r="N22" s="199" t="s">
        <v>148</v>
      </c>
      <c r="O22" s="197" t="s">
        <v>80</v>
      </c>
      <c r="P22" s="3"/>
      <c r="BD22" s="1"/>
    </row>
    <row r="23" spans="1:56" ht="33" customHeight="1">
      <c r="A23" s="196"/>
      <c r="B23" s="186"/>
      <c r="C23" s="186"/>
      <c r="D23" s="189"/>
      <c r="E23" s="186"/>
      <c r="F23" s="186"/>
      <c r="G23" s="194"/>
      <c r="H23" s="185"/>
      <c r="I23" s="185"/>
      <c r="J23" s="191"/>
      <c r="K23" s="67" t="s">
        <v>46</v>
      </c>
      <c r="L23" s="200"/>
      <c r="M23" s="200"/>
      <c r="N23" s="199"/>
      <c r="O23" s="197"/>
      <c r="P23" s="3"/>
      <c r="BD23" s="1"/>
    </row>
    <row r="24" spans="1:56" ht="42.75" customHeight="1">
      <c r="A24" s="196"/>
      <c r="B24" s="186"/>
      <c r="C24" s="186"/>
      <c r="D24" s="189"/>
      <c r="E24" s="186"/>
      <c r="F24" s="186"/>
      <c r="G24" s="194"/>
      <c r="H24" s="185"/>
      <c r="I24" s="185"/>
      <c r="J24" s="190" t="s">
        <v>83</v>
      </c>
      <c r="K24" s="67" t="s">
        <v>78</v>
      </c>
      <c r="L24" s="200">
        <f>H22/2</f>
        <v>0.01</v>
      </c>
      <c r="M24" s="200" t="e">
        <f>'MODELO EFICIENCIA SOLIDEZ'!#REF!+'MODELO EFICIENCIA SOLIDEZ'!#REF!</f>
        <v>#REF!</v>
      </c>
      <c r="N24" s="199" t="s">
        <v>149</v>
      </c>
      <c r="O24" s="197" t="s">
        <v>47</v>
      </c>
      <c r="P24" s="3"/>
      <c r="BD24" s="1"/>
    </row>
    <row r="25" spans="1:56" ht="36" customHeight="1">
      <c r="A25" s="196"/>
      <c r="B25" s="186"/>
      <c r="C25" s="186"/>
      <c r="D25" s="189"/>
      <c r="E25" s="186"/>
      <c r="F25" s="186"/>
      <c r="G25" s="194"/>
      <c r="H25" s="185"/>
      <c r="I25" s="185"/>
      <c r="J25" s="190"/>
      <c r="K25" s="67" t="s">
        <v>79</v>
      </c>
      <c r="L25" s="200"/>
      <c r="M25" s="200"/>
      <c r="N25" s="199"/>
      <c r="O25" s="197"/>
      <c r="P25" s="3"/>
      <c r="BD25" s="1"/>
    </row>
    <row r="26" spans="1:56" ht="78.75" customHeight="1">
      <c r="A26" s="196"/>
      <c r="B26" s="186"/>
      <c r="C26" s="186"/>
      <c r="D26" s="192" t="s">
        <v>107</v>
      </c>
      <c r="E26" s="187">
        <f>H26+H30</f>
        <v>0.035</v>
      </c>
      <c r="F26" s="188" t="e">
        <f>SUM(I26:I33)</f>
        <v>#REF!</v>
      </c>
      <c r="G26" s="194" t="s">
        <v>9</v>
      </c>
      <c r="H26" s="185">
        <v>0.017</v>
      </c>
      <c r="I26" s="185">
        <f>SUM(M26:M29)</f>
        <v>0.005666666666666667</v>
      </c>
      <c r="J26" s="190" t="s">
        <v>10</v>
      </c>
      <c r="K26" s="58" t="s">
        <v>93</v>
      </c>
      <c r="L26" s="84">
        <f>H26/3/2</f>
        <v>0.0028333333333333335</v>
      </c>
      <c r="M26" s="72">
        <f>L26</f>
        <v>0.0028333333333333335</v>
      </c>
      <c r="N26" s="199" t="s">
        <v>91</v>
      </c>
      <c r="O26" s="197" t="s">
        <v>94</v>
      </c>
      <c r="BD26" s="1"/>
    </row>
    <row r="27" spans="1:56" ht="107.25" customHeight="1">
      <c r="A27" s="196"/>
      <c r="B27" s="186"/>
      <c r="C27" s="186"/>
      <c r="D27" s="192"/>
      <c r="E27" s="187"/>
      <c r="F27" s="188"/>
      <c r="G27" s="194"/>
      <c r="H27" s="185"/>
      <c r="I27" s="185"/>
      <c r="J27" s="190"/>
      <c r="K27" s="58" t="s">
        <v>92</v>
      </c>
      <c r="L27" s="84">
        <f>H26/3/2</f>
        <v>0.0028333333333333335</v>
      </c>
      <c r="M27" s="72">
        <f>L27</f>
        <v>0.0028333333333333335</v>
      </c>
      <c r="N27" s="199"/>
      <c r="O27" s="197"/>
      <c r="BD27" s="1"/>
    </row>
    <row r="28" spans="1:56" ht="56.25" customHeight="1">
      <c r="A28" s="196"/>
      <c r="B28" s="186"/>
      <c r="C28" s="186"/>
      <c r="D28" s="192"/>
      <c r="E28" s="187"/>
      <c r="F28" s="188"/>
      <c r="G28" s="194"/>
      <c r="H28" s="185"/>
      <c r="I28" s="185"/>
      <c r="J28" s="205" t="s">
        <v>88</v>
      </c>
      <c r="K28" s="58" t="s">
        <v>95</v>
      </c>
      <c r="L28" s="85"/>
      <c r="M28" s="72"/>
      <c r="N28" s="207" t="s">
        <v>89</v>
      </c>
      <c r="O28" s="57" t="s">
        <v>97</v>
      </c>
      <c r="BD28" s="1"/>
    </row>
    <row r="29" spans="1:56" ht="63.75" customHeight="1">
      <c r="A29" s="196"/>
      <c r="B29" s="186"/>
      <c r="C29" s="186"/>
      <c r="D29" s="192"/>
      <c r="E29" s="187"/>
      <c r="F29" s="188"/>
      <c r="G29" s="194"/>
      <c r="H29" s="185"/>
      <c r="I29" s="185"/>
      <c r="J29" s="205"/>
      <c r="K29" s="58" t="s">
        <v>96</v>
      </c>
      <c r="L29" s="85"/>
      <c r="M29" s="72"/>
      <c r="N29" s="207"/>
      <c r="O29" s="73" t="s">
        <v>98</v>
      </c>
      <c r="BD29" s="1"/>
    </row>
    <row r="30" spans="1:56" ht="66">
      <c r="A30" s="196"/>
      <c r="B30" s="186"/>
      <c r="C30" s="186"/>
      <c r="D30" s="192"/>
      <c r="E30" s="187"/>
      <c r="F30" s="188"/>
      <c r="G30" s="194" t="s">
        <v>90</v>
      </c>
      <c r="H30" s="185">
        <v>0.018</v>
      </c>
      <c r="I30" s="185" t="e">
        <f>SUM(M30:M33)</f>
        <v>#REF!</v>
      </c>
      <c r="J30" s="190" t="s">
        <v>11</v>
      </c>
      <c r="K30" s="74" t="s">
        <v>102</v>
      </c>
      <c r="L30" s="72">
        <f>H30/4</f>
        <v>0.0045</v>
      </c>
      <c r="M30" s="72" t="e">
        <f>'LEGALIDAD EFIC. ADVA'!#REF!</f>
        <v>#REF!</v>
      </c>
      <c r="N30" s="67" t="s">
        <v>49</v>
      </c>
      <c r="O30" s="67" t="s">
        <v>103</v>
      </c>
      <c r="BD30" s="1"/>
    </row>
    <row r="31" spans="1:56" ht="78.75">
      <c r="A31" s="196"/>
      <c r="B31" s="186"/>
      <c r="C31" s="186"/>
      <c r="D31" s="192"/>
      <c r="E31" s="187"/>
      <c r="F31" s="188"/>
      <c r="G31" s="194"/>
      <c r="H31" s="185"/>
      <c r="I31" s="185"/>
      <c r="J31" s="190"/>
      <c r="K31" s="74" t="s">
        <v>105</v>
      </c>
      <c r="L31" s="72">
        <f>H30/4</f>
        <v>0.0045</v>
      </c>
      <c r="M31" s="72" t="e">
        <f>'LEGALIDAD EFIC. ADVA'!#REF!</f>
        <v>#REF!</v>
      </c>
      <c r="N31" s="67" t="s">
        <v>99</v>
      </c>
      <c r="O31" s="67" t="s">
        <v>104</v>
      </c>
      <c r="BD31" s="1"/>
    </row>
    <row r="32" spans="1:56" ht="52.5">
      <c r="A32" s="196"/>
      <c r="B32" s="186"/>
      <c r="C32" s="186"/>
      <c r="D32" s="192"/>
      <c r="E32" s="187"/>
      <c r="F32" s="188"/>
      <c r="G32" s="194"/>
      <c r="H32" s="185"/>
      <c r="I32" s="185"/>
      <c r="J32" s="190"/>
      <c r="K32" s="74" t="s">
        <v>101</v>
      </c>
      <c r="L32" s="72">
        <f>H30/4</f>
        <v>0.0045</v>
      </c>
      <c r="M32" s="72" t="e">
        <f>'LEGALIDAD EFIC. ADVA'!#REF!</f>
        <v>#REF!</v>
      </c>
      <c r="N32" s="67" t="s">
        <v>50</v>
      </c>
      <c r="O32" s="67" t="s">
        <v>100</v>
      </c>
      <c r="BD32" s="1"/>
    </row>
    <row r="33" spans="1:56" ht="58.5" customHeight="1">
      <c r="A33" s="196"/>
      <c r="B33" s="186"/>
      <c r="C33" s="186"/>
      <c r="D33" s="192"/>
      <c r="E33" s="187"/>
      <c r="F33" s="188"/>
      <c r="G33" s="194"/>
      <c r="H33" s="185"/>
      <c r="I33" s="185"/>
      <c r="J33" s="75" t="s">
        <v>13</v>
      </c>
      <c r="K33" s="67" t="s">
        <v>108</v>
      </c>
      <c r="L33" s="72">
        <f>H30/4</f>
        <v>0.0045</v>
      </c>
      <c r="M33" s="72" t="e">
        <f>'LEGALIDAD EFIC. ADVA'!#REF!</f>
        <v>#REF!</v>
      </c>
      <c r="N33" s="67" t="s">
        <v>51</v>
      </c>
      <c r="O33" s="67" t="s">
        <v>87</v>
      </c>
      <c r="BD33" s="1"/>
    </row>
    <row r="34" spans="1:56" ht="52.5">
      <c r="A34" s="196"/>
      <c r="B34" s="186"/>
      <c r="C34" s="186"/>
      <c r="D34" s="192" t="s">
        <v>106</v>
      </c>
      <c r="E34" s="187">
        <f>H34</f>
        <v>0.02</v>
      </c>
      <c r="F34" s="188" t="e">
        <f>SUM(I34)</f>
        <v>#REF!</v>
      </c>
      <c r="G34" s="194" t="s">
        <v>12</v>
      </c>
      <c r="H34" s="185">
        <v>0.02</v>
      </c>
      <c r="I34" s="185" t="e">
        <f>SUM(M34:M37)+SUM(M38:M40)</f>
        <v>#REF!</v>
      </c>
      <c r="J34" s="76" t="s">
        <v>109</v>
      </c>
      <c r="K34" s="77" t="s">
        <v>115</v>
      </c>
      <c r="L34" s="86">
        <f>H34/3</f>
        <v>0.006666666666666667</v>
      </c>
      <c r="M34" s="78" t="e">
        <f>'LEGALIDAD EFIC. ADVA'!#REF!</f>
        <v>#REF!</v>
      </c>
      <c r="N34" s="79" t="s">
        <v>116</v>
      </c>
      <c r="O34" s="66" t="s">
        <v>117</v>
      </c>
      <c r="BD34" s="1"/>
    </row>
    <row r="35" spans="1:56" ht="52.5">
      <c r="A35" s="196"/>
      <c r="B35" s="186"/>
      <c r="C35" s="186"/>
      <c r="D35" s="192"/>
      <c r="E35" s="187"/>
      <c r="F35" s="188"/>
      <c r="G35" s="194"/>
      <c r="H35" s="185"/>
      <c r="I35" s="185"/>
      <c r="J35" s="190" t="s">
        <v>122</v>
      </c>
      <c r="K35" s="208" t="s">
        <v>110</v>
      </c>
      <c r="L35" s="82">
        <f>H34/3/5</f>
        <v>0.0013333333333333335</v>
      </c>
      <c r="M35" s="78" t="e">
        <f>'LEGALIDAD EFIC. ADVA'!#REF!</f>
        <v>#REF!</v>
      </c>
      <c r="N35" s="80" t="s">
        <v>118</v>
      </c>
      <c r="O35" s="79" t="s">
        <v>119</v>
      </c>
      <c r="BD35" s="1"/>
    </row>
    <row r="36" spans="1:56" ht="39">
      <c r="A36" s="196"/>
      <c r="B36" s="186"/>
      <c r="C36" s="186"/>
      <c r="D36" s="192"/>
      <c r="E36" s="187"/>
      <c r="F36" s="188"/>
      <c r="G36" s="194"/>
      <c r="H36" s="185"/>
      <c r="I36" s="185"/>
      <c r="J36" s="190"/>
      <c r="K36" s="208"/>
      <c r="L36" s="82">
        <f>H34/3/5</f>
        <v>0.0013333333333333335</v>
      </c>
      <c r="M36" s="78" t="e">
        <f>#REF!</f>
        <v>#REF!</v>
      </c>
      <c r="N36" s="79" t="s">
        <v>120</v>
      </c>
      <c r="O36" s="79" t="s">
        <v>127</v>
      </c>
      <c r="BD36" s="1"/>
    </row>
    <row r="37" spans="1:56" ht="81" customHeight="1">
      <c r="A37" s="196"/>
      <c r="B37" s="186"/>
      <c r="C37" s="186"/>
      <c r="D37" s="192"/>
      <c r="E37" s="187"/>
      <c r="F37" s="188"/>
      <c r="G37" s="194"/>
      <c r="H37" s="185"/>
      <c r="I37" s="185"/>
      <c r="J37" s="190"/>
      <c r="K37" s="208"/>
      <c r="L37" s="82">
        <f>H34/3/5</f>
        <v>0.0013333333333333335</v>
      </c>
      <c r="M37" s="78" t="e">
        <f>'LEGALIDAD EFIC. ADVA'!#REF!</f>
        <v>#REF!</v>
      </c>
      <c r="N37" s="79" t="s">
        <v>121</v>
      </c>
      <c r="O37" s="79" t="s">
        <v>128</v>
      </c>
      <c r="BD37" s="1"/>
    </row>
    <row r="38" spans="1:56" s="3" customFormat="1" ht="118.5">
      <c r="A38" s="196"/>
      <c r="B38" s="186"/>
      <c r="C38" s="186"/>
      <c r="D38" s="192"/>
      <c r="E38" s="187"/>
      <c r="F38" s="188"/>
      <c r="G38" s="194"/>
      <c r="H38" s="185"/>
      <c r="I38" s="185"/>
      <c r="J38" s="190"/>
      <c r="K38" s="81" t="s">
        <v>111</v>
      </c>
      <c r="L38" s="82">
        <f>H34/3/5</f>
        <v>0.0013333333333333335</v>
      </c>
      <c r="M38" s="82" t="e">
        <f>'LEGALIDAD EFIC. ADVA'!#REF!</f>
        <v>#REF!</v>
      </c>
      <c r="N38" s="206" t="s">
        <v>129</v>
      </c>
      <c r="O38" s="83" t="s">
        <v>124</v>
      </c>
      <c r="BD38" s="5"/>
    </row>
    <row r="39" spans="1:56" ht="66">
      <c r="A39" s="196"/>
      <c r="B39" s="186"/>
      <c r="C39" s="186"/>
      <c r="D39" s="192"/>
      <c r="E39" s="187"/>
      <c r="F39" s="188"/>
      <c r="G39" s="194"/>
      <c r="H39" s="185"/>
      <c r="I39" s="185"/>
      <c r="J39" s="190"/>
      <c r="K39" s="81" t="s">
        <v>112</v>
      </c>
      <c r="L39" s="82">
        <f>H34/3/5</f>
        <v>0.0013333333333333335</v>
      </c>
      <c r="M39" s="82" t="e">
        <f>'LEGALIDAD EFIC. ADVA'!#REF!</f>
        <v>#REF!</v>
      </c>
      <c r="N39" s="206"/>
      <c r="O39" s="83" t="s">
        <v>125</v>
      </c>
      <c r="BD39" s="1"/>
    </row>
    <row r="40" spans="1:56" ht="66">
      <c r="A40" s="196"/>
      <c r="B40" s="186"/>
      <c r="C40" s="186"/>
      <c r="D40" s="192"/>
      <c r="E40" s="187"/>
      <c r="F40" s="188"/>
      <c r="G40" s="194"/>
      <c r="H40" s="185"/>
      <c r="I40" s="185"/>
      <c r="J40" s="73" t="s">
        <v>123</v>
      </c>
      <c r="K40" s="77" t="s">
        <v>113</v>
      </c>
      <c r="L40" s="87">
        <f>H34/3</f>
        <v>0.006666666666666667</v>
      </c>
      <c r="M40" s="87" t="e">
        <f>#REF!</f>
        <v>#REF!</v>
      </c>
      <c r="N40" s="79" t="s">
        <v>114</v>
      </c>
      <c r="O40" s="79" t="s">
        <v>126</v>
      </c>
      <c r="BD40" s="1"/>
    </row>
    <row r="41" spans="2:56" ht="14.25">
      <c r="B41" s="88">
        <f>SUM(B11)</f>
        <v>0.13</v>
      </c>
      <c r="C41" s="88" t="e">
        <f>SUM(C11)</f>
        <v>#REF!</v>
      </c>
      <c r="E41" s="88">
        <f>SUM(E11:E40)</f>
        <v>0.13</v>
      </c>
      <c r="F41" s="88" t="e">
        <f>SUM(F11:F40)</f>
        <v>#REF!</v>
      </c>
      <c r="H41" s="88">
        <f>SUM(H11:H40)</f>
        <v>0.13</v>
      </c>
      <c r="I41" s="88" t="e">
        <f>SUM(I11:I40)</f>
        <v>#REF!</v>
      </c>
      <c r="L41" s="4">
        <f>SUM(L11:L40)</f>
        <v>0.1076666666666667</v>
      </c>
      <c r="M41" s="4" t="e">
        <f>SUM(M11:M40)</f>
        <v>#REF!</v>
      </c>
      <c r="BD41" s="1"/>
    </row>
    <row r="42" spans="1:56" ht="14.25">
      <c r="A42" s="89" t="s">
        <v>150</v>
      </c>
      <c r="B42" s="89"/>
      <c r="C42" s="90" t="e">
        <f>C41/B41</f>
        <v>#REF!</v>
      </c>
      <c r="BD42" s="1"/>
    </row>
    <row r="43" ht="14.25">
      <c r="BD43" s="1"/>
    </row>
    <row r="44" ht="14.25">
      <c r="BD44" s="1"/>
    </row>
    <row r="45" ht="14.25">
      <c r="BD45" s="1"/>
    </row>
    <row r="46" ht="14.25">
      <c r="BD46" s="1"/>
    </row>
    <row r="47" ht="14.25">
      <c r="BD47" s="1"/>
    </row>
    <row r="50" ht="14.25">
      <c r="BD50" s="1"/>
    </row>
    <row r="51" ht="14.25">
      <c r="BD51" s="1"/>
    </row>
    <row r="57" ht="18.75" customHeight="1"/>
    <row r="990" ht="14.25">
      <c r="BD990" t="s">
        <v>52</v>
      </c>
    </row>
    <row r="991" ht="14.25">
      <c r="BD991" t="s">
        <v>53</v>
      </c>
    </row>
    <row r="992" ht="14.25">
      <c r="BD992" t="s">
        <v>54</v>
      </c>
    </row>
    <row r="993" ht="14.25">
      <c r="BD993" t="s">
        <v>55</v>
      </c>
    </row>
    <row r="994" ht="14.25">
      <c r="BD994" t="s">
        <v>56</v>
      </c>
    </row>
    <row r="995" ht="14.25">
      <c r="BD995" t="s">
        <v>57</v>
      </c>
    </row>
    <row r="996" ht="14.25">
      <c r="BD996" t="s">
        <v>58</v>
      </c>
    </row>
    <row r="997" ht="14.25">
      <c r="BD997" t="s">
        <v>59</v>
      </c>
    </row>
    <row r="998" ht="14.25">
      <c r="BD998" t="s">
        <v>60</v>
      </c>
    </row>
    <row r="999" ht="14.25">
      <c r="BD999" t="s">
        <v>61</v>
      </c>
    </row>
    <row r="1000" ht="14.25">
      <c r="BD1000" t="s">
        <v>62</v>
      </c>
    </row>
    <row r="1001" ht="14.25">
      <c r="BD1001" t="s">
        <v>63</v>
      </c>
    </row>
    <row r="1002" ht="14.25">
      <c r="BD1002" t="s">
        <v>64</v>
      </c>
    </row>
    <row r="1003" ht="14.25">
      <c r="BD1003" t="s">
        <v>65</v>
      </c>
    </row>
  </sheetData>
  <sheetProtection/>
  <mergeCells count="71">
    <mergeCell ref="K13:K15"/>
    <mergeCell ref="M22:M23"/>
    <mergeCell ref="L22:L23"/>
    <mergeCell ref="N28:N29"/>
    <mergeCell ref="J30:J32"/>
    <mergeCell ref="K35:K37"/>
    <mergeCell ref="D34:D40"/>
    <mergeCell ref="J35:J39"/>
    <mergeCell ref="G30:G33"/>
    <mergeCell ref="J28:J29"/>
    <mergeCell ref="H34:H40"/>
    <mergeCell ref="N38:N39"/>
    <mergeCell ref="G34:G40"/>
    <mergeCell ref="I34:I40"/>
    <mergeCell ref="C11:C40"/>
    <mergeCell ref="A8:E8"/>
    <mergeCell ref="J13:J16"/>
    <mergeCell ref="A9:O9"/>
    <mergeCell ref="O22:O23"/>
    <mergeCell ref="I30:I33"/>
    <mergeCell ref="N24:N25"/>
    <mergeCell ref="J8:K8"/>
    <mergeCell ref="H11:H21"/>
    <mergeCell ref="G11:G21"/>
    <mergeCell ref="A1:O5"/>
    <mergeCell ref="J24:J25"/>
    <mergeCell ref="N22:N23"/>
    <mergeCell ref="L17:L18"/>
    <mergeCell ref="L24:L25"/>
    <mergeCell ref="G22:G25"/>
    <mergeCell ref="M13:M15"/>
    <mergeCell ref="N13:N15"/>
    <mergeCell ref="L6:O7"/>
    <mergeCell ref="J22:J23"/>
    <mergeCell ref="O17:O18"/>
    <mergeCell ref="N19:N21"/>
    <mergeCell ref="K20:K21"/>
    <mergeCell ref="N26:N27"/>
    <mergeCell ref="O26:O27"/>
    <mergeCell ref="O24:O25"/>
    <mergeCell ref="M24:M25"/>
    <mergeCell ref="N17:N18"/>
    <mergeCell ref="M17:M18"/>
    <mergeCell ref="A6:E6"/>
    <mergeCell ref="J6:K7"/>
    <mergeCell ref="F6:I6"/>
    <mergeCell ref="G26:G29"/>
    <mergeCell ref="A7:E7"/>
    <mergeCell ref="L13:L15"/>
    <mergeCell ref="H22:H25"/>
    <mergeCell ref="A11:A40"/>
    <mergeCell ref="E34:E40"/>
    <mergeCell ref="E11:E25"/>
    <mergeCell ref="D11:D25"/>
    <mergeCell ref="H26:H29"/>
    <mergeCell ref="J19:J21"/>
    <mergeCell ref="J11:J12"/>
    <mergeCell ref="J17:J18"/>
    <mergeCell ref="J26:J27"/>
    <mergeCell ref="D26:D33"/>
    <mergeCell ref="F11:F25"/>
    <mergeCell ref="F7:I7"/>
    <mergeCell ref="F8:I8"/>
    <mergeCell ref="I22:I25"/>
    <mergeCell ref="I11:I21"/>
    <mergeCell ref="B11:B40"/>
    <mergeCell ref="I26:I29"/>
    <mergeCell ref="H30:H33"/>
    <mergeCell ref="E26:E33"/>
    <mergeCell ref="F34:F40"/>
    <mergeCell ref="F26:F33"/>
  </mergeCells>
  <dataValidations count="1">
    <dataValidation type="list" allowBlank="1" showInputMessage="1" showErrorMessage="1" sqref="L8:O8">
      <formula1>$BD$990:$BD$1003</formula1>
    </dataValidation>
  </dataValidations>
  <printOptions/>
  <pageMargins left="0.3937007874015748" right="0.4330708661417323" top="0.7480314960629921" bottom="0.7480314960629921" header="0.31496062992125984" footer="0.31496062992125984"/>
  <pageSetup horizontalDpi="600" verticalDpi="600" orientation="landscape" scale="60" r:id="rId3"/>
  <headerFooter>
    <oddHeader>&amp;R&amp;G</oddHeader>
    <oddFooter>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0033"/>
  </sheetPr>
  <dimension ref="A1:HM75"/>
  <sheetViews>
    <sheetView tabSelected="1" zoomScale="57" zoomScaleNormal="57" zoomScalePageLayoutView="0" workbookViewId="0" topLeftCell="A60">
      <selection activeCell="D68" sqref="D68:I69"/>
    </sheetView>
  </sheetViews>
  <sheetFormatPr defaultColWidth="11.421875" defaultRowHeight="15"/>
  <cols>
    <col min="1" max="1" width="27.00390625" style="92" customWidth="1"/>
    <col min="2" max="2" width="36.7109375" style="92" customWidth="1"/>
    <col min="3" max="3" width="32.140625" style="92" customWidth="1"/>
    <col min="4" max="4" width="10.28125" style="92" customWidth="1"/>
    <col min="5" max="5" width="10.421875" style="92" hidden="1" customWidth="1"/>
    <col min="6" max="6" width="9.57421875" style="92" hidden="1" customWidth="1"/>
    <col min="7" max="7" width="9.7109375" style="92" hidden="1" customWidth="1"/>
    <col min="8" max="8" width="11.00390625" style="92" hidden="1" customWidth="1"/>
    <col min="9" max="9" width="11.00390625" style="92" customWidth="1"/>
    <col min="10" max="10" width="31.57421875" style="92" customWidth="1"/>
    <col min="11" max="11" width="32.57421875" style="92" customWidth="1"/>
    <col min="12" max="12" width="33.8515625" style="92" customWidth="1"/>
    <col min="13" max="27" width="11.57421875" style="92" customWidth="1"/>
    <col min="28" max="28" width="14.8515625" style="92" bestFit="1" customWidth="1"/>
    <col min="29" max="29" width="36.8515625" style="92" bestFit="1" customWidth="1"/>
    <col min="30" max="30" width="14.57421875" style="92" bestFit="1" customWidth="1"/>
    <col min="31" max="16384" width="11.57421875" style="92" customWidth="1"/>
  </cols>
  <sheetData>
    <row r="1" spans="1:12" ht="12" customHeight="1">
      <c r="A1" s="290" t="s">
        <v>193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ht="7.5" customHeight="1">
      <c r="A2" s="290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2" ht="15" customHeight="1">
      <c r="A3" s="290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</row>
    <row r="4" spans="1:12" ht="16.5" customHeight="1">
      <c r="A4" s="290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</row>
    <row r="5" spans="1:12" ht="27" customHeight="1">
      <c r="A5" s="270" t="s">
        <v>15</v>
      </c>
      <c r="B5" s="270"/>
      <c r="C5" s="292" t="s">
        <v>152</v>
      </c>
      <c r="D5" s="293"/>
      <c r="E5" s="293"/>
      <c r="F5" s="293"/>
      <c r="G5" s="293"/>
      <c r="H5" s="293"/>
      <c r="I5" s="294"/>
      <c r="J5" s="270" t="s">
        <v>155</v>
      </c>
      <c r="K5" s="270"/>
      <c r="L5" s="175" t="s">
        <v>159</v>
      </c>
    </row>
    <row r="6" spans="1:12" ht="27" customHeight="1">
      <c r="A6" s="270" t="s">
        <v>19</v>
      </c>
      <c r="B6" s="270"/>
      <c r="C6" s="273" t="s">
        <v>153</v>
      </c>
      <c r="D6" s="273"/>
      <c r="E6" s="273"/>
      <c r="F6" s="273"/>
      <c r="G6" s="273"/>
      <c r="H6" s="273"/>
      <c r="I6" s="273"/>
      <c r="J6" s="270" t="s">
        <v>157</v>
      </c>
      <c r="K6" s="270"/>
      <c r="L6" s="176" t="s">
        <v>158</v>
      </c>
    </row>
    <row r="7" spans="1:12" ht="27" customHeight="1">
      <c r="A7" s="270" t="s">
        <v>21</v>
      </c>
      <c r="B7" s="270"/>
      <c r="C7" s="273" t="s">
        <v>154</v>
      </c>
      <c r="D7" s="273"/>
      <c r="E7" s="273"/>
      <c r="F7" s="273"/>
      <c r="G7" s="273"/>
      <c r="H7" s="273"/>
      <c r="I7" s="273"/>
      <c r="J7" s="270" t="s">
        <v>156</v>
      </c>
      <c r="K7" s="270"/>
      <c r="L7" s="175" t="s">
        <v>160</v>
      </c>
    </row>
    <row r="8" spans="1:12" ht="21" customHeight="1">
      <c r="A8" s="271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22.5" customHeight="1">
      <c r="A9" s="230" t="s">
        <v>175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</row>
    <row r="10" spans="1:12" ht="22.5" customHeight="1">
      <c r="A10" s="222" t="s">
        <v>66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22"/>
      <c r="L10" s="222"/>
    </row>
    <row r="11" spans="1:29" ht="27" customHeight="1">
      <c r="A11" s="269" t="s">
        <v>68</v>
      </c>
      <c r="B11" s="229" t="s">
        <v>163</v>
      </c>
      <c r="C11" s="229" t="s">
        <v>69</v>
      </c>
      <c r="D11" s="229" t="s">
        <v>70</v>
      </c>
      <c r="E11" s="232" t="s">
        <v>184</v>
      </c>
      <c r="F11" s="232"/>
      <c r="G11" s="232"/>
      <c r="H11" s="232"/>
      <c r="I11" s="276" t="s">
        <v>278</v>
      </c>
      <c r="J11" s="232" t="s">
        <v>71</v>
      </c>
      <c r="K11" s="232" t="s">
        <v>168</v>
      </c>
      <c r="L11" s="232" t="s">
        <v>72</v>
      </c>
      <c r="AC11" s="93"/>
    </row>
    <row r="12" spans="1:29" ht="23.25" customHeight="1">
      <c r="A12" s="269"/>
      <c r="B12" s="229"/>
      <c r="C12" s="229"/>
      <c r="D12" s="229"/>
      <c r="E12" s="158" t="s">
        <v>164</v>
      </c>
      <c r="F12" s="158" t="s">
        <v>165</v>
      </c>
      <c r="G12" s="158" t="s">
        <v>166</v>
      </c>
      <c r="H12" s="158" t="s">
        <v>167</v>
      </c>
      <c r="I12" s="277"/>
      <c r="J12" s="232"/>
      <c r="K12" s="232"/>
      <c r="L12" s="232"/>
      <c r="AC12" s="93"/>
    </row>
    <row r="13" spans="1:29" ht="30.75" customHeight="1">
      <c r="A13" s="286" t="s">
        <v>179</v>
      </c>
      <c r="B13" s="102" t="s">
        <v>206</v>
      </c>
      <c r="C13" s="288" t="s">
        <v>207</v>
      </c>
      <c r="D13" s="282">
        <v>0.0303</v>
      </c>
      <c r="E13" s="284">
        <v>0.0025</v>
      </c>
      <c r="F13" s="284">
        <v>0.005</v>
      </c>
      <c r="G13" s="284">
        <v>0.0075</v>
      </c>
      <c r="H13" s="278">
        <v>0.01</v>
      </c>
      <c r="I13" s="278">
        <v>0.01</v>
      </c>
      <c r="J13" s="280" t="s">
        <v>208</v>
      </c>
      <c r="K13" s="274" t="s">
        <v>195</v>
      </c>
      <c r="L13" s="243"/>
      <c r="AC13" s="93"/>
    </row>
    <row r="14" spans="1:29" ht="98.25" customHeight="1">
      <c r="A14" s="287"/>
      <c r="B14" s="102" t="s">
        <v>209</v>
      </c>
      <c r="C14" s="289"/>
      <c r="D14" s="283"/>
      <c r="E14" s="285"/>
      <c r="F14" s="285"/>
      <c r="G14" s="285"/>
      <c r="H14" s="279"/>
      <c r="I14" s="279"/>
      <c r="J14" s="281"/>
      <c r="K14" s="275"/>
      <c r="L14" s="244"/>
      <c r="AC14" s="93"/>
    </row>
    <row r="15" spans="1:29" ht="39" customHeight="1">
      <c r="A15" s="287"/>
      <c r="B15" s="143" t="s">
        <v>275</v>
      </c>
      <c r="C15" s="130" t="s">
        <v>266</v>
      </c>
      <c r="D15" s="131">
        <f>(2400/26337)</f>
        <v>0.09112655199908873</v>
      </c>
      <c r="E15" s="148">
        <v>0.085</v>
      </c>
      <c r="F15" s="129">
        <v>0.08</v>
      </c>
      <c r="G15" s="148">
        <v>0.075</v>
      </c>
      <c r="H15" s="129">
        <v>0.06</v>
      </c>
      <c r="I15" s="127">
        <f>+H15</f>
        <v>0.06</v>
      </c>
      <c r="J15" s="104" t="s">
        <v>210</v>
      </c>
      <c r="K15" s="160" t="s">
        <v>195</v>
      </c>
      <c r="L15" s="245"/>
      <c r="AC15" s="93"/>
    </row>
    <row r="16" spans="1:221" ht="24.75" customHeight="1">
      <c r="A16" s="297" t="s">
        <v>180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178">
        <v>0.0016</v>
      </c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</row>
    <row r="17" spans="1:221" ht="24.75" customHeight="1">
      <c r="A17" s="299" t="s">
        <v>181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177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</row>
    <row r="18" spans="1:29" ht="15" customHeight="1">
      <c r="A18" s="239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AC18" s="93"/>
    </row>
    <row r="19" spans="1:29" ht="24.75" customHeight="1">
      <c r="A19" s="230" t="s">
        <v>169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AC19" s="93"/>
    </row>
    <row r="20" spans="1:29" ht="24.75" customHeight="1">
      <c r="A20" s="222" t="s">
        <v>66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22"/>
      <c r="L20" s="222"/>
      <c r="AC20" s="93"/>
    </row>
    <row r="21" spans="1:29" ht="19.5" customHeight="1">
      <c r="A21" s="269" t="s">
        <v>68</v>
      </c>
      <c r="B21" s="229" t="s">
        <v>163</v>
      </c>
      <c r="C21" s="229" t="s">
        <v>69</v>
      </c>
      <c r="D21" s="229" t="s">
        <v>70</v>
      </c>
      <c r="E21" s="232" t="s">
        <v>184</v>
      </c>
      <c r="F21" s="232"/>
      <c r="G21" s="232"/>
      <c r="H21" s="232"/>
      <c r="I21" s="276" t="s">
        <v>278</v>
      </c>
      <c r="J21" s="232" t="s">
        <v>71</v>
      </c>
      <c r="K21" s="276" t="s">
        <v>168</v>
      </c>
      <c r="L21" s="276" t="s">
        <v>72</v>
      </c>
      <c r="AC21" s="93"/>
    </row>
    <row r="22" spans="1:29" ht="17.25" customHeight="1">
      <c r="A22" s="269"/>
      <c r="B22" s="229"/>
      <c r="C22" s="229"/>
      <c r="D22" s="229"/>
      <c r="E22" s="158" t="s">
        <v>164</v>
      </c>
      <c r="F22" s="158" t="s">
        <v>165</v>
      </c>
      <c r="G22" s="158" t="s">
        <v>166</v>
      </c>
      <c r="H22" s="158" t="s">
        <v>167</v>
      </c>
      <c r="I22" s="277"/>
      <c r="J22" s="232"/>
      <c r="K22" s="277"/>
      <c r="L22" s="277"/>
      <c r="AC22" s="93"/>
    </row>
    <row r="23" spans="1:29" ht="49.5" customHeight="1">
      <c r="A23" s="227" t="s">
        <v>202</v>
      </c>
      <c r="B23" s="130" t="s">
        <v>203</v>
      </c>
      <c r="C23" s="130" t="s">
        <v>198</v>
      </c>
      <c r="D23" s="129">
        <v>0.37</v>
      </c>
      <c r="E23" s="127">
        <v>0.2</v>
      </c>
      <c r="F23" s="127">
        <v>0.3</v>
      </c>
      <c r="G23" s="127">
        <v>0.45</v>
      </c>
      <c r="H23" s="127">
        <v>0.6</v>
      </c>
      <c r="I23" s="129">
        <f>+H23</f>
        <v>0.6</v>
      </c>
      <c r="J23" s="130" t="s">
        <v>183</v>
      </c>
      <c r="K23" s="160" t="s">
        <v>195</v>
      </c>
      <c r="L23" s="252"/>
      <c r="AC23" s="93"/>
    </row>
    <row r="24" spans="1:29" ht="54" customHeight="1">
      <c r="A24" s="240"/>
      <c r="B24" s="130" t="s">
        <v>205</v>
      </c>
      <c r="C24" s="156" t="s">
        <v>199</v>
      </c>
      <c r="D24" s="129">
        <v>0.3</v>
      </c>
      <c r="E24" s="127">
        <v>0.1</v>
      </c>
      <c r="F24" s="127">
        <v>0.15</v>
      </c>
      <c r="G24" s="127">
        <v>0.2</v>
      </c>
      <c r="H24" s="127">
        <v>0.3</v>
      </c>
      <c r="I24" s="127">
        <f>+H24</f>
        <v>0.3</v>
      </c>
      <c r="J24" s="130" t="s">
        <v>183</v>
      </c>
      <c r="K24" s="160" t="s">
        <v>195</v>
      </c>
      <c r="L24" s="253"/>
      <c r="AC24" s="93"/>
    </row>
    <row r="25" spans="1:29" ht="42.75" customHeight="1">
      <c r="A25" s="240"/>
      <c r="B25" s="227" t="s">
        <v>204</v>
      </c>
      <c r="C25" s="159" t="s">
        <v>200</v>
      </c>
      <c r="D25" s="126">
        <v>0.95</v>
      </c>
      <c r="E25" s="126">
        <v>0.6</v>
      </c>
      <c r="F25" s="126">
        <v>0.7</v>
      </c>
      <c r="G25" s="126">
        <v>0.85</v>
      </c>
      <c r="H25" s="126">
        <v>0.93</v>
      </c>
      <c r="I25" s="126">
        <f>+H25</f>
        <v>0.93</v>
      </c>
      <c r="J25" s="150" t="s">
        <v>183</v>
      </c>
      <c r="K25" s="160" t="s">
        <v>195</v>
      </c>
      <c r="L25" s="253"/>
      <c r="AC25" s="93"/>
    </row>
    <row r="26" spans="1:29" ht="46.5" customHeight="1">
      <c r="A26" s="228"/>
      <c r="B26" s="261"/>
      <c r="C26" s="156" t="s">
        <v>201</v>
      </c>
      <c r="D26" s="149">
        <v>0.24</v>
      </c>
      <c r="E26" s="128">
        <v>0.1</v>
      </c>
      <c r="F26" s="128">
        <v>0.15</v>
      </c>
      <c r="G26" s="128">
        <v>0.2</v>
      </c>
      <c r="H26" s="128">
        <v>0.3</v>
      </c>
      <c r="I26" s="169">
        <f>+H26</f>
        <v>0.3</v>
      </c>
      <c r="J26" s="130" t="s">
        <v>183</v>
      </c>
      <c r="K26" s="160" t="s">
        <v>195</v>
      </c>
      <c r="L26" s="253"/>
      <c r="AC26" s="93"/>
    </row>
    <row r="27" spans="1:221" ht="27.75" customHeight="1">
      <c r="A27" s="301" t="s">
        <v>180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179">
        <v>0.0016</v>
      </c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</row>
    <row r="28" spans="1:221" ht="27.75" customHeight="1">
      <c r="A28" s="259" t="s">
        <v>181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174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</row>
    <row r="29" spans="1:29" ht="21" customHeight="1">
      <c r="A29" s="254"/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AC29" s="93"/>
    </row>
    <row r="30" spans="1:29" ht="23.25" customHeight="1">
      <c r="A30" s="230" t="s">
        <v>176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AC30" s="93"/>
    </row>
    <row r="31" spans="1:29" ht="23.25" customHeight="1">
      <c r="A31" s="242" t="s">
        <v>66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AC31" s="93"/>
    </row>
    <row r="32" spans="1:29" ht="21.75" customHeight="1">
      <c r="A32" s="269" t="s">
        <v>68</v>
      </c>
      <c r="B32" s="229" t="s">
        <v>163</v>
      </c>
      <c r="C32" s="229" t="s">
        <v>69</v>
      </c>
      <c r="D32" s="229" t="s">
        <v>70</v>
      </c>
      <c r="E32" s="232" t="s">
        <v>184</v>
      </c>
      <c r="F32" s="232"/>
      <c r="G32" s="232"/>
      <c r="H32" s="232"/>
      <c r="I32" s="276" t="s">
        <v>278</v>
      </c>
      <c r="J32" s="232" t="s">
        <v>71</v>
      </c>
      <c r="K32" s="232" t="s">
        <v>168</v>
      </c>
      <c r="L32" s="232" t="s">
        <v>72</v>
      </c>
      <c r="AC32" s="93"/>
    </row>
    <row r="33" spans="1:29" ht="20.25" customHeight="1">
      <c r="A33" s="269"/>
      <c r="B33" s="229"/>
      <c r="C33" s="229"/>
      <c r="D33" s="229"/>
      <c r="E33" s="158" t="s">
        <v>164</v>
      </c>
      <c r="F33" s="158" t="s">
        <v>165</v>
      </c>
      <c r="G33" s="158" t="s">
        <v>166</v>
      </c>
      <c r="H33" s="158" t="s">
        <v>167</v>
      </c>
      <c r="I33" s="277"/>
      <c r="J33" s="232"/>
      <c r="K33" s="232"/>
      <c r="L33" s="232"/>
      <c r="AC33" s="93"/>
    </row>
    <row r="34" spans="1:29" ht="58.5" customHeight="1">
      <c r="A34" s="227" t="s">
        <v>267</v>
      </c>
      <c r="B34" s="246" t="s">
        <v>268</v>
      </c>
      <c r="C34" s="157" t="s">
        <v>211</v>
      </c>
      <c r="D34" s="105">
        <v>0.63</v>
      </c>
      <c r="E34" s="105">
        <v>0.6</v>
      </c>
      <c r="F34" s="105">
        <v>0.6</v>
      </c>
      <c r="G34" s="105">
        <v>0.6</v>
      </c>
      <c r="H34" s="105">
        <v>0.6</v>
      </c>
      <c r="I34" s="105">
        <f>+H34</f>
        <v>0.6</v>
      </c>
      <c r="J34" s="171" t="s">
        <v>185</v>
      </c>
      <c r="K34" s="160" t="s">
        <v>195</v>
      </c>
      <c r="L34" s="256"/>
      <c r="AC34" s="93"/>
    </row>
    <row r="35" spans="1:29" ht="66" customHeight="1">
      <c r="A35" s="228"/>
      <c r="B35" s="247"/>
      <c r="C35" s="157" t="s">
        <v>212</v>
      </c>
      <c r="D35" s="157">
        <v>74</v>
      </c>
      <c r="E35" s="115">
        <v>72</v>
      </c>
      <c r="F35" s="115">
        <v>70</v>
      </c>
      <c r="G35" s="115">
        <v>65</v>
      </c>
      <c r="H35" s="115">
        <v>60</v>
      </c>
      <c r="I35" s="115">
        <f>+H35</f>
        <v>60</v>
      </c>
      <c r="J35" s="104" t="s">
        <v>185</v>
      </c>
      <c r="K35" s="160" t="s">
        <v>195</v>
      </c>
      <c r="L35" s="257"/>
      <c r="AC35" s="93"/>
    </row>
    <row r="36" spans="1:29" ht="60.75" customHeight="1">
      <c r="A36" s="157" t="s">
        <v>213</v>
      </c>
      <c r="B36" s="157" t="s">
        <v>214</v>
      </c>
      <c r="C36" s="157" t="s">
        <v>215</v>
      </c>
      <c r="D36" s="151" t="s">
        <v>173</v>
      </c>
      <c r="E36" s="105">
        <v>0.5</v>
      </c>
      <c r="F36" s="105">
        <v>0.6</v>
      </c>
      <c r="G36" s="105">
        <v>0.7</v>
      </c>
      <c r="H36" s="105">
        <v>0.8</v>
      </c>
      <c r="I36" s="105">
        <f>+H36</f>
        <v>0.8</v>
      </c>
      <c r="J36" s="104" t="s">
        <v>276</v>
      </c>
      <c r="K36" s="160" t="s">
        <v>195</v>
      </c>
      <c r="L36" s="258"/>
      <c r="AC36" s="93"/>
    </row>
    <row r="37" spans="1:29" ht="27" customHeight="1">
      <c r="A37" s="303" t="s">
        <v>180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180">
        <v>0.004</v>
      </c>
      <c r="AC37" s="93"/>
    </row>
    <row r="38" spans="1:29" ht="30" customHeight="1">
      <c r="A38" s="259" t="s">
        <v>181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174"/>
      <c r="AC38" s="93"/>
    </row>
    <row r="39" spans="1:12" s="94" customFormat="1" ht="23.25" customHeight="1">
      <c r="A39" s="251"/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</row>
    <row r="40" spans="1:29" ht="25.5" customHeight="1">
      <c r="A40" s="230" t="s">
        <v>170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AC40" s="93"/>
    </row>
    <row r="41" spans="1:29" ht="25.5" customHeight="1">
      <c r="A41" s="222" t="s">
        <v>66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AC41" s="93"/>
    </row>
    <row r="42" spans="1:29" ht="15" customHeight="1">
      <c r="A42" s="269" t="s">
        <v>68</v>
      </c>
      <c r="B42" s="229" t="s">
        <v>163</v>
      </c>
      <c r="C42" s="229" t="s">
        <v>69</v>
      </c>
      <c r="D42" s="229" t="s">
        <v>70</v>
      </c>
      <c r="E42" s="232" t="s">
        <v>184</v>
      </c>
      <c r="F42" s="232"/>
      <c r="G42" s="232"/>
      <c r="H42" s="232"/>
      <c r="I42" s="276" t="s">
        <v>278</v>
      </c>
      <c r="J42" s="232" t="s">
        <v>71</v>
      </c>
      <c r="K42" s="232" t="s">
        <v>168</v>
      </c>
      <c r="L42" s="232" t="s">
        <v>72</v>
      </c>
      <c r="AC42" s="93"/>
    </row>
    <row r="43" spans="1:29" ht="28.5" customHeight="1">
      <c r="A43" s="269"/>
      <c r="B43" s="229"/>
      <c r="C43" s="229"/>
      <c r="D43" s="229"/>
      <c r="E43" s="158" t="s">
        <v>164</v>
      </c>
      <c r="F43" s="158" t="s">
        <v>165</v>
      </c>
      <c r="G43" s="158" t="s">
        <v>166</v>
      </c>
      <c r="H43" s="158" t="s">
        <v>167</v>
      </c>
      <c r="I43" s="277"/>
      <c r="J43" s="232"/>
      <c r="K43" s="232"/>
      <c r="L43" s="232"/>
      <c r="AC43" s="93"/>
    </row>
    <row r="44" spans="1:29" ht="58.5" customHeight="1">
      <c r="A44" s="248" t="s">
        <v>219</v>
      </c>
      <c r="B44" s="104" t="s">
        <v>216</v>
      </c>
      <c r="C44" s="248" t="s">
        <v>221</v>
      </c>
      <c r="D44" s="227" t="s">
        <v>173</v>
      </c>
      <c r="E44" s="233"/>
      <c r="F44" s="233">
        <v>0.5</v>
      </c>
      <c r="G44" s="233">
        <v>0.75</v>
      </c>
      <c r="H44" s="233">
        <v>1</v>
      </c>
      <c r="I44" s="233">
        <f>+H44</f>
        <v>1</v>
      </c>
      <c r="J44" s="104" t="s">
        <v>222</v>
      </c>
      <c r="K44" s="160" t="s">
        <v>226</v>
      </c>
      <c r="L44" s="264"/>
      <c r="AC44" s="93"/>
    </row>
    <row r="45" spans="1:29" ht="57" customHeight="1">
      <c r="A45" s="249"/>
      <c r="B45" s="104" t="s">
        <v>220</v>
      </c>
      <c r="C45" s="249"/>
      <c r="D45" s="240"/>
      <c r="E45" s="234"/>
      <c r="F45" s="234"/>
      <c r="G45" s="234"/>
      <c r="H45" s="234"/>
      <c r="I45" s="234"/>
      <c r="J45" s="104" t="s">
        <v>224</v>
      </c>
      <c r="K45" s="160" t="s">
        <v>227</v>
      </c>
      <c r="L45" s="265"/>
      <c r="AC45" s="93"/>
    </row>
    <row r="46" spans="1:29" ht="63" customHeight="1">
      <c r="A46" s="249"/>
      <c r="B46" s="104" t="s">
        <v>217</v>
      </c>
      <c r="C46" s="250"/>
      <c r="D46" s="228"/>
      <c r="E46" s="235"/>
      <c r="F46" s="235"/>
      <c r="G46" s="235"/>
      <c r="H46" s="235"/>
      <c r="I46" s="235"/>
      <c r="J46" s="104" t="s">
        <v>223</v>
      </c>
      <c r="K46" s="160" t="s">
        <v>228</v>
      </c>
      <c r="L46" s="265"/>
      <c r="AC46" s="93"/>
    </row>
    <row r="47" spans="1:29" ht="58.5" customHeight="1">
      <c r="A47" s="250"/>
      <c r="B47" s="104" t="s">
        <v>218</v>
      </c>
      <c r="C47" s="130" t="s">
        <v>225</v>
      </c>
      <c r="D47" s="130" t="s">
        <v>173</v>
      </c>
      <c r="E47" s="127"/>
      <c r="F47" s="106"/>
      <c r="G47" s="106"/>
      <c r="H47" s="107">
        <v>1</v>
      </c>
      <c r="I47" s="107">
        <f>+H47</f>
        <v>1</v>
      </c>
      <c r="J47" s="104" t="s">
        <v>223</v>
      </c>
      <c r="K47" s="160" t="s">
        <v>229</v>
      </c>
      <c r="L47" s="265"/>
      <c r="AC47" s="93"/>
    </row>
    <row r="48" spans="1:29" ht="49.5" customHeight="1">
      <c r="A48" s="227" t="s">
        <v>230</v>
      </c>
      <c r="B48" s="130" t="s">
        <v>231</v>
      </c>
      <c r="C48" s="227" t="s">
        <v>233</v>
      </c>
      <c r="D48" s="227">
        <v>12</v>
      </c>
      <c r="E48" s="262">
        <v>3</v>
      </c>
      <c r="F48" s="262">
        <v>3</v>
      </c>
      <c r="G48" s="262">
        <v>3</v>
      </c>
      <c r="H48" s="262">
        <v>3</v>
      </c>
      <c r="I48" s="262">
        <f>SUM(E48:H49)</f>
        <v>12</v>
      </c>
      <c r="J48" s="130" t="s">
        <v>234</v>
      </c>
      <c r="K48" s="160" t="s">
        <v>235</v>
      </c>
      <c r="L48" s="265"/>
      <c r="AC48" s="93"/>
    </row>
    <row r="49" spans="1:29" ht="27" customHeight="1">
      <c r="A49" s="228"/>
      <c r="B49" s="130" t="s">
        <v>232</v>
      </c>
      <c r="C49" s="228"/>
      <c r="D49" s="228"/>
      <c r="E49" s="263"/>
      <c r="F49" s="263"/>
      <c r="G49" s="263"/>
      <c r="H49" s="263"/>
      <c r="I49" s="263"/>
      <c r="J49" s="130" t="s">
        <v>210</v>
      </c>
      <c r="K49" s="160" t="s">
        <v>235</v>
      </c>
      <c r="L49" s="266"/>
      <c r="AC49" s="93"/>
    </row>
    <row r="50" spans="1:29" ht="23.25" customHeight="1">
      <c r="A50" s="303" t="s">
        <v>180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180">
        <v>0.0016</v>
      </c>
      <c r="AC50" s="93"/>
    </row>
    <row r="51" spans="1:29" ht="23.25" customHeight="1">
      <c r="A51" s="259" t="s">
        <v>181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174"/>
      <c r="AC51" s="93"/>
    </row>
    <row r="52" spans="1:29" ht="27" customHeight="1">
      <c r="A52" s="267"/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AC52" s="93"/>
    </row>
    <row r="53" spans="1:29" ht="27.75" customHeight="1">
      <c r="A53" s="230" t="s">
        <v>177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AC53" s="93"/>
    </row>
    <row r="54" spans="1:29" ht="30" customHeight="1">
      <c r="A54" s="222" t="s">
        <v>66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AC54" s="93"/>
    </row>
    <row r="55" spans="1:29" ht="45" customHeight="1">
      <c r="A55" s="269" t="s">
        <v>68</v>
      </c>
      <c r="B55" s="229" t="s">
        <v>163</v>
      </c>
      <c r="C55" s="229" t="s">
        <v>69</v>
      </c>
      <c r="D55" s="229" t="s">
        <v>70</v>
      </c>
      <c r="E55" s="232" t="s">
        <v>184</v>
      </c>
      <c r="F55" s="232"/>
      <c r="G55" s="232"/>
      <c r="H55" s="232"/>
      <c r="I55" s="276" t="s">
        <v>278</v>
      </c>
      <c r="J55" s="232" t="s">
        <v>71</v>
      </c>
      <c r="K55" s="232" t="s">
        <v>168</v>
      </c>
      <c r="L55" s="232" t="s">
        <v>72</v>
      </c>
      <c r="AC55" s="93"/>
    </row>
    <row r="56" spans="1:29" ht="30" customHeight="1">
      <c r="A56" s="269"/>
      <c r="B56" s="229"/>
      <c r="C56" s="229"/>
      <c r="D56" s="229"/>
      <c r="E56" s="158" t="s">
        <v>164</v>
      </c>
      <c r="F56" s="158" t="s">
        <v>165</v>
      </c>
      <c r="G56" s="158" t="s">
        <v>166</v>
      </c>
      <c r="H56" s="158" t="s">
        <v>167</v>
      </c>
      <c r="I56" s="277"/>
      <c r="J56" s="232"/>
      <c r="K56" s="232"/>
      <c r="L56" s="232"/>
      <c r="AC56" s="93"/>
    </row>
    <row r="57" spans="1:29" ht="42" customHeight="1">
      <c r="A57" s="227" t="s">
        <v>236</v>
      </c>
      <c r="B57" s="103" t="s">
        <v>237</v>
      </c>
      <c r="C57" s="220" t="s">
        <v>269</v>
      </c>
      <c r="D57" s="220">
        <v>1</v>
      </c>
      <c r="E57" s="215" t="s">
        <v>240</v>
      </c>
      <c r="F57" s="215" t="s">
        <v>240</v>
      </c>
      <c r="G57" s="215" t="s">
        <v>240</v>
      </c>
      <c r="H57" s="215" t="s">
        <v>240</v>
      </c>
      <c r="I57" s="215" t="str">
        <f>+H57</f>
        <v>≥ 1</v>
      </c>
      <c r="J57" s="150" t="s">
        <v>182</v>
      </c>
      <c r="K57" s="134" t="s">
        <v>235</v>
      </c>
      <c r="L57" s="133"/>
      <c r="AC57" s="93"/>
    </row>
    <row r="58" spans="1:29" ht="28.5">
      <c r="A58" s="240"/>
      <c r="B58" s="103" t="s">
        <v>238</v>
      </c>
      <c r="C58" s="216"/>
      <c r="D58" s="216"/>
      <c r="E58" s="216"/>
      <c r="F58" s="216"/>
      <c r="G58" s="216"/>
      <c r="H58" s="216"/>
      <c r="I58" s="296"/>
      <c r="J58" s="150" t="s">
        <v>182</v>
      </c>
      <c r="K58" s="134" t="s">
        <v>235</v>
      </c>
      <c r="L58" s="133"/>
      <c r="AC58" s="93"/>
    </row>
    <row r="59" spans="1:29" ht="39" customHeight="1">
      <c r="A59" s="240"/>
      <c r="B59" s="103" t="s">
        <v>239</v>
      </c>
      <c r="C59" s="241" t="s">
        <v>270</v>
      </c>
      <c r="D59" s="218">
        <v>10</v>
      </c>
      <c r="E59" s="217">
        <v>3</v>
      </c>
      <c r="F59" s="217">
        <v>3</v>
      </c>
      <c r="G59" s="217">
        <v>3</v>
      </c>
      <c r="H59" s="217">
        <v>3</v>
      </c>
      <c r="I59" s="218">
        <f>SUM(E59:H60)</f>
        <v>12</v>
      </c>
      <c r="J59" s="157" t="s">
        <v>182</v>
      </c>
      <c r="K59" s="134" t="s">
        <v>235</v>
      </c>
      <c r="L59" s="116"/>
      <c r="AC59" s="93"/>
    </row>
    <row r="60" spans="1:29" ht="54.75" customHeight="1">
      <c r="A60" s="228"/>
      <c r="B60" s="103" t="s">
        <v>271</v>
      </c>
      <c r="C60" s="241"/>
      <c r="D60" s="219"/>
      <c r="E60" s="217"/>
      <c r="F60" s="217"/>
      <c r="G60" s="217"/>
      <c r="H60" s="217"/>
      <c r="I60" s="219"/>
      <c r="J60" s="157" t="s">
        <v>182</v>
      </c>
      <c r="K60" s="134" t="s">
        <v>235</v>
      </c>
      <c r="L60" s="132"/>
      <c r="AC60" s="93"/>
    </row>
    <row r="61" spans="1:29" ht="35.25" customHeight="1">
      <c r="A61" s="303" t="s">
        <v>180</v>
      </c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180">
        <v>0.0016</v>
      </c>
      <c r="AC61" s="93"/>
    </row>
    <row r="62" spans="1:29" ht="34.5" customHeight="1">
      <c r="A62" s="259" t="s">
        <v>181</v>
      </c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174"/>
      <c r="AC62" s="93"/>
    </row>
    <row r="63" spans="1:29" ht="33" customHeight="1">
      <c r="A63" s="238"/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AC63" s="93"/>
    </row>
    <row r="64" spans="1:29" ht="33" customHeight="1">
      <c r="A64" s="230" t="s">
        <v>171</v>
      </c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AC64" s="93"/>
    </row>
    <row r="65" spans="1:29" ht="23.25" customHeight="1">
      <c r="A65" s="222" t="s">
        <v>66</v>
      </c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AC65" s="93"/>
    </row>
    <row r="66" spans="1:29" s="96" customFormat="1" ht="36.75" customHeight="1">
      <c r="A66" s="223" t="s">
        <v>68</v>
      </c>
      <c r="B66" s="225" t="s">
        <v>163</v>
      </c>
      <c r="C66" s="225" t="s">
        <v>69</v>
      </c>
      <c r="D66" s="225" t="s">
        <v>70</v>
      </c>
      <c r="E66" s="232" t="s">
        <v>184</v>
      </c>
      <c r="F66" s="232"/>
      <c r="G66" s="232"/>
      <c r="H66" s="232"/>
      <c r="I66" s="276" t="s">
        <v>278</v>
      </c>
      <c r="J66" s="236" t="s">
        <v>71</v>
      </c>
      <c r="K66" s="236" t="s">
        <v>168</v>
      </c>
      <c r="L66" s="236" t="s">
        <v>72</v>
      </c>
      <c r="AC66" s="97"/>
    </row>
    <row r="67" spans="1:29" s="96" customFormat="1" ht="48.75" customHeight="1">
      <c r="A67" s="224"/>
      <c r="B67" s="226"/>
      <c r="C67" s="226"/>
      <c r="D67" s="226"/>
      <c r="E67" s="161" t="s">
        <v>164</v>
      </c>
      <c r="F67" s="161" t="s">
        <v>165</v>
      </c>
      <c r="G67" s="161" t="s">
        <v>166</v>
      </c>
      <c r="H67" s="161" t="s">
        <v>167</v>
      </c>
      <c r="I67" s="305"/>
      <c r="J67" s="237"/>
      <c r="K67" s="237"/>
      <c r="L67" s="237"/>
      <c r="AC67" s="97"/>
    </row>
    <row r="68" spans="1:29" s="96" customFormat="1" ht="69" customHeight="1">
      <c r="A68" s="221" t="s">
        <v>192</v>
      </c>
      <c r="B68" s="221" t="s">
        <v>272</v>
      </c>
      <c r="C68" s="118" t="s">
        <v>273</v>
      </c>
      <c r="D68" s="152">
        <v>3</v>
      </c>
      <c r="E68" s="173">
        <v>1</v>
      </c>
      <c r="F68" s="173">
        <v>1</v>
      </c>
      <c r="G68" s="121">
        <v>2</v>
      </c>
      <c r="H68" s="118">
        <v>2</v>
      </c>
      <c r="I68" s="168">
        <f>SUM(E68:H68)</f>
        <v>6</v>
      </c>
      <c r="J68" s="119" t="s">
        <v>186</v>
      </c>
      <c r="K68" s="162" t="s">
        <v>195</v>
      </c>
      <c r="L68" s="295"/>
      <c r="AC68" s="97"/>
    </row>
    <row r="69" spans="1:12" s="97" customFormat="1" ht="66" customHeight="1">
      <c r="A69" s="221"/>
      <c r="B69" s="221"/>
      <c r="C69" s="118" t="s">
        <v>241</v>
      </c>
      <c r="D69" s="152">
        <v>2</v>
      </c>
      <c r="E69" s="173"/>
      <c r="F69" s="173">
        <v>1</v>
      </c>
      <c r="G69" s="121">
        <v>1</v>
      </c>
      <c r="H69" s="118">
        <v>1</v>
      </c>
      <c r="I69" s="168">
        <f>SUM(E69:H69)</f>
        <v>3</v>
      </c>
      <c r="J69" s="119" t="s">
        <v>187</v>
      </c>
      <c r="K69" s="162" t="s">
        <v>195</v>
      </c>
      <c r="L69" s="295"/>
    </row>
    <row r="70" spans="1:12" ht="33.75" customHeight="1">
      <c r="A70" s="301" t="s">
        <v>180</v>
      </c>
      <c r="B70" s="302"/>
      <c r="C70" s="302"/>
      <c r="D70" s="302"/>
      <c r="E70" s="302"/>
      <c r="F70" s="302"/>
      <c r="G70" s="302"/>
      <c r="H70" s="302"/>
      <c r="I70" s="302"/>
      <c r="J70" s="302"/>
      <c r="K70" s="302"/>
      <c r="L70" s="180">
        <v>0.004</v>
      </c>
    </row>
    <row r="71" spans="1:12" ht="33" customHeight="1">
      <c r="A71" s="259" t="s">
        <v>181</v>
      </c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174"/>
    </row>
    <row r="74" spans="1:12" s="182" customFormat="1" ht="24">
      <c r="A74" s="209" t="s">
        <v>279</v>
      </c>
      <c r="B74" s="210"/>
      <c r="C74" s="210"/>
      <c r="D74" s="210"/>
      <c r="E74" s="210"/>
      <c r="F74" s="210"/>
      <c r="G74" s="210"/>
      <c r="H74" s="210"/>
      <c r="I74" s="210"/>
      <c r="J74" s="210"/>
      <c r="K74" s="211"/>
      <c r="L74" s="181">
        <f>+L16+L27+L37+L50+L61+L70</f>
        <v>0.014400000000000001</v>
      </c>
    </row>
    <row r="75" spans="1:12" s="182" customFormat="1" ht="24">
      <c r="A75" s="212" t="s">
        <v>280</v>
      </c>
      <c r="B75" s="213"/>
      <c r="C75" s="213"/>
      <c r="D75" s="213"/>
      <c r="E75" s="213"/>
      <c r="F75" s="213"/>
      <c r="G75" s="213"/>
      <c r="H75" s="213"/>
      <c r="I75" s="213"/>
      <c r="J75" s="213"/>
      <c r="K75" s="214"/>
      <c r="L75" s="183"/>
    </row>
  </sheetData>
  <sheetProtection password="A18E" sheet="1"/>
  <mergeCells count="148">
    <mergeCell ref="A70:K70"/>
    <mergeCell ref="A71:K71"/>
    <mergeCell ref="A37:K37"/>
    <mergeCell ref="A38:K38"/>
    <mergeCell ref="A50:K50"/>
    <mergeCell ref="A51:K51"/>
    <mergeCell ref="A61:K61"/>
    <mergeCell ref="A62:K62"/>
    <mergeCell ref="I66:I67"/>
    <mergeCell ref="K66:K67"/>
    <mergeCell ref="I21:I22"/>
    <mergeCell ref="I32:I33"/>
    <mergeCell ref="I42:I43"/>
    <mergeCell ref="A40:L40"/>
    <mergeCell ref="A16:K16"/>
    <mergeCell ref="A17:K17"/>
    <mergeCell ref="A27:K27"/>
    <mergeCell ref="K21:K22"/>
    <mergeCell ref="J21:J22"/>
    <mergeCell ref="D32:D33"/>
    <mergeCell ref="C5:I5"/>
    <mergeCell ref="L68:L69"/>
    <mergeCell ref="I44:I46"/>
    <mergeCell ref="G13:G14"/>
    <mergeCell ref="I48:I49"/>
    <mergeCell ref="I55:I56"/>
    <mergeCell ref="I57:I58"/>
    <mergeCell ref="I59:I60"/>
    <mergeCell ref="A64:L64"/>
    <mergeCell ref="A30:L30"/>
    <mergeCell ref="B11:B12"/>
    <mergeCell ref="A1:L4"/>
    <mergeCell ref="A9:L9"/>
    <mergeCell ref="A5:B5"/>
    <mergeCell ref="J5:K5"/>
    <mergeCell ref="A31:L31"/>
    <mergeCell ref="A21:A22"/>
    <mergeCell ref="B21:B22"/>
    <mergeCell ref="D21:D22"/>
    <mergeCell ref="C21:C22"/>
    <mergeCell ref="L11:L12"/>
    <mergeCell ref="L21:L22"/>
    <mergeCell ref="A10:L10"/>
    <mergeCell ref="H13:H14"/>
    <mergeCell ref="A11:A12"/>
    <mergeCell ref="D13:D14"/>
    <mergeCell ref="E13:E14"/>
    <mergeCell ref="F13:F14"/>
    <mergeCell ref="A13:A15"/>
    <mergeCell ref="C13:C14"/>
    <mergeCell ref="J11:J12"/>
    <mergeCell ref="C11:C12"/>
    <mergeCell ref="D11:D12"/>
    <mergeCell ref="E11:H11"/>
    <mergeCell ref="K13:K14"/>
    <mergeCell ref="K11:K12"/>
    <mergeCell ref="I11:I12"/>
    <mergeCell ref="I13:I14"/>
    <mergeCell ref="J13:J14"/>
    <mergeCell ref="A6:B6"/>
    <mergeCell ref="J6:K6"/>
    <mergeCell ref="J7:K7"/>
    <mergeCell ref="A8:L8"/>
    <mergeCell ref="A7:B7"/>
    <mergeCell ref="C7:I7"/>
    <mergeCell ref="C6:I6"/>
    <mergeCell ref="E32:H32"/>
    <mergeCell ref="J32:J33"/>
    <mergeCell ref="E48:E49"/>
    <mergeCell ref="F48:F49"/>
    <mergeCell ref="A41:L41"/>
    <mergeCell ref="G44:G46"/>
    <mergeCell ref="A42:A43"/>
    <mergeCell ref="A32:A33"/>
    <mergeCell ref="A34:A35"/>
    <mergeCell ref="A52:L52"/>
    <mergeCell ref="E66:H66"/>
    <mergeCell ref="J66:J67"/>
    <mergeCell ref="A55:A56"/>
    <mergeCell ref="K55:K56"/>
    <mergeCell ref="L55:L56"/>
    <mergeCell ref="D55:D56"/>
    <mergeCell ref="A54:L54"/>
    <mergeCell ref="F44:F46"/>
    <mergeCell ref="L32:L33"/>
    <mergeCell ref="E42:H42"/>
    <mergeCell ref="G48:G49"/>
    <mergeCell ref="K32:K33"/>
    <mergeCell ref="A19:L19"/>
    <mergeCell ref="A18:L18"/>
    <mergeCell ref="L44:L49"/>
    <mergeCell ref="B32:B33"/>
    <mergeCell ref="C32:C33"/>
    <mergeCell ref="H48:H49"/>
    <mergeCell ref="E44:E46"/>
    <mergeCell ref="L23:L26"/>
    <mergeCell ref="A29:L29"/>
    <mergeCell ref="J42:J43"/>
    <mergeCell ref="L34:L36"/>
    <mergeCell ref="A28:K28"/>
    <mergeCell ref="A23:A26"/>
    <mergeCell ref="B25:B26"/>
    <mergeCell ref="K42:K43"/>
    <mergeCell ref="L42:L43"/>
    <mergeCell ref="E21:H21"/>
    <mergeCell ref="A20:L20"/>
    <mergeCell ref="L13:L15"/>
    <mergeCell ref="B68:B69"/>
    <mergeCell ref="B34:B35"/>
    <mergeCell ref="A44:A47"/>
    <mergeCell ref="C44:C46"/>
    <mergeCell ref="D44:D46"/>
    <mergeCell ref="D42:D43"/>
    <mergeCell ref="A39:L39"/>
    <mergeCell ref="H44:H46"/>
    <mergeCell ref="B42:B43"/>
    <mergeCell ref="C42:C43"/>
    <mergeCell ref="L66:L67"/>
    <mergeCell ref="C66:C67"/>
    <mergeCell ref="D66:D67"/>
    <mergeCell ref="A63:L63"/>
    <mergeCell ref="A57:A60"/>
    <mergeCell ref="C59:C60"/>
    <mergeCell ref="C57:C58"/>
    <mergeCell ref="A48:A49"/>
    <mergeCell ref="C48:C49"/>
    <mergeCell ref="D48:D49"/>
    <mergeCell ref="B55:B56"/>
    <mergeCell ref="A53:L53"/>
    <mergeCell ref="J55:J56"/>
    <mergeCell ref="C55:C56"/>
    <mergeCell ref="E55:H55"/>
    <mergeCell ref="D59:D60"/>
    <mergeCell ref="D57:D58"/>
    <mergeCell ref="A68:A69"/>
    <mergeCell ref="A65:L65"/>
    <mergeCell ref="A66:A67"/>
    <mergeCell ref="B66:B67"/>
    <mergeCell ref="A74:K74"/>
    <mergeCell ref="A75:K75"/>
    <mergeCell ref="E57:E58"/>
    <mergeCell ref="E59:E60"/>
    <mergeCell ref="F59:F60"/>
    <mergeCell ref="F57:F58"/>
    <mergeCell ref="G57:G58"/>
    <mergeCell ref="H57:H58"/>
    <mergeCell ref="G59:G60"/>
    <mergeCell ref="H59:H60"/>
  </mergeCells>
  <dataValidations count="1">
    <dataValidation allowBlank="1" showErrorMessage="1" sqref="C68:I69 C55:C58 B55:B59 A54:L54 F33:I34 A31:L31 A32:E33 B20:B22 A20:A23 C20:L20 C21:E22 F22:I22 F67:H67 C34:E34 A42:E43 F43:I43 A41:L41 A65:L65 C44 D44:D45 E44:I44 A55:A56 B44:B45 F56:I57 A66:E67 D55:E57 B68 J5:K7 B5:B6 A5:A7 A10:B12 C10:L10 F12:I12 C11:E12"/>
  </dataValidations>
  <printOptions horizontalCentered="1"/>
  <pageMargins left="0.31496062992125984" right="0.4724409448818898" top="0.35433070866141736" bottom="0.4330708661417323" header="0.31496062992125984" footer="0.31496062992125984"/>
  <pageSetup horizontalDpi="600" verticalDpi="600" orientation="landscape" paperSize="14" scale="70" r:id="rId4"/>
  <headerFooter>
    <oddFooter>&amp;CPágina &amp;P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0033"/>
  </sheetPr>
  <dimension ref="A1:HP961"/>
  <sheetViews>
    <sheetView zoomScale="65" zoomScaleNormal="65" zoomScalePageLayoutView="0" workbookViewId="0" topLeftCell="C30">
      <selection activeCell="L41" sqref="L41"/>
    </sheetView>
  </sheetViews>
  <sheetFormatPr defaultColWidth="11.421875" defaultRowHeight="15"/>
  <cols>
    <col min="1" max="1" width="18.140625" style="98" customWidth="1"/>
    <col min="2" max="2" width="44.28125" style="98" customWidth="1"/>
    <col min="3" max="3" width="38.140625" style="98" customWidth="1"/>
    <col min="4" max="4" width="13.57421875" style="98" customWidth="1"/>
    <col min="5" max="5" width="10.7109375" style="98" hidden="1" customWidth="1"/>
    <col min="6" max="6" width="10.00390625" style="98" hidden="1" customWidth="1"/>
    <col min="7" max="7" width="9.421875" style="98" hidden="1" customWidth="1"/>
    <col min="8" max="8" width="9.28125" style="98" hidden="1" customWidth="1"/>
    <col min="9" max="9" width="10.8515625" style="98" customWidth="1"/>
    <col min="10" max="10" width="32.421875" style="98" customWidth="1"/>
    <col min="11" max="11" width="16.00390625" style="98" bestFit="1" customWidth="1"/>
    <col min="12" max="12" width="43.7109375" style="101" customWidth="1"/>
    <col min="13" max="29" width="11.57421875" style="98" customWidth="1"/>
    <col min="30" max="30" width="14.8515625" style="98" bestFit="1" customWidth="1"/>
    <col min="31" max="31" width="36.8515625" style="98" bestFit="1" customWidth="1"/>
    <col min="32" max="32" width="14.57421875" style="98" bestFit="1" customWidth="1"/>
    <col min="33" max="16384" width="11.57421875" style="98" customWidth="1"/>
  </cols>
  <sheetData>
    <row r="1" spans="1:12" ht="20.25" customHeight="1">
      <c r="A1" s="331" t="s">
        <v>193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2" ht="20.25" customHeight="1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spans="1:12" ht="12.75" customHeight="1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</row>
    <row r="4" spans="1:12" ht="30" customHeight="1">
      <c r="A4" s="328" t="s">
        <v>15</v>
      </c>
      <c r="B4" s="328"/>
      <c r="C4" s="329" t="s">
        <v>152</v>
      </c>
      <c r="D4" s="329"/>
      <c r="E4" s="329"/>
      <c r="F4" s="329"/>
      <c r="G4" s="329"/>
      <c r="H4" s="328" t="s">
        <v>155</v>
      </c>
      <c r="I4" s="328"/>
      <c r="J4" s="328"/>
      <c r="K4" s="330" t="s">
        <v>159</v>
      </c>
      <c r="L4" s="330"/>
    </row>
    <row r="5" spans="1:12" ht="30" customHeight="1">
      <c r="A5" s="328" t="s">
        <v>19</v>
      </c>
      <c r="B5" s="328"/>
      <c r="C5" s="330" t="s">
        <v>153</v>
      </c>
      <c r="D5" s="330"/>
      <c r="E5" s="330"/>
      <c r="F5" s="330"/>
      <c r="G5" s="330"/>
      <c r="H5" s="328" t="s">
        <v>157</v>
      </c>
      <c r="I5" s="328"/>
      <c r="J5" s="328"/>
      <c r="K5" s="333" t="s">
        <v>158</v>
      </c>
      <c r="L5" s="333"/>
    </row>
    <row r="6" spans="1:12" ht="30.75" customHeight="1">
      <c r="A6" s="328" t="s">
        <v>21</v>
      </c>
      <c r="B6" s="328"/>
      <c r="C6" s="330" t="s">
        <v>154</v>
      </c>
      <c r="D6" s="330"/>
      <c r="E6" s="330"/>
      <c r="F6" s="330"/>
      <c r="G6" s="330"/>
      <c r="H6" s="328" t="s">
        <v>156</v>
      </c>
      <c r="I6" s="328"/>
      <c r="J6" s="328"/>
      <c r="K6" s="330" t="s">
        <v>161</v>
      </c>
      <c r="L6" s="330"/>
    </row>
    <row r="7" spans="1:12" ht="19.5" customHeight="1">
      <c r="A7" s="327"/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</row>
    <row r="8" spans="1:31" ht="27.75" customHeight="1">
      <c r="A8" s="334" t="s">
        <v>162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6"/>
      <c r="AE8" s="99"/>
    </row>
    <row r="9" spans="1:31" ht="30.75" customHeight="1">
      <c r="A9" s="326" t="s">
        <v>66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167" t="s">
        <v>67</v>
      </c>
      <c r="AE9" s="99"/>
    </row>
    <row r="10" spans="1:32" ht="28.5" customHeight="1">
      <c r="A10" s="313" t="s">
        <v>68</v>
      </c>
      <c r="B10" s="312" t="s">
        <v>163</v>
      </c>
      <c r="C10" s="312" t="s">
        <v>69</v>
      </c>
      <c r="D10" s="312" t="s">
        <v>70</v>
      </c>
      <c r="E10" s="324" t="s">
        <v>188</v>
      </c>
      <c r="F10" s="324"/>
      <c r="G10" s="324"/>
      <c r="H10" s="324"/>
      <c r="I10" s="309" t="s">
        <v>278</v>
      </c>
      <c r="J10" s="309" t="s">
        <v>71</v>
      </c>
      <c r="K10" s="309" t="s">
        <v>168</v>
      </c>
      <c r="L10" s="324" t="s">
        <v>72</v>
      </c>
      <c r="AF10" s="99"/>
    </row>
    <row r="11" spans="1:32" ht="18.75" customHeight="1">
      <c r="A11" s="313"/>
      <c r="B11" s="312"/>
      <c r="C11" s="312"/>
      <c r="D11" s="312"/>
      <c r="E11" s="100" t="s">
        <v>164</v>
      </c>
      <c r="F11" s="100" t="s">
        <v>165</v>
      </c>
      <c r="G11" s="100" t="s">
        <v>166</v>
      </c>
      <c r="H11" s="100" t="s">
        <v>167</v>
      </c>
      <c r="I11" s="310"/>
      <c r="J11" s="310"/>
      <c r="K11" s="310"/>
      <c r="L11" s="324"/>
      <c r="AF11" s="99"/>
    </row>
    <row r="12" spans="1:12" ht="45" customHeight="1">
      <c r="A12" s="320" t="s">
        <v>11</v>
      </c>
      <c r="B12" s="122" t="s">
        <v>194</v>
      </c>
      <c r="C12" s="338" t="s">
        <v>197</v>
      </c>
      <c r="D12" s="319">
        <v>0.97</v>
      </c>
      <c r="E12" s="319">
        <v>0.1</v>
      </c>
      <c r="F12" s="319">
        <v>0.7</v>
      </c>
      <c r="G12" s="319">
        <v>0.8</v>
      </c>
      <c r="H12" s="319">
        <v>0.97</v>
      </c>
      <c r="I12" s="317">
        <f>+H12</f>
        <v>0.97</v>
      </c>
      <c r="J12" s="322" t="s">
        <v>191</v>
      </c>
      <c r="K12" s="323" t="s">
        <v>195</v>
      </c>
      <c r="L12" s="314"/>
    </row>
    <row r="13" spans="1:12" ht="35.25" customHeight="1">
      <c r="A13" s="320"/>
      <c r="B13" s="122" t="s">
        <v>196</v>
      </c>
      <c r="C13" s="338"/>
      <c r="D13" s="319"/>
      <c r="E13" s="319"/>
      <c r="F13" s="319"/>
      <c r="G13" s="319"/>
      <c r="H13" s="319"/>
      <c r="I13" s="318"/>
      <c r="J13" s="322"/>
      <c r="K13" s="323"/>
      <c r="L13" s="315"/>
    </row>
    <row r="14" spans="1:12" ht="75" customHeight="1">
      <c r="A14" s="320"/>
      <c r="B14" s="122" t="s">
        <v>189</v>
      </c>
      <c r="C14" s="123" t="s">
        <v>190</v>
      </c>
      <c r="D14" s="124">
        <v>0.78</v>
      </c>
      <c r="E14" s="137">
        <v>0.1</v>
      </c>
      <c r="F14" s="137">
        <v>0.9</v>
      </c>
      <c r="G14" s="137">
        <v>0</v>
      </c>
      <c r="H14" s="137">
        <v>1</v>
      </c>
      <c r="I14" s="164">
        <f>+H14</f>
        <v>1</v>
      </c>
      <c r="J14" s="125" t="s">
        <v>60</v>
      </c>
      <c r="K14" s="120" t="s">
        <v>195</v>
      </c>
      <c r="L14" s="315"/>
    </row>
    <row r="15" spans="1:12" ht="30" customHeight="1">
      <c r="A15" s="320" t="s">
        <v>242</v>
      </c>
      <c r="B15" s="122" t="s">
        <v>247</v>
      </c>
      <c r="C15" s="320" t="s">
        <v>245</v>
      </c>
      <c r="D15" s="321">
        <v>1</v>
      </c>
      <c r="E15" s="325"/>
      <c r="F15" s="321">
        <v>1</v>
      </c>
      <c r="G15" s="325"/>
      <c r="H15" s="325"/>
      <c r="I15" s="262">
        <f>SUM(E15:H16)</f>
        <v>1</v>
      </c>
      <c r="J15" s="125" t="s">
        <v>252</v>
      </c>
      <c r="K15" s="120" t="s">
        <v>253</v>
      </c>
      <c r="L15" s="135"/>
    </row>
    <row r="16" spans="1:12" ht="43.5" customHeight="1">
      <c r="A16" s="320"/>
      <c r="B16" s="122" t="s">
        <v>243</v>
      </c>
      <c r="C16" s="320"/>
      <c r="D16" s="321"/>
      <c r="E16" s="325"/>
      <c r="F16" s="321"/>
      <c r="G16" s="325"/>
      <c r="H16" s="325"/>
      <c r="I16" s="263"/>
      <c r="J16" s="125" t="s">
        <v>252</v>
      </c>
      <c r="K16" s="120" t="s">
        <v>253</v>
      </c>
      <c r="L16" s="135"/>
    </row>
    <row r="17" spans="1:12" ht="47.25" customHeight="1">
      <c r="A17" s="320"/>
      <c r="B17" s="122" t="s">
        <v>248</v>
      </c>
      <c r="C17" s="122" t="s">
        <v>246</v>
      </c>
      <c r="D17" s="138">
        <v>1</v>
      </c>
      <c r="E17" s="138"/>
      <c r="F17" s="138">
        <v>1</v>
      </c>
      <c r="G17" s="138"/>
      <c r="H17" s="138"/>
      <c r="I17" s="165">
        <f>SUM(E17:H17)</f>
        <v>1</v>
      </c>
      <c r="J17" s="138" t="s">
        <v>244</v>
      </c>
      <c r="K17" s="120" t="s">
        <v>253</v>
      </c>
      <c r="L17" s="135"/>
    </row>
    <row r="18" spans="1:12" ht="39" customHeight="1">
      <c r="A18" s="320"/>
      <c r="B18" s="122" t="s">
        <v>249</v>
      </c>
      <c r="C18" s="122" t="s">
        <v>250</v>
      </c>
      <c r="D18" s="138">
        <v>1</v>
      </c>
      <c r="E18" s="138"/>
      <c r="F18" s="138">
        <v>1</v>
      </c>
      <c r="G18" s="138"/>
      <c r="H18" s="138"/>
      <c r="I18" s="165">
        <f>SUM(E18:H18)</f>
        <v>1</v>
      </c>
      <c r="J18" s="125" t="s">
        <v>252</v>
      </c>
      <c r="K18" s="120" t="s">
        <v>253</v>
      </c>
      <c r="L18" s="135"/>
    </row>
    <row r="19" spans="1:12" ht="48" customHeight="1">
      <c r="A19" s="320"/>
      <c r="B19" s="136" t="s">
        <v>256</v>
      </c>
      <c r="C19" s="136" t="s">
        <v>257</v>
      </c>
      <c r="D19" s="138">
        <v>1</v>
      </c>
      <c r="E19" s="138"/>
      <c r="F19" s="138">
        <v>1</v>
      </c>
      <c r="G19" s="138"/>
      <c r="H19" s="138"/>
      <c r="I19" s="165">
        <f>SUM(E19:H19)</f>
        <v>1</v>
      </c>
      <c r="J19" s="125" t="s">
        <v>258</v>
      </c>
      <c r="K19" s="120" t="s">
        <v>253</v>
      </c>
      <c r="L19" s="135"/>
    </row>
    <row r="20" spans="1:12" ht="66" customHeight="1">
      <c r="A20" s="320"/>
      <c r="B20" s="163" t="s">
        <v>277</v>
      </c>
      <c r="C20" s="122" t="s">
        <v>251</v>
      </c>
      <c r="D20" s="166">
        <v>1</v>
      </c>
      <c r="E20" s="138"/>
      <c r="F20" s="138"/>
      <c r="G20" s="138">
        <v>2</v>
      </c>
      <c r="H20" s="138"/>
      <c r="I20" s="165">
        <f>SUM(E20:H20)</f>
        <v>2</v>
      </c>
      <c r="J20" s="125" t="s">
        <v>254</v>
      </c>
      <c r="K20" s="120" t="s">
        <v>255</v>
      </c>
      <c r="L20" s="135"/>
    </row>
    <row r="21" spans="1:224" s="92" customFormat="1" ht="33" customHeight="1">
      <c r="A21" s="303" t="s">
        <v>180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180">
        <v>0.0053</v>
      </c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</row>
    <row r="22" spans="1:224" s="92" customFormat="1" ht="35.25" customHeight="1">
      <c r="A22" s="259" t="s">
        <v>181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174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</row>
    <row r="23" spans="1:224" s="93" customFormat="1" ht="35.25" customHeight="1">
      <c r="A23" s="337"/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70"/>
      <c r="EZ23" s="170"/>
      <c r="FA23" s="170"/>
      <c r="FB23" s="170"/>
      <c r="FC23" s="170"/>
      <c r="FD23" s="170"/>
      <c r="FE23" s="170"/>
      <c r="FF23" s="170"/>
      <c r="FG23" s="170"/>
      <c r="FH23" s="170"/>
      <c r="FI23" s="170"/>
      <c r="FJ23" s="170"/>
      <c r="FK23" s="170"/>
      <c r="FL23" s="170"/>
      <c r="FM23" s="170"/>
      <c r="FN23" s="170"/>
      <c r="FO23" s="170"/>
      <c r="FP23" s="170"/>
      <c r="FQ23" s="170"/>
      <c r="FR23" s="170"/>
      <c r="FS23" s="170"/>
      <c r="FT23" s="170"/>
      <c r="FU23" s="170"/>
      <c r="FV23" s="170"/>
      <c r="FW23" s="170"/>
      <c r="FX23" s="170"/>
      <c r="FY23" s="170"/>
      <c r="FZ23" s="170"/>
      <c r="GA23" s="170"/>
      <c r="GB23" s="170"/>
      <c r="GC23" s="170"/>
      <c r="GD23" s="170"/>
      <c r="GE23" s="170"/>
      <c r="GF23" s="170"/>
      <c r="GG23" s="170"/>
      <c r="GH23" s="170"/>
      <c r="GI23" s="170"/>
      <c r="GJ23" s="170"/>
      <c r="GK23" s="170"/>
      <c r="GL23" s="170"/>
      <c r="GM23" s="170"/>
      <c r="GN23" s="170"/>
      <c r="GO23" s="170"/>
      <c r="GP23" s="170"/>
      <c r="GQ23" s="170"/>
      <c r="GR23" s="170"/>
      <c r="GS23" s="170"/>
      <c r="GT23" s="170"/>
      <c r="GU23" s="170"/>
      <c r="GV23" s="170"/>
      <c r="GW23" s="170"/>
      <c r="GX23" s="170"/>
      <c r="GY23" s="170"/>
      <c r="GZ23" s="170"/>
      <c r="HA23" s="170"/>
      <c r="HB23" s="170"/>
      <c r="HC23" s="170"/>
      <c r="HD23" s="170"/>
      <c r="HE23" s="170"/>
      <c r="HF23" s="170"/>
      <c r="HG23" s="170"/>
      <c r="HH23" s="170"/>
      <c r="HI23" s="170"/>
      <c r="HJ23" s="170"/>
      <c r="HK23" s="170"/>
      <c r="HL23" s="170"/>
      <c r="HM23" s="170"/>
      <c r="HN23" s="170"/>
      <c r="HO23" s="170"/>
      <c r="HP23" s="170"/>
    </row>
    <row r="24" spans="1:12" ht="46.5" customHeight="1">
      <c r="A24" s="316" t="s">
        <v>74</v>
      </c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</row>
    <row r="25" spans="1:12" ht="46.5" customHeight="1">
      <c r="A25" s="316" t="s">
        <v>66</v>
      </c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172" t="s">
        <v>67</v>
      </c>
    </row>
    <row r="26" spans="1:32" ht="36.75" customHeight="1">
      <c r="A26" s="313" t="s">
        <v>68</v>
      </c>
      <c r="B26" s="312" t="s">
        <v>163</v>
      </c>
      <c r="C26" s="312" t="s">
        <v>69</v>
      </c>
      <c r="D26" s="312" t="s">
        <v>70</v>
      </c>
      <c r="E26" s="324" t="s">
        <v>184</v>
      </c>
      <c r="F26" s="324"/>
      <c r="G26" s="324"/>
      <c r="H26" s="324"/>
      <c r="I26" s="309" t="s">
        <v>278</v>
      </c>
      <c r="J26" s="309" t="s">
        <v>71</v>
      </c>
      <c r="K26" s="309" t="s">
        <v>168</v>
      </c>
      <c r="L26" s="309" t="s">
        <v>72</v>
      </c>
      <c r="AF26" s="99"/>
    </row>
    <row r="27" spans="1:32" ht="30" customHeight="1">
      <c r="A27" s="313"/>
      <c r="B27" s="312"/>
      <c r="C27" s="312"/>
      <c r="D27" s="312"/>
      <c r="E27" s="100" t="s">
        <v>164</v>
      </c>
      <c r="F27" s="100" t="s">
        <v>165</v>
      </c>
      <c r="G27" s="100" t="s">
        <v>166</v>
      </c>
      <c r="H27" s="100" t="s">
        <v>167</v>
      </c>
      <c r="I27" s="310"/>
      <c r="J27" s="310"/>
      <c r="K27" s="310"/>
      <c r="L27" s="310"/>
      <c r="AF27" s="99"/>
    </row>
    <row r="28" spans="1:12" ht="30" customHeight="1">
      <c r="A28" s="311" t="s">
        <v>263</v>
      </c>
      <c r="B28" s="140" t="s">
        <v>259</v>
      </c>
      <c r="C28" s="108" t="s">
        <v>178</v>
      </c>
      <c r="D28" s="109">
        <v>12</v>
      </c>
      <c r="E28" s="104">
        <v>1</v>
      </c>
      <c r="F28" s="104">
        <v>1</v>
      </c>
      <c r="G28" s="110">
        <v>1</v>
      </c>
      <c r="H28" s="110">
        <v>1</v>
      </c>
      <c r="I28" s="110">
        <f>SUM(E28:H28)</f>
        <v>4</v>
      </c>
      <c r="J28" s="114" t="s">
        <v>56</v>
      </c>
      <c r="K28" s="139" t="s">
        <v>195</v>
      </c>
      <c r="L28" s="117"/>
    </row>
    <row r="29" spans="1:12" ht="40.5" customHeight="1">
      <c r="A29" s="311"/>
      <c r="B29" s="112" t="s">
        <v>172</v>
      </c>
      <c r="C29" s="141" t="s">
        <v>151</v>
      </c>
      <c r="D29" s="111">
        <v>1</v>
      </c>
      <c r="E29" s="111">
        <v>1</v>
      </c>
      <c r="F29" s="111">
        <v>1</v>
      </c>
      <c r="G29" s="111">
        <v>1</v>
      </c>
      <c r="H29" s="111">
        <v>1</v>
      </c>
      <c r="I29" s="111">
        <f>+H29</f>
        <v>1</v>
      </c>
      <c r="J29" s="114" t="s">
        <v>56</v>
      </c>
      <c r="K29" s="153" t="s">
        <v>195</v>
      </c>
      <c r="L29" s="117"/>
    </row>
    <row r="30" spans="1:12" ht="49.5" customHeight="1">
      <c r="A30" s="306" t="s">
        <v>264</v>
      </c>
      <c r="B30" s="147" t="s">
        <v>265</v>
      </c>
      <c r="C30" s="145" t="s">
        <v>274</v>
      </c>
      <c r="D30" s="111">
        <v>1</v>
      </c>
      <c r="E30" s="154"/>
      <c r="F30" s="155">
        <v>1</v>
      </c>
      <c r="G30" s="144"/>
      <c r="H30" s="155">
        <v>1</v>
      </c>
      <c r="I30" s="155">
        <f>+H30</f>
        <v>1</v>
      </c>
      <c r="J30" s="114" t="s">
        <v>56</v>
      </c>
      <c r="K30" s="146" t="s">
        <v>195</v>
      </c>
      <c r="L30" s="117"/>
    </row>
    <row r="31" spans="1:12" ht="86.25" customHeight="1">
      <c r="A31" s="307"/>
      <c r="B31" s="142" t="s">
        <v>260</v>
      </c>
      <c r="C31" s="140" t="s">
        <v>262</v>
      </c>
      <c r="D31" s="113" t="s">
        <v>173</v>
      </c>
      <c r="E31" s="104">
        <v>1</v>
      </c>
      <c r="F31" s="104">
        <v>1</v>
      </c>
      <c r="G31" s="110">
        <v>1</v>
      </c>
      <c r="H31" s="110">
        <v>1</v>
      </c>
      <c r="I31" s="110">
        <f>SUM(E31:H31)</f>
        <v>4</v>
      </c>
      <c r="J31" s="114" t="s">
        <v>56</v>
      </c>
      <c r="K31" s="139" t="s">
        <v>195</v>
      </c>
      <c r="L31" s="117"/>
    </row>
    <row r="32" spans="1:12" ht="28.5" customHeight="1">
      <c r="A32" s="308"/>
      <c r="B32" s="142" t="s">
        <v>261</v>
      </c>
      <c r="C32" s="140" t="s">
        <v>174</v>
      </c>
      <c r="D32" s="109">
        <v>2</v>
      </c>
      <c r="E32" s="109">
        <v>1</v>
      </c>
      <c r="F32" s="109">
        <v>1</v>
      </c>
      <c r="G32" s="109">
        <v>1</v>
      </c>
      <c r="H32" s="109">
        <v>1</v>
      </c>
      <c r="I32" s="109">
        <f>SUM(E32:H32)</f>
        <v>4</v>
      </c>
      <c r="J32" s="114" t="s">
        <v>56</v>
      </c>
      <c r="K32" s="139" t="s">
        <v>195</v>
      </c>
      <c r="L32" s="117"/>
    </row>
    <row r="33" spans="1:224" s="92" customFormat="1" ht="33" customHeight="1">
      <c r="A33" s="303" t="s">
        <v>180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180">
        <v>0.0036</v>
      </c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</row>
    <row r="34" spans="1:224" s="92" customFormat="1" ht="35.25" customHeight="1">
      <c r="A34" s="259" t="s">
        <v>181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174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</row>
    <row r="37" spans="1:12" s="182" customFormat="1" ht="24">
      <c r="A37" s="209" t="s">
        <v>279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1"/>
      <c r="L37" s="181">
        <f>+L21+L33</f>
        <v>0.0089</v>
      </c>
    </row>
    <row r="38" spans="1:12" s="182" customFormat="1" ht="24">
      <c r="A38" s="212" t="s">
        <v>280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4"/>
      <c r="L38" s="183"/>
    </row>
    <row r="948" ht="14.25">
      <c r="AE948" s="98" t="s">
        <v>52</v>
      </c>
    </row>
    <row r="949" ht="14.25">
      <c r="AE949" s="98" t="s">
        <v>53</v>
      </c>
    </row>
    <row r="950" ht="14.25">
      <c r="AE950" s="98" t="s">
        <v>54</v>
      </c>
    </row>
    <row r="951" ht="14.25">
      <c r="AE951" s="98" t="s">
        <v>55</v>
      </c>
    </row>
    <row r="952" ht="14.25">
      <c r="AE952" s="98" t="s">
        <v>56</v>
      </c>
    </row>
    <row r="953" ht="14.25">
      <c r="AE953" s="98" t="s">
        <v>57</v>
      </c>
    </row>
    <row r="954" ht="14.25">
      <c r="AE954" s="98" t="s">
        <v>58</v>
      </c>
    </row>
    <row r="955" ht="14.25">
      <c r="AE955" s="98" t="s">
        <v>59</v>
      </c>
    </row>
    <row r="956" ht="14.25">
      <c r="AE956" s="98" t="s">
        <v>60</v>
      </c>
    </row>
    <row r="957" ht="14.25">
      <c r="AE957" s="98" t="s">
        <v>61</v>
      </c>
    </row>
    <row r="958" ht="14.25">
      <c r="AE958" s="98" t="s">
        <v>62</v>
      </c>
    </row>
    <row r="959" ht="14.25">
      <c r="AE959" s="98" t="s">
        <v>63</v>
      </c>
    </row>
    <row r="960" ht="14.25">
      <c r="AE960" s="98" t="s">
        <v>64</v>
      </c>
    </row>
    <row r="961" ht="14.25">
      <c r="AE961" s="98" t="s">
        <v>65</v>
      </c>
    </row>
  </sheetData>
  <sheetProtection password="90FC" sheet="1"/>
  <mergeCells count="64">
    <mergeCell ref="A33:K33"/>
    <mergeCell ref="A34:K34"/>
    <mergeCell ref="G12:G13"/>
    <mergeCell ref="F15:F16"/>
    <mergeCell ref="G15:G16"/>
    <mergeCell ref="A23:L23"/>
    <mergeCell ref="F12:F13"/>
    <mergeCell ref="A12:A14"/>
    <mergeCell ref="A15:A20"/>
    <mergeCell ref="C12:C13"/>
    <mergeCell ref="C10:C11"/>
    <mergeCell ref="D12:D13"/>
    <mergeCell ref="E12:E13"/>
    <mergeCell ref="A1:L3"/>
    <mergeCell ref="K4:L4"/>
    <mergeCell ref="K5:L5"/>
    <mergeCell ref="K6:L6"/>
    <mergeCell ref="A8:L8"/>
    <mergeCell ref="A4:B4"/>
    <mergeCell ref="H6:J6"/>
    <mergeCell ref="C4:G4"/>
    <mergeCell ref="A6:B6"/>
    <mergeCell ref="C6:G6"/>
    <mergeCell ref="H4:J4"/>
    <mergeCell ref="A5:B5"/>
    <mergeCell ref="C5:G5"/>
    <mergeCell ref="H5:J5"/>
    <mergeCell ref="L10:L11"/>
    <mergeCell ref="A9:K9"/>
    <mergeCell ref="A10:A11"/>
    <mergeCell ref="E10:H10"/>
    <mergeCell ref="I10:I11"/>
    <mergeCell ref="A7:L7"/>
    <mergeCell ref="J10:J11"/>
    <mergeCell ref="K10:K11"/>
    <mergeCell ref="D10:D11"/>
    <mergeCell ref="B10:B11"/>
    <mergeCell ref="J26:J27"/>
    <mergeCell ref="E26:H26"/>
    <mergeCell ref="E15:E16"/>
    <mergeCell ref="D26:D27"/>
    <mergeCell ref="H15:H16"/>
    <mergeCell ref="A21:K21"/>
    <mergeCell ref="A22:K22"/>
    <mergeCell ref="A25:K25"/>
    <mergeCell ref="L12:L14"/>
    <mergeCell ref="A24:L24"/>
    <mergeCell ref="I12:I13"/>
    <mergeCell ref="H12:H13"/>
    <mergeCell ref="I15:I16"/>
    <mergeCell ref="C15:C16"/>
    <mergeCell ref="D15:D16"/>
    <mergeCell ref="J12:J13"/>
    <mergeCell ref="K12:K13"/>
    <mergeCell ref="A37:K37"/>
    <mergeCell ref="A38:K38"/>
    <mergeCell ref="A30:A32"/>
    <mergeCell ref="L26:L27"/>
    <mergeCell ref="A28:A29"/>
    <mergeCell ref="K26:K27"/>
    <mergeCell ref="I26:I27"/>
    <mergeCell ref="C26:C27"/>
    <mergeCell ref="A26:A27"/>
    <mergeCell ref="B26:B27"/>
  </mergeCells>
  <dataValidations count="1">
    <dataValidation allowBlank="1" showErrorMessage="1" sqref="F27:H27 A25:L25 A26:E27 F11:H11 A10:E11 A4:A6 B4:B5 A9:L9 H4:J6"/>
  </dataValidations>
  <printOptions horizontalCentered="1"/>
  <pageMargins left="0.31496062992125984" right="0.15748031496062992" top="0.4724409448818898" bottom="0.7480314960629921" header="0.31496062992125984" footer="0.31496062992125984"/>
  <pageSetup horizontalDpi="600" verticalDpi="600" orientation="landscape" paperSize="14" scale="70" r:id="rId4"/>
  <headerFooter>
    <oddFooter>&amp;CPágina &amp;P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0033"/>
  </sheetPr>
  <dimension ref="A1:AW970"/>
  <sheetViews>
    <sheetView zoomScale="60" zoomScaleNormal="60" zoomScalePageLayoutView="0" workbookViewId="0" topLeftCell="A1">
      <selection activeCell="O5" sqref="O5"/>
    </sheetView>
  </sheetViews>
  <sheetFormatPr defaultColWidth="11.421875" defaultRowHeight="15"/>
  <cols>
    <col min="2" max="2" width="11.57421875" style="0" bestFit="1" customWidth="1"/>
    <col min="3" max="3" width="11.57421875" style="0" customWidth="1"/>
    <col min="4" max="4" width="24.140625" style="0" customWidth="1"/>
    <col min="5" max="6" width="11.00390625" style="0" customWidth="1"/>
    <col min="7" max="7" width="30.140625" style="0" customWidth="1"/>
    <col min="8" max="8" width="14.00390625" style="0" bestFit="1" customWidth="1"/>
    <col min="9" max="9" width="15.00390625" style="0" customWidth="1"/>
    <col min="11" max="11" width="21.8515625" style="0" customWidth="1"/>
    <col min="12" max="12" width="26.00390625" style="0" customWidth="1"/>
    <col min="49" max="49" width="36.8515625" style="0" bestFit="1" customWidth="1"/>
  </cols>
  <sheetData>
    <row r="1" spans="1:9" ht="61.5" customHeight="1">
      <c r="A1" s="201" t="s">
        <v>147</v>
      </c>
      <c r="B1" s="201"/>
      <c r="C1" s="201"/>
      <c r="D1" s="201"/>
      <c r="E1" s="201"/>
      <c r="F1" s="201"/>
      <c r="G1" s="201"/>
      <c r="H1" s="201"/>
      <c r="I1" s="201"/>
    </row>
    <row r="2" spans="1:12" ht="14.25">
      <c r="A2" s="60" t="s">
        <v>25</v>
      </c>
      <c r="B2" s="60" t="s">
        <v>26</v>
      </c>
      <c r="C2" s="60"/>
      <c r="D2" s="60" t="s">
        <v>0</v>
      </c>
      <c r="E2" s="60" t="s">
        <v>26</v>
      </c>
      <c r="F2" s="60"/>
      <c r="G2" s="60" t="s">
        <v>1</v>
      </c>
      <c r="H2" s="60" t="s">
        <v>26</v>
      </c>
      <c r="I2" s="60" t="s">
        <v>144</v>
      </c>
      <c r="K2" s="60" t="s">
        <v>26</v>
      </c>
      <c r="L2" s="60" t="s">
        <v>144</v>
      </c>
    </row>
    <row r="3" spans="1:49" ht="66.75" customHeight="1">
      <c r="A3" s="196" t="s">
        <v>30</v>
      </c>
      <c r="B3" s="186">
        <f>'LINEA IV '!B11</f>
        <v>0.13</v>
      </c>
      <c r="C3" s="186" t="e">
        <f>'LINEA IV '!C11</f>
        <v>#REF!</v>
      </c>
      <c r="D3" s="189" t="s">
        <v>31</v>
      </c>
      <c r="E3" s="186">
        <f>'LINEA IV '!E11</f>
        <v>0.075</v>
      </c>
      <c r="F3" s="186" t="e">
        <f>'LINEA IV '!F11</f>
        <v>#REF!</v>
      </c>
      <c r="G3" s="62" t="s">
        <v>3</v>
      </c>
      <c r="H3" s="63">
        <f>'LINEA IV '!H11</f>
        <v>0.055</v>
      </c>
      <c r="I3" s="63" t="e">
        <f>'LINEA IV '!I11</f>
        <v>#REF!</v>
      </c>
      <c r="K3" s="63" t="e">
        <f>'MODELO EFICIENCIA SOLIDEZ'!#REF!</f>
        <v>#REF!</v>
      </c>
      <c r="L3" s="63" t="e">
        <f>'MODELO EFICIENCIA SOLIDEZ'!#REF!</f>
        <v>#REF!</v>
      </c>
      <c r="AW3" s="1"/>
    </row>
    <row r="4" spans="1:49" ht="66.75" customHeight="1">
      <c r="A4" s="196"/>
      <c r="B4" s="186"/>
      <c r="C4" s="186"/>
      <c r="D4" s="189"/>
      <c r="E4" s="186"/>
      <c r="F4" s="186"/>
      <c r="G4" s="62" t="s">
        <v>7</v>
      </c>
      <c r="H4" s="63">
        <f>'LINEA IV '!H22</f>
        <v>0.02</v>
      </c>
      <c r="I4" s="63" t="e">
        <f>'LINEA IV '!I22</f>
        <v>#REF!</v>
      </c>
      <c r="K4" s="63" t="e">
        <f>'MODELO EFICIENCIA SOLIDEZ'!#REF!</f>
        <v>#REF!</v>
      </c>
      <c r="L4" s="63" t="e">
        <f>'MODELO EFICIENCIA SOLIDEZ'!#REF!</f>
        <v>#REF!</v>
      </c>
      <c r="AW4" s="1"/>
    </row>
    <row r="5" spans="1:49" ht="66.75" customHeight="1">
      <c r="A5" s="196"/>
      <c r="B5" s="186"/>
      <c r="C5" s="186"/>
      <c r="D5" s="192" t="s">
        <v>107</v>
      </c>
      <c r="E5" s="187">
        <f>'LINEA IV '!E26</f>
        <v>0.035</v>
      </c>
      <c r="F5" s="187" t="e">
        <f>'LINEA IV '!F26</f>
        <v>#REF!</v>
      </c>
      <c r="G5" s="62" t="s">
        <v>9</v>
      </c>
      <c r="H5" s="63">
        <f>'LINEA IV '!H26</f>
        <v>0.017</v>
      </c>
      <c r="I5" s="63">
        <f>'LINEA IV '!I26</f>
        <v>0.005666666666666667</v>
      </c>
      <c r="K5" s="63" t="e">
        <f>'LEGALIDAD EFIC. ADVA'!#REF!</f>
        <v>#REF!</v>
      </c>
      <c r="L5" s="63" t="e">
        <f>'LEGALIDAD EFIC. ADVA'!#REF!</f>
        <v>#REF!</v>
      </c>
      <c r="AW5" s="1"/>
    </row>
    <row r="6" spans="1:49" ht="66.75" customHeight="1">
      <c r="A6" s="196"/>
      <c r="B6" s="186"/>
      <c r="C6" s="186"/>
      <c r="D6" s="192"/>
      <c r="E6" s="187"/>
      <c r="F6" s="187"/>
      <c r="G6" s="62" t="s">
        <v>90</v>
      </c>
      <c r="H6" s="63">
        <f>'LINEA IV '!H30</f>
        <v>0.018</v>
      </c>
      <c r="I6" s="63" t="e">
        <f>'LINEA IV '!I30</f>
        <v>#REF!</v>
      </c>
      <c r="K6" s="63" t="e">
        <f>'LEGALIDAD EFIC. ADVA'!#REF!</f>
        <v>#REF!</v>
      </c>
      <c r="L6" s="63" t="e">
        <f>'LEGALIDAD EFIC. ADVA'!#REF!</f>
        <v>#REF!</v>
      </c>
      <c r="AW6" s="1"/>
    </row>
    <row r="7" spans="1:49" ht="66.75" customHeight="1">
      <c r="A7" s="196"/>
      <c r="B7" s="186"/>
      <c r="C7" s="186"/>
      <c r="D7" s="70" t="s">
        <v>106</v>
      </c>
      <c r="E7" s="71">
        <f>'LINEA IV '!E34</f>
        <v>0.02</v>
      </c>
      <c r="F7" s="71" t="e">
        <f>'LINEA IV '!F34</f>
        <v>#REF!</v>
      </c>
      <c r="G7" s="62" t="s">
        <v>12</v>
      </c>
      <c r="H7" s="63">
        <f>'LINEA IV '!H34</f>
        <v>0.02</v>
      </c>
      <c r="I7" s="63" t="e">
        <f>'LINEA IV '!I34</f>
        <v>#REF!</v>
      </c>
      <c r="K7" s="63" t="e">
        <f>#REF!</f>
        <v>#REF!</v>
      </c>
      <c r="L7" s="63" t="e">
        <f>#REF!</f>
        <v>#REF!</v>
      </c>
      <c r="AW7" s="1"/>
    </row>
    <row r="8" spans="2:49" ht="14.25">
      <c r="B8" s="88"/>
      <c r="E8" s="88">
        <f>SUM(E3:E7)</f>
        <v>0.13</v>
      </c>
      <c r="F8" s="88" t="e">
        <f>SUM(F3:F7)</f>
        <v>#REF!</v>
      </c>
      <c r="H8" s="88">
        <f>SUM(H3:H7)</f>
        <v>0.13</v>
      </c>
      <c r="I8" s="88" t="e">
        <f>SUM(I3:I7)</f>
        <v>#REF!</v>
      </c>
      <c r="K8" s="88" t="e">
        <f>SUM(K3:K7)</f>
        <v>#REF!</v>
      </c>
      <c r="L8" s="88" t="e">
        <f>SUM(L3:L7)</f>
        <v>#REF!</v>
      </c>
      <c r="AW8" s="1"/>
    </row>
    <row r="9" spans="1:49" ht="28.5" customHeight="1">
      <c r="A9" s="339" t="s">
        <v>150</v>
      </c>
      <c r="B9" s="339"/>
      <c r="C9" s="91" t="e">
        <f>C3/B3</f>
        <v>#REF!</v>
      </c>
      <c r="K9" s="339" t="s">
        <v>150</v>
      </c>
      <c r="L9" s="339"/>
      <c r="M9" s="91" t="e">
        <f>L8/K8</f>
        <v>#REF!</v>
      </c>
      <c r="AW9" s="1"/>
    </row>
    <row r="10" ht="14.25">
      <c r="AW10" s="1"/>
    </row>
    <row r="11" ht="14.25">
      <c r="AW11" s="1"/>
    </row>
    <row r="12" ht="14.25">
      <c r="AW12" s="1"/>
    </row>
    <row r="13" ht="14.25">
      <c r="AW13" s="1"/>
    </row>
    <row r="14" ht="14.25">
      <c r="AW14" s="1"/>
    </row>
    <row r="17" ht="14.25">
      <c r="AW17" s="1"/>
    </row>
    <row r="18" ht="14.25">
      <c r="AW18" s="1"/>
    </row>
    <row r="24" ht="18.75" customHeight="1"/>
    <row r="957" ht="14.25">
      <c r="AW957" t="s">
        <v>52</v>
      </c>
    </row>
    <row r="958" ht="14.25">
      <c r="AW958" t="s">
        <v>53</v>
      </c>
    </row>
    <row r="959" ht="14.25">
      <c r="AW959" t="s">
        <v>54</v>
      </c>
    </row>
    <row r="960" ht="14.25">
      <c r="AW960" t="s">
        <v>55</v>
      </c>
    </row>
    <row r="961" ht="14.25">
      <c r="AW961" t="s">
        <v>56</v>
      </c>
    </row>
    <row r="962" ht="14.25">
      <c r="AW962" t="s">
        <v>57</v>
      </c>
    </row>
    <row r="963" ht="14.25">
      <c r="AW963" t="s">
        <v>58</v>
      </c>
    </row>
    <row r="964" ht="14.25">
      <c r="AW964" t="s">
        <v>59</v>
      </c>
    </row>
    <row r="965" ht="14.25">
      <c r="AW965" t="s">
        <v>60</v>
      </c>
    </row>
    <row r="966" ht="14.25">
      <c r="AW966" t="s">
        <v>61</v>
      </c>
    </row>
    <row r="967" ht="14.25">
      <c r="AW967" t="s">
        <v>62</v>
      </c>
    </row>
    <row r="968" ht="14.25">
      <c r="AW968" t="s">
        <v>63</v>
      </c>
    </row>
    <row r="969" ht="14.25">
      <c r="AW969" t="s">
        <v>64</v>
      </c>
    </row>
    <row r="970" ht="14.25">
      <c r="AW970" t="s">
        <v>65</v>
      </c>
    </row>
  </sheetData>
  <sheetProtection/>
  <mergeCells count="12">
    <mergeCell ref="C3:C7"/>
    <mergeCell ref="D3:D4"/>
    <mergeCell ref="E3:E4"/>
    <mergeCell ref="F3:F4"/>
    <mergeCell ref="A1:I1"/>
    <mergeCell ref="K9:L9"/>
    <mergeCell ref="A9:B9"/>
    <mergeCell ref="D5:D6"/>
    <mergeCell ref="E5:E6"/>
    <mergeCell ref="F5:F6"/>
    <mergeCell ref="A3:A7"/>
    <mergeCell ref="B3:B7"/>
  </mergeCells>
  <printOptions/>
  <pageMargins left="0.3937007874015748" right="0.4330708661417323" top="0.7480314960629921" bottom="0.7480314960629921" header="0.31496062992125984" footer="0.31496062992125984"/>
  <pageSetup horizontalDpi="600" verticalDpi="600" orientation="landscape" scale="60" r:id="rId3"/>
  <headerFooter>
    <oddHeader>&amp;R&amp;G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0033"/>
  </sheetPr>
  <dimension ref="A1:N14"/>
  <sheetViews>
    <sheetView zoomScale="60" zoomScaleNormal="60" zoomScalePageLayoutView="0" workbookViewId="0" topLeftCell="A1">
      <selection activeCell="A1" sqref="A1:N11"/>
    </sheetView>
  </sheetViews>
  <sheetFormatPr defaultColWidth="11.421875" defaultRowHeight="15"/>
  <cols>
    <col min="2" max="2" width="15.8515625" style="0" customWidth="1"/>
    <col min="3" max="3" width="15.421875" style="0" customWidth="1"/>
    <col min="4" max="4" width="14.421875" style="0" customWidth="1"/>
    <col min="5" max="5" width="16.57421875" style="0" customWidth="1"/>
    <col min="6" max="6" width="13.421875" style="0" customWidth="1"/>
    <col min="8" max="8" width="15.57421875" style="0" customWidth="1"/>
    <col min="9" max="9" width="13.421875" style="0" customWidth="1"/>
    <col min="11" max="11" width="7.421875" style="0" customWidth="1"/>
    <col min="12" max="12" width="16.28125" style="0" customWidth="1"/>
    <col min="13" max="13" width="14.28125" style="0" customWidth="1"/>
  </cols>
  <sheetData>
    <row r="1" spans="1:14" ht="14.25">
      <c r="A1" s="346" t="s">
        <v>145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8"/>
    </row>
    <row r="2" spans="1:14" ht="48" customHeight="1">
      <c r="A2" s="349"/>
      <c r="B2" s="350"/>
      <c r="C2" s="350"/>
      <c r="D2" s="350"/>
      <c r="E2" s="350"/>
      <c r="F2" s="350"/>
      <c r="G2" s="350"/>
      <c r="H2" s="350"/>
      <c r="I2" s="350"/>
      <c r="J2" s="350"/>
      <c r="K2" s="351"/>
      <c r="L2" s="350"/>
      <c r="M2" s="350"/>
      <c r="N2" s="352"/>
    </row>
    <row r="3" spans="1:14" ht="14.25">
      <c r="A3" s="353" t="s">
        <v>133</v>
      </c>
      <c r="B3" s="354"/>
      <c r="C3" s="354"/>
      <c r="D3" s="354"/>
      <c r="E3" s="354"/>
      <c r="F3" s="354"/>
      <c r="G3" s="354"/>
      <c r="H3" s="354"/>
      <c r="I3" s="354"/>
      <c r="J3" s="354"/>
      <c r="K3" s="37"/>
      <c r="L3" s="355" t="s">
        <v>134</v>
      </c>
      <c r="M3" s="355"/>
      <c r="N3" s="356"/>
    </row>
    <row r="4" spans="1:14" ht="37.5">
      <c r="A4" s="38" t="s">
        <v>25</v>
      </c>
      <c r="B4" s="26" t="s">
        <v>135</v>
      </c>
      <c r="C4" s="27" t="s">
        <v>136</v>
      </c>
      <c r="D4" s="26" t="s">
        <v>0</v>
      </c>
      <c r="E4" s="26" t="s">
        <v>137</v>
      </c>
      <c r="F4" s="27" t="s">
        <v>138</v>
      </c>
      <c r="G4" s="26" t="s">
        <v>1</v>
      </c>
      <c r="H4" s="26" t="s">
        <v>135</v>
      </c>
      <c r="I4" s="27" t="s">
        <v>138</v>
      </c>
      <c r="J4" s="26" t="s">
        <v>139</v>
      </c>
      <c r="K4" s="37"/>
      <c r="L4" s="26" t="s">
        <v>140</v>
      </c>
      <c r="M4" s="26" t="s">
        <v>141</v>
      </c>
      <c r="N4" s="39" t="s">
        <v>139</v>
      </c>
    </row>
    <row r="5" spans="1:14" ht="54.75">
      <c r="A5" s="357" t="str">
        <f>'[1]LINEA IV '!A11</f>
        <v>EL SISTEMA FINANCIERO, ADMINISTRATIVO Y JURIDICO</v>
      </c>
      <c r="B5" s="358">
        <f>'[1]LINEA IV '!B11</f>
        <v>0.13</v>
      </c>
      <c r="C5" s="359">
        <f>'[1]LINEA IV '!C11</f>
        <v>0.1101932734791631</v>
      </c>
      <c r="D5" s="342" t="str">
        <f>'[1]LINEA IV '!D11</f>
        <v>FORTALECIMIENTO DEL SISTEMA FINANCIERO DE LA EMPRESA</v>
      </c>
      <c r="E5" s="340">
        <f>'[1]LINEA IV '!E11</f>
        <v>0.075</v>
      </c>
      <c r="F5" s="341">
        <f>'[1]LINEA IV '!F11</f>
        <v>0.056810356812496444</v>
      </c>
      <c r="G5" s="28" t="str">
        <f>'[1]LINEA IV '!G11</f>
        <v>Gestión Económica y Financiera</v>
      </c>
      <c r="H5" s="29">
        <f>'[1]LINEA IV '!H11</f>
        <v>0.055</v>
      </c>
      <c r="I5" s="29">
        <f>'[1]LINEA IV '!I11</f>
        <v>0.041810356812496445</v>
      </c>
      <c r="J5" s="30">
        <f>I5/H5</f>
        <v>0.7601883056817536</v>
      </c>
      <c r="K5" s="40"/>
      <c r="L5" s="36">
        <f>'[1]FORTA DEL SISI FINANC 2010'!Q27</f>
        <v>0.05499999999999999</v>
      </c>
      <c r="M5" s="36">
        <f>'[1]FORTA DEL SISI FINANC 2010'!R27</f>
        <v>0.041810356812496445</v>
      </c>
      <c r="N5" s="41">
        <f aca="true" t="shared" si="0" ref="N5:N10">M5/L5</f>
        <v>0.7601883056817537</v>
      </c>
    </row>
    <row r="6" spans="1:14" ht="54.75">
      <c r="A6" s="357"/>
      <c r="B6" s="358"/>
      <c r="C6" s="342"/>
      <c r="D6" s="342"/>
      <c r="E6" s="340"/>
      <c r="F6" s="341"/>
      <c r="G6" s="28" t="str">
        <f>'[1]LINEA IV '!G24</f>
        <v>Gestión del sistema de costos</v>
      </c>
      <c r="H6" s="29">
        <f>'[1]LINEA IV '!H24</f>
        <v>0.02</v>
      </c>
      <c r="I6" s="29">
        <f>'[1]LINEA IV '!I24</f>
        <v>0.015</v>
      </c>
      <c r="J6" s="30">
        <f>I6/H6</f>
        <v>0.75</v>
      </c>
      <c r="K6" s="40"/>
      <c r="L6" s="36">
        <f>'[1]FORTA DEL SISI FINANC 2010'!Q43</f>
        <v>0.02</v>
      </c>
      <c r="M6" s="36">
        <f>'[1]FORTA DEL SISI FINANC 2010'!R43</f>
        <v>0.015</v>
      </c>
      <c r="N6" s="41">
        <f t="shared" si="0"/>
        <v>0.75</v>
      </c>
    </row>
    <row r="7" spans="1:14" ht="90" customHeight="1">
      <c r="A7" s="357"/>
      <c r="B7" s="358"/>
      <c r="C7" s="342"/>
      <c r="D7" s="342" t="str">
        <f>'[1]LINEA IV '!D28</f>
        <v>FORTALECIMIENTO ADMINISTRATIVO  DE LA EMPRESA</v>
      </c>
      <c r="E7" s="343">
        <f>'[1]LINEA IV '!E28</f>
        <v>0.035</v>
      </c>
      <c r="F7" s="341">
        <f>'[1]LINEA IV '!F28</f>
        <v>0.03426625</v>
      </c>
      <c r="G7" s="28" t="str">
        <f>'[1]LINEA IV '!G28</f>
        <v>Desarrollo del sistema de contratación</v>
      </c>
      <c r="H7" s="29">
        <f>'[1]LINEA IV '!H28</f>
        <v>0.017</v>
      </c>
      <c r="I7" s="29">
        <f>'[1]LINEA IV '!I28</f>
        <v>0.01646875</v>
      </c>
      <c r="J7" s="31">
        <f>I7/H7</f>
        <v>0.96875</v>
      </c>
      <c r="K7" s="40"/>
      <c r="L7" s="36">
        <f>'[1]FORTA SIS ADMON  2010'!Q17</f>
        <v>0.0085</v>
      </c>
      <c r="M7" s="36">
        <f>'[1]FORTA SIS ADMON  2010'!R17</f>
        <v>0.00796875</v>
      </c>
      <c r="N7" s="41">
        <f t="shared" si="0"/>
        <v>0.9375</v>
      </c>
    </row>
    <row r="8" spans="1:14" ht="82.5">
      <c r="A8" s="357"/>
      <c r="B8" s="358"/>
      <c r="C8" s="342"/>
      <c r="D8" s="342"/>
      <c r="E8" s="343"/>
      <c r="F8" s="341"/>
      <c r="G8" s="28" t="str">
        <f>'[1]LINEA IV '!G34</f>
        <v>Fortalecimiento de la administración de Bienes e insumos</v>
      </c>
      <c r="H8" s="29">
        <f>'[1]LINEA IV '!H34</f>
        <v>0.018</v>
      </c>
      <c r="I8" s="29">
        <f>'[1]LINEA IV '!I34</f>
        <v>0.0177975</v>
      </c>
      <c r="J8" s="31">
        <f>I8/H8</f>
        <v>0.9887500000000001</v>
      </c>
      <c r="K8" s="40"/>
      <c r="L8" s="36">
        <f>'[1]FORTA SIS ADMON  2010'!Q34</f>
        <v>0.018</v>
      </c>
      <c r="M8" s="36">
        <f>'[1]FORTA SIS ADMON  2010'!R34</f>
        <v>0.0177975</v>
      </c>
      <c r="N8" s="41">
        <f t="shared" si="0"/>
        <v>0.9887500000000001</v>
      </c>
    </row>
    <row r="9" spans="1:14" ht="54.75">
      <c r="A9" s="357"/>
      <c r="B9" s="358"/>
      <c r="C9" s="342"/>
      <c r="D9" s="28" t="str">
        <f>'[1]LINEA IV '!D41</f>
        <v>FORTALECIMIENTO JURÍDICO DE LA EMPRESA</v>
      </c>
      <c r="E9" s="32">
        <f>'[1]LINEA IV '!E41</f>
        <v>0.02</v>
      </c>
      <c r="F9" s="29">
        <f>'[1]LINEA IV '!F41</f>
        <v>0.019116666666666667</v>
      </c>
      <c r="G9" s="28" t="str">
        <f>'[1]LINEA IV '!G41</f>
        <v>Gestión Jurídica</v>
      </c>
      <c r="H9" s="29">
        <f>'[1]LINEA IV '!H41</f>
        <v>0.02</v>
      </c>
      <c r="I9" s="29">
        <f>'[1]LINEA IV '!I41</f>
        <v>0.019116666666666667</v>
      </c>
      <c r="J9" s="31">
        <f>I9/H9</f>
        <v>0.9558333333333333</v>
      </c>
      <c r="K9" s="40"/>
      <c r="L9" s="36">
        <f>'[1]GESTION JURIDICA 2010'!Q17</f>
        <v>0.02</v>
      </c>
      <c r="M9" s="36">
        <f>'[1]GESTION JURIDICA 2010'!R17</f>
        <v>0.019116666666666667</v>
      </c>
      <c r="N9" s="41">
        <f t="shared" si="0"/>
        <v>0.9558333333333333</v>
      </c>
    </row>
    <row r="10" spans="1:14" ht="14.25">
      <c r="A10" s="42"/>
      <c r="B10" s="33">
        <f>SUM(B5:B9)</f>
        <v>0.13</v>
      </c>
      <c r="C10" s="33">
        <f>SUM(C5:C9)</f>
        <v>0.1101932734791631</v>
      </c>
      <c r="D10" s="34"/>
      <c r="E10" s="35">
        <f>SUM(E5:E9)</f>
        <v>0.13</v>
      </c>
      <c r="F10" s="35">
        <f>SUM(F5:F9)</f>
        <v>0.1101932734791631</v>
      </c>
      <c r="G10" s="34"/>
      <c r="H10" s="35">
        <f>SUM(H5:H9)</f>
        <v>0.13</v>
      </c>
      <c r="I10" s="35">
        <f>SUM(I5:I9)</f>
        <v>0.1101932734791631</v>
      </c>
      <c r="J10" s="34"/>
      <c r="K10" s="40"/>
      <c r="L10" s="35">
        <f>SUM(L5:L9)</f>
        <v>0.1215</v>
      </c>
      <c r="M10" s="35">
        <f>SUM(M5:M9)</f>
        <v>0.10169327347916313</v>
      </c>
      <c r="N10" s="43">
        <f t="shared" si="0"/>
        <v>0.8369816747256225</v>
      </c>
    </row>
    <row r="11" spans="1:14" ht="14.25">
      <c r="A11" s="344" t="s">
        <v>142</v>
      </c>
      <c r="B11" s="345"/>
      <c r="C11" s="44">
        <f>C10/B10</f>
        <v>0.8476405652243315</v>
      </c>
      <c r="D11" s="45"/>
      <c r="E11" s="45"/>
      <c r="F11" s="45"/>
      <c r="G11" s="45"/>
      <c r="H11" s="45"/>
      <c r="I11" s="45"/>
      <c r="J11" s="45"/>
      <c r="K11" s="46"/>
      <c r="L11" s="47"/>
      <c r="M11" s="47"/>
      <c r="N11" s="48"/>
    </row>
    <row r="14" ht="14.25">
      <c r="L14" s="20"/>
    </row>
  </sheetData>
  <sheetProtection/>
  <mergeCells count="13">
    <mergeCell ref="A1:N2"/>
    <mergeCell ref="A3:J3"/>
    <mergeCell ref="L3:N3"/>
    <mergeCell ref="A5:A9"/>
    <mergeCell ref="B5:B9"/>
    <mergeCell ref="C5:C9"/>
    <mergeCell ref="D5:D6"/>
    <mergeCell ref="E5:E6"/>
    <mergeCell ref="F5:F6"/>
    <mergeCell ref="D7:D8"/>
    <mergeCell ref="E7:E8"/>
    <mergeCell ref="F7:F8"/>
    <mergeCell ref="A11:B11"/>
  </mergeCells>
  <printOptions/>
  <pageMargins left="0.7086614173228347" right="0.7086614173228347" top="0.94" bottom="0.7480314960629921" header="0.31496062992125984" footer="0.31496062992125984"/>
  <pageSetup horizontalDpi="300" verticalDpi="300" orientation="landscape" paperSize="9" scale="65" r:id="rId2"/>
  <headerFooter>
    <oddHeader>&amp;R&amp;G</oddHeader>
    <oddFooter>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0033"/>
  </sheetPr>
  <dimension ref="A1:R14"/>
  <sheetViews>
    <sheetView zoomScale="80" zoomScaleNormal="80" zoomScalePageLayoutView="0" workbookViewId="0" topLeftCell="A1">
      <selection activeCell="I7" sqref="I7"/>
    </sheetView>
  </sheetViews>
  <sheetFormatPr defaultColWidth="11.421875" defaultRowHeight="15"/>
  <cols>
    <col min="2" max="3" width="0" style="0" hidden="1" customWidth="1"/>
    <col min="4" max="4" width="13.421875" style="0" customWidth="1"/>
    <col min="5" max="5" width="20.421875" style="0" customWidth="1"/>
    <col min="6" max="7" width="0" style="0" hidden="1" customWidth="1"/>
    <col min="8" max="8" width="13.57421875" style="0" customWidth="1"/>
    <col min="9" max="9" width="17.57421875" style="0" customWidth="1"/>
    <col min="10" max="11" width="0" style="0" hidden="1" customWidth="1"/>
    <col min="12" max="12" width="13.57421875" style="0" customWidth="1"/>
    <col min="13" max="15" width="0" style="0" hidden="1" customWidth="1"/>
  </cols>
  <sheetData>
    <row r="1" spans="1:15" ht="15" customHeight="1">
      <c r="A1" s="350" t="s">
        <v>146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21"/>
      <c r="N1" s="21"/>
      <c r="O1" s="22"/>
    </row>
    <row r="2" spans="1:15" ht="26.25" customHeight="1">
      <c r="A2" s="350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23"/>
      <c r="N2" s="23"/>
      <c r="O2" s="24"/>
    </row>
    <row r="3" spans="1:15" ht="15.75" customHeight="1">
      <c r="A3" s="362" t="s">
        <v>143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4"/>
      <c r="M3" s="365" t="s">
        <v>134</v>
      </c>
      <c r="N3" s="365"/>
      <c r="O3" s="366"/>
    </row>
    <row r="4" spans="1:18" ht="37.5">
      <c r="A4" s="38" t="s">
        <v>25</v>
      </c>
      <c r="B4" s="26" t="s">
        <v>135</v>
      </c>
      <c r="C4" s="27" t="s">
        <v>138</v>
      </c>
      <c r="D4" s="27" t="s">
        <v>144</v>
      </c>
      <c r="E4" s="26" t="s">
        <v>0</v>
      </c>
      <c r="F4" s="26" t="s">
        <v>135</v>
      </c>
      <c r="G4" s="27" t="s">
        <v>138</v>
      </c>
      <c r="H4" s="27" t="s">
        <v>144</v>
      </c>
      <c r="I4" s="26" t="s">
        <v>1</v>
      </c>
      <c r="J4" s="26" t="s">
        <v>135</v>
      </c>
      <c r="K4" s="27" t="s">
        <v>138</v>
      </c>
      <c r="L4" s="52" t="s">
        <v>144</v>
      </c>
      <c r="M4" s="50" t="s">
        <v>140</v>
      </c>
      <c r="N4" s="6" t="s">
        <v>141</v>
      </c>
      <c r="O4" s="7" t="s">
        <v>139</v>
      </c>
      <c r="Q4" s="25"/>
      <c r="R4" t="s">
        <v>14</v>
      </c>
    </row>
    <row r="5" spans="1:15" ht="41.25">
      <c r="A5" s="367" t="str">
        <f>'[1]LINEA IV '!A11</f>
        <v>EL SISTEMA FINANCIERO, ADMINISTRATIVO Y JURIDICO</v>
      </c>
      <c r="B5" s="358">
        <f>'[1]LINEA IV '!B11</f>
        <v>0.13</v>
      </c>
      <c r="C5" s="359">
        <f>'[1]LINEA IV '!C11</f>
        <v>0.1101932734791631</v>
      </c>
      <c r="D5" s="358">
        <f>C5/B5</f>
        <v>0.8476405652243315</v>
      </c>
      <c r="E5" s="342" t="str">
        <f>'[1]LINEA IV '!D11</f>
        <v>FORTALECIMIENTO DEL SISTEMA FINANCIERO DE LA EMPRESA</v>
      </c>
      <c r="F5" s="340">
        <f>'[1]LINEA IV '!E11</f>
        <v>0.075</v>
      </c>
      <c r="G5" s="341">
        <f>'[1]LINEA IV '!F11</f>
        <v>0.056810356812496444</v>
      </c>
      <c r="H5" s="341">
        <f>G5/F5</f>
        <v>0.7574714241666193</v>
      </c>
      <c r="I5" s="28" t="str">
        <f>'[1]LINEA IV '!G11</f>
        <v>Gestión Económica y Financiera</v>
      </c>
      <c r="J5" s="29">
        <f>'[1]LINEA IV '!H11</f>
        <v>0.055</v>
      </c>
      <c r="K5" s="29">
        <f>'[1]LINEA IV '!I11</f>
        <v>0.041810356812496445</v>
      </c>
      <c r="L5" s="49">
        <f>K5/J5</f>
        <v>0.7601883056817536</v>
      </c>
      <c r="M5" s="51">
        <f>'[1]FORTA DEL SISI FINANC 2010'!Q27</f>
        <v>0.05499999999999999</v>
      </c>
      <c r="N5" s="8">
        <f>'[1]FORTA DEL SISI FINANC 2010'!R27</f>
        <v>0.041810356812496445</v>
      </c>
      <c r="O5" s="9">
        <f aca="true" t="shared" si="0" ref="O5:O10">N5/M5</f>
        <v>0.7601883056817537</v>
      </c>
    </row>
    <row r="6" spans="1:15" ht="41.25">
      <c r="A6" s="367"/>
      <c r="B6" s="358"/>
      <c r="C6" s="342"/>
      <c r="D6" s="358"/>
      <c r="E6" s="342"/>
      <c r="F6" s="340"/>
      <c r="G6" s="341"/>
      <c r="H6" s="341"/>
      <c r="I6" s="28" t="str">
        <f>'[1]LINEA IV '!G24</f>
        <v>Gestión del sistema de costos</v>
      </c>
      <c r="J6" s="29">
        <f>'[1]LINEA IV '!H24</f>
        <v>0.02</v>
      </c>
      <c r="K6" s="29">
        <f>'[1]LINEA IV '!I24</f>
        <v>0.015</v>
      </c>
      <c r="L6" s="49">
        <f>K6/J6</f>
        <v>0.75</v>
      </c>
      <c r="M6" s="51">
        <f>'[1]FORTA DEL SISI FINANC 2010'!Q43</f>
        <v>0.02</v>
      </c>
      <c r="N6" s="8">
        <f>'[1]FORTA DEL SISI FINANC 2010'!R43</f>
        <v>0.015</v>
      </c>
      <c r="O6" s="9">
        <f t="shared" si="0"/>
        <v>0.75</v>
      </c>
    </row>
    <row r="7" spans="1:15" ht="90" customHeight="1">
      <c r="A7" s="367"/>
      <c r="B7" s="358"/>
      <c r="C7" s="342"/>
      <c r="D7" s="358"/>
      <c r="E7" s="342" t="str">
        <f>'[1]LINEA IV '!D28</f>
        <v>FORTALECIMIENTO ADMINISTRATIVO  DE LA EMPRESA</v>
      </c>
      <c r="F7" s="343">
        <f>'[1]LINEA IV '!E28</f>
        <v>0.035</v>
      </c>
      <c r="G7" s="341">
        <f>'[1]LINEA IV '!F28</f>
        <v>0.03426625</v>
      </c>
      <c r="H7" s="341">
        <f>G7/F7</f>
        <v>0.9790357142857141</v>
      </c>
      <c r="I7" s="28" t="str">
        <f>'[1]LINEA IV '!G28</f>
        <v>Desarrollo del sistema de contratación</v>
      </c>
      <c r="J7" s="29">
        <f>'[1]LINEA IV '!H28</f>
        <v>0.017</v>
      </c>
      <c r="K7" s="29">
        <f>'[1]LINEA IV '!I28</f>
        <v>0.01646875</v>
      </c>
      <c r="L7" s="41">
        <f>K7/J7</f>
        <v>0.96875</v>
      </c>
      <c r="M7" s="51">
        <f>'[1]FORTA SIS ADMON  2010'!Q17</f>
        <v>0.0085</v>
      </c>
      <c r="N7" s="8">
        <f>'[1]FORTA SIS ADMON  2010'!R17</f>
        <v>0.00796875</v>
      </c>
      <c r="O7" s="9">
        <f t="shared" si="0"/>
        <v>0.9375</v>
      </c>
    </row>
    <row r="8" spans="1:15" ht="69">
      <c r="A8" s="367"/>
      <c r="B8" s="358"/>
      <c r="C8" s="342"/>
      <c r="D8" s="358"/>
      <c r="E8" s="342"/>
      <c r="F8" s="343"/>
      <c r="G8" s="341"/>
      <c r="H8" s="341"/>
      <c r="I8" s="28" t="str">
        <f>'[1]LINEA IV '!G34</f>
        <v>Fortalecimiento de la administración de Bienes e insumos</v>
      </c>
      <c r="J8" s="29">
        <f>'[1]LINEA IV '!H34</f>
        <v>0.018</v>
      </c>
      <c r="K8" s="29">
        <f>'[1]LINEA IV '!I34</f>
        <v>0.0177975</v>
      </c>
      <c r="L8" s="41">
        <f>K8/J8</f>
        <v>0.9887500000000001</v>
      </c>
      <c r="M8" s="51">
        <f>'[1]FORTA SIS ADMON  2010'!Q34</f>
        <v>0.018</v>
      </c>
      <c r="N8" s="8">
        <f>'[1]FORTA SIS ADMON  2010'!R34</f>
        <v>0.0177975</v>
      </c>
      <c r="O8" s="9">
        <f t="shared" si="0"/>
        <v>0.9887500000000001</v>
      </c>
    </row>
    <row r="9" spans="1:15" ht="41.25">
      <c r="A9" s="368"/>
      <c r="B9" s="369"/>
      <c r="C9" s="370"/>
      <c r="D9" s="369"/>
      <c r="E9" s="53" t="str">
        <f>'[1]LINEA IV '!D41</f>
        <v>FORTALECIMIENTO JURÍDICO DE LA EMPRESA</v>
      </c>
      <c r="F9" s="54">
        <f>'[1]LINEA IV '!E41</f>
        <v>0.02</v>
      </c>
      <c r="G9" s="55">
        <f>'[1]LINEA IV '!F41</f>
        <v>0.019116666666666667</v>
      </c>
      <c r="H9" s="55">
        <f>G9/F9</f>
        <v>0.9558333333333333</v>
      </c>
      <c r="I9" s="53" t="str">
        <f>'[1]LINEA IV '!G41</f>
        <v>Gestión Jurídica</v>
      </c>
      <c r="J9" s="55">
        <f>'[1]LINEA IV '!H41</f>
        <v>0.02</v>
      </c>
      <c r="K9" s="55">
        <f>'[1]LINEA IV '!I41</f>
        <v>0.019116666666666667</v>
      </c>
      <c r="L9" s="56">
        <f>K9/J9</f>
        <v>0.9558333333333333</v>
      </c>
      <c r="M9" s="51">
        <f>'[1]GESTION JURIDICA 2010'!Q17</f>
        <v>0.02</v>
      </c>
      <c r="N9" s="8">
        <f>'[1]GESTION JURIDICA 2010'!R17</f>
        <v>0.019116666666666667</v>
      </c>
      <c r="O9" s="9">
        <f t="shared" si="0"/>
        <v>0.9558333333333333</v>
      </c>
    </row>
    <row r="10" spans="1:15" ht="14.25" hidden="1">
      <c r="A10" s="10"/>
      <c r="B10" s="11">
        <f>SUM(B5:B9)</f>
        <v>0.13</v>
      </c>
      <c r="C10" s="11">
        <f>SUM(C5:C9)</f>
        <v>0.1101932734791631</v>
      </c>
      <c r="D10" s="11"/>
      <c r="E10" s="12"/>
      <c r="F10" s="11">
        <f>SUM(F5:F9)</f>
        <v>0.13</v>
      </c>
      <c r="G10" s="11">
        <f>SUM(G5:G9)</f>
        <v>0.1101932734791631</v>
      </c>
      <c r="H10" s="11"/>
      <c r="I10" s="12"/>
      <c r="J10" s="11">
        <f>SUM(J5:J9)</f>
        <v>0.13</v>
      </c>
      <c r="K10" s="11">
        <f>SUM(K5:K9)</f>
        <v>0.1101932734791631</v>
      </c>
      <c r="L10" s="13"/>
      <c r="M10" s="14">
        <f>SUM(M5:M9)</f>
        <v>0.1215</v>
      </c>
      <c r="N10" s="11">
        <f>SUM(N5:N9)</f>
        <v>0.10169327347916313</v>
      </c>
      <c r="O10" s="15">
        <f t="shared" si="0"/>
        <v>0.8369816747256225</v>
      </c>
    </row>
    <row r="11" spans="1:15" ht="14.25" hidden="1">
      <c r="A11" s="360" t="s">
        <v>142</v>
      </c>
      <c r="B11" s="361"/>
      <c r="C11" s="16">
        <f>C10/B10</f>
        <v>0.8476405652243315</v>
      </c>
      <c r="D11" s="16"/>
      <c r="E11" s="17"/>
      <c r="F11" s="17"/>
      <c r="G11" s="17"/>
      <c r="H11" s="17"/>
      <c r="I11" s="17"/>
      <c r="J11" s="17"/>
      <c r="K11" s="17"/>
      <c r="L11" s="18"/>
      <c r="M11" s="19"/>
      <c r="N11" s="17"/>
      <c r="O11" s="18"/>
    </row>
    <row r="14" ht="14.25">
      <c r="M14" s="20"/>
    </row>
  </sheetData>
  <sheetProtection/>
  <mergeCells count="16">
    <mergeCell ref="A11:B11"/>
    <mergeCell ref="A1:L2"/>
    <mergeCell ref="A3:L3"/>
    <mergeCell ref="M3:O3"/>
    <mergeCell ref="A5:A9"/>
    <mergeCell ref="B5:B9"/>
    <mergeCell ref="C5:C9"/>
    <mergeCell ref="D5:D9"/>
    <mergeCell ref="E5:E6"/>
    <mergeCell ref="F5:F6"/>
    <mergeCell ref="G5:G6"/>
    <mergeCell ref="H5:H6"/>
    <mergeCell ref="E7:E8"/>
    <mergeCell ref="F7:F8"/>
    <mergeCell ref="G7:G8"/>
    <mergeCell ref="H7:H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2"/>
  <headerFooter>
    <oddHeader>&amp;R&amp;G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aortiz</dc:creator>
  <cp:keywords/>
  <dc:description/>
  <cp:lastModifiedBy>asuarez</cp:lastModifiedBy>
  <cp:lastPrinted>2014-02-10T21:55:48Z</cp:lastPrinted>
  <dcterms:created xsi:type="dcterms:W3CDTF">2009-08-13T21:50:20Z</dcterms:created>
  <dcterms:modified xsi:type="dcterms:W3CDTF">2014-11-04T21:18:15Z</dcterms:modified>
  <cp:category/>
  <cp:version/>
  <cp:contentType/>
  <cp:contentStatus/>
</cp:coreProperties>
</file>