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0" windowWidth="15456" windowHeight="6420" firstSheet="1" activeTab="5"/>
  </bookViews>
  <sheets>
    <sheet name="LINEA II " sheetId="1" state="hidden" r:id="rId1"/>
    <sheet name="CAPITAL HUMANO" sheetId="2" r:id="rId2"/>
    <sheet name="RESUMEN Línea 2" sheetId="3" state="hidden" r:id="rId3"/>
    <sheet name="PRESENTACIÓN" sheetId="4" state="hidden" r:id="rId4"/>
    <sheet name="GESTIÓN DEL CONOCIMIENTO" sheetId="5" r:id="rId5"/>
    <sheet name="TICS" sheetId="6" r:id="rId6"/>
  </sheets>
  <externalReferences>
    <externalReference r:id="rId9"/>
  </externalReferences>
  <definedNames>
    <definedName name="_xlnm.Print_Area" localSheetId="0">'LINEA II '!$A$1:$O$37</definedName>
    <definedName name="_xlnm.Print_Area" localSheetId="3">'PRESENTACIÓN'!$A$3:$K$8</definedName>
    <definedName name="_xlnm.Print_Area" localSheetId="2">'RESUMEN Línea 2'!$A$1:$M$20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27" authorId="0">
      <text>
        <r>
          <rPr>
            <sz val="8"/>
            <rFont val="Tahoma"/>
            <family val="2"/>
          </rPr>
          <t>Cobertura:  N personas capacitadas / N personas vinculadas en Metrosalud</t>
        </r>
      </text>
    </comment>
  </commentList>
</comments>
</file>

<file path=xl/comments2.xml><?xml version="1.0" encoding="utf-8"?>
<comments xmlns="http://schemas.openxmlformats.org/spreadsheetml/2006/main">
  <authors>
    <author>asuarez</author>
    <author>ESE Metrosalud</author>
    <author>Juan David</author>
  </authors>
  <commentList>
    <comment ref="D86" authorId="0">
      <text>
        <r>
          <rPr>
            <b/>
            <sz val="8"/>
            <rFont val="Tahoma"/>
            <family val="2"/>
          </rPr>
          <t xml:space="preserve">Este cumplimiento se establecio con 90 días programado para iniciar la actuación disciplinaria para el 2014 la meta se establece mas exigente a 30 días. De ah+i que la meta programada en el 2014 sea </t>
        </r>
        <r>
          <rPr>
            <b/>
            <sz val="8"/>
            <rFont val="Calibri"/>
            <family val="2"/>
          </rPr>
          <t>≥</t>
        </r>
        <r>
          <rPr>
            <b/>
            <sz val="5.6"/>
            <rFont val="Tahoma"/>
            <family val="2"/>
          </rPr>
          <t xml:space="preserve"> 98%.</t>
        </r>
        <r>
          <rPr>
            <sz val="8"/>
            <rFont val="Tahoma"/>
            <family val="2"/>
          </rPr>
          <t xml:space="preserve">
</t>
        </r>
      </text>
    </comment>
    <comment ref="C89" authorId="1">
      <text>
        <r>
          <rPr>
            <b/>
            <sz val="10"/>
            <rFont val="Tahoma"/>
            <family val="2"/>
          </rPr>
          <t>ESE Metrosalud:</t>
        </r>
        <r>
          <rPr>
            <sz val="10"/>
            <rFont val="Tahoma"/>
            <family val="2"/>
          </rPr>
          <t xml:space="preserve">
realizar 3 actividades mensuales consistentes en 1 mesa  de trabajo (Consta en acta, en archivo), 1 boletin informativo con respecto a la oficina y los temas de interes en materia disciplinaria (Publicado en la página web de la Entidad) y remisión de los informes de quejas allegadas a los directores de la Upss y jefes de unidades administrativas (Consta en Archivo físico y en registro de remisión por correo electrónico).
se exceptúa el mes de enero en el cual se hará planeación de las actividades y se haran tres (3) actividades por mes en el mes de febrero y en marzo</t>
        </r>
      </text>
    </comment>
    <comment ref="C90" authorId="0">
      <text>
        <r>
          <rPr>
            <b/>
            <sz val="8"/>
            <rFont val="Tahoma"/>
            <family val="2"/>
          </rPr>
          <t>realizar 3 actividades mensuales consistentes en 1 mesa  de trabajo (Consta en acta, en archivo), 1 boletin informativo con respecto a la oficina y los temas de interes en materia disciplinaria (Publicado en la página web de la Entidad) y remisión de los informes de quejas allegadas a los directores de la Upss y jefes de unidades administrativas (Consta en Archivo físico y en registro de remisión por correo electrónico).</t>
        </r>
      </text>
    </comment>
    <comment ref="H15" authorId="2">
      <text>
        <r>
          <rPr>
            <b/>
            <sz val="9"/>
            <rFont val="Tahoma"/>
            <family val="2"/>
          </rPr>
          <t>Juan David:</t>
        </r>
        <r>
          <rPr>
            <sz val="9"/>
            <rFont val="Tahoma"/>
            <family val="2"/>
          </rPr>
          <t xml:space="preserve">
se hace en agosto del 2013</t>
        </r>
      </text>
    </comment>
  </commentList>
</comments>
</file>

<file path=xl/comments5.xml><?xml version="1.0" encoding="utf-8"?>
<comments xmlns="http://schemas.openxmlformats.org/spreadsheetml/2006/main">
  <authors>
    <author>asuarez</author>
  </authors>
  <commentList>
    <comment ref="D12" authorId="0">
      <text>
        <r>
          <rPr>
            <sz val="8"/>
            <rFont val="Tahoma"/>
            <family val="2"/>
          </rPr>
          <t xml:space="preserve">Dato con corte a septiembre de 2012.
</t>
        </r>
      </text>
    </comment>
    <comment ref="D13" authorId="0">
      <text>
        <r>
          <rPr>
            <sz val="8"/>
            <rFont val="Tahoma"/>
            <family val="2"/>
          </rPr>
          <t>Dato proyectado a diciembre 30 de 2012.</t>
        </r>
      </text>
    </comment>
    <comment ref="D15" authorId="0">
      <text>
        <r>
          <rPr>
            <sz val="8"/>
            <rFont val="Tahoma"/>
            <family val="2"/>
          </rPr>
          <t xml:space="preserve">Se enviaron tres artículos derivados de investigación con corte al 30 de octubre de 2012.
</t>
        </r>
      </text>
    </comment>
    <comment ref="D16" authorId="0">
      <text>
        <r>
          <rPr>
            <sz val="8"/>
            <rFont val="Tahoma"/>
            <family val="2"/>
          </rPr>
          <t xml:space="preserve">Se realizo un evento el18 de octubre de 2012.
</t>
        </r>
      </text>
    </comment>
    <comment ref="D17" authorId="0">
      <text>
        <r>
          <rPr>
            <b/>
            <sz val="8"/>
            <rFont val="Tahoma"/>
            <family val="2"/>
          </rPr>
          <t>asuarez:</t>
        </r>
        <r>
          <rPr>
            <sz val="8"/>
            <rFont val="Tahoma"/>
            <family val="2"/>
          </rPr>
          <t xml:space="preserve">
Se aplicaron dos resultados investigativos sobre: barreras en la atención de pacientes con citologías normales; la otra es sobre Hierro Materno.</t>
        </r>
      </text>
    </comment>
  </commentList>
</comments>
</file>

<file path=xl/comments6.xml><?xml version="1.0" encoding="utf-8"?>
<comments xmlns="http://schemas.openxmlformats.org/spreadsheetml/2006/main">
  <authors>
    <author>Jaime Henao</author>
    <author>asuarez</author>
  </authors>
  <commentList>
    <comment ref="C22" authorId="0">
      <text>
        <r>
          <rPr>
            <b/>
            <sz val="9"/>
            <rFont val="Tahoma"/>
            <family val="2"/>
          </rPr>
          <t>Jaime Henao:</t>
        </r>
        <r>
          <rPr>
            <sz val="9"/>
            <rFont val="Tahoma"/>
            <family val="2"/>
          </rPr>
          <t xml:space="preserve">
Postes
Administradores
Directores
Jefes de Area
Facturadores
(# de personal capacitado en la política de tecnología de información / total personal planeado)*100</t>
        </r>
      </text>
    </comment>
    <comment ref="C24" authorId="1">
      <text>
        <r>
          <rPr>
            <b/>
            <sz val="8"/>
            <rFont val="Tahoma"/>
            <family val="2"/>
          </rPr>
          <t>asuarez:</t>
        </r>
        <r>
          <rPr>
            <sz val="8"/>
            <rFont val="Tahoma"/>
            <family val="2"/>
          </rPr>
          <t xml:space="preserve">
Informe semestral de evaluación seguimiento al PESI</t>
        </r>
      </text>
    </comment>
    <comment ref="C27" authorId="1">
      <text>
        <r>
          <rPr>
            <b/>
            <sz val="8"/>
            <rFont val="Tahoma"/>
            <family val="2"/>
          </rPr>
          <t>asuarez:</t>
        </r>
        <r>
          <rPr>
            <sz val="8"/>
            <rFont val="Tahoma"/>
            <family val="2"/>
          </rPr>
          <t xml:space="preserve">
antes de 3 horas habiles</t>
        </r>
      </text>
    </comment>
    <comment ref="D78" authorId="0">
      <text>
        <r>
          <rPr>
            <b/>
            <sz val="9"/>
            <rFont val="Tahoma"/>
            <family val="2"/>
          </rPr>
          <t>Jaime Henao:</t>
        </r>
        <r>
          <rPr>
            <sz val="9"/>
            <rFont val="Tahoma"/>
            <family val="2"/>
          </rPr>
          <t xml:space="preserve">
9 sw
82 equipos
4 servidores</t>
        </r>
      </text>
    </comment>
    <comment ref="D79" authorId="0">
      <text>
        <r>
          <rPr>
            <b/>
            <sz val="9"/>
            <rFont val="Tahoma"/>
            <family val="2"/>
          </rPr>
          <t>Jaime Henao:</t>
        </r>
        <r>
          <rPr>
            <sz val="9"/>
            <rFont val="Tahoma"/>
            <family val="2"/>
          </rPr>
          <t xml:space="preserve">
9 sw
82 equipos
4 servidores</t>
        </r>
      </text>
    </comment>
  </commentList>
</comments>
</file>

<file path=xl/sharedStrings.xml><?xml version="1.0" encoding="utf-8"?>
<sst xmlns="http://schemas.openxmlformats.org/spreadsheetml/2006/main" count="853" uniqueCount="424">
  <si>
    <t>LÍNEA ESTRATÉGICA PLAN DE DESARROLLO MUNICIPIO:</t>
  </si>
  <si>
    <t>2. DESARROLLO Y BIENESTAR PARA TODA LA POBLACIÓN</t>
  </si>
  <si>
    <t>LÍNEA ESTRATÉGICA PLAN GESTIÓN</t>
  </si>
  <si>
    <t>EL TALENTO HUMANO,  NUESTRA FORTALEZA</t>
  </si>
  <si>
    <t>COMPONENTE PLAN MUNICIPIO:</t>
  </si>
  <si>
    <t>2.2 Salud</t>
  </si>
  <si>
    <t>PROGRAMA PLAN MUNICIPIO:</t>
  </si>
  <si>
    <t>2.2.4 Institucionalidad del Sector Salud</t>
  </si>
  <si>
    <t>UNIDAD ADMINISTRATIVA:</t>
  </si>
  <si>
    <t>Dirección Talento Humano</t>
  </si>
  <si>
    <r>
      <rPr>
        <b/>
        <sz val="10"/>
        <color indexed="8"/>
        <rFont val="Century Gothic"/>
        <family val="2"/>
      </rPr>
      <t>OBJETIVO ESTRATÉGICO:</t>
    </r>
    <r>
      <rPr>
        <b/>
        <sz val="9"/>
        <color indexed="8"/>
        <rFont val="Century Gothic"/>
        <family val="2"/>
      </rPr>
      <t xml:space="preserve">  
</t>
    </r>
    <r>
      <rPr>
        <sz val="10"/>
        <color indexed="8"/>
        <rFont val="Century Gothic"/>
        <family val="2"/>
      </rPr>
      <t xml:space="preserve">Mantener e incrementar las fortalezas del Talento Humano de Metrosalud con el propósito de disponer de un personal motivado, competente, comprometido y sensibilizado con la prestación de servicios de salud con calidad y eficiencia para la comunidad. </t>
    </r>
  </si>
  <si>
    <t>LÍNEA</t>
  </si>
  <si>
    <t>PESO %</t>
  </si>
  <si>
    <t>PROGRAMA</t>
  </si>
  <si>
    <t>PROYECTO</t>
  </si>
  <si>
    <t>ACTIVIDADES</t>
  </si>
  <si>
    <t xml:space="preserve">ACCIONES </t>
  </si>
  <si>
    <t xml:space="preserve">METAS </t>
  </si>
  <si>
    <t xml:space="preserve">INDICADORES </t>
  </si>
  <si>
    <t xml:space="preserve">EL TALENTO HUMANO ES NUESTRA FORTALEZA </t>
  </si>
  <si>
    <t xml:space="preserve">DIRECCIONAMIENTO ESTRATÉGICO DEL DESARROLLO INTEGRAL DEL TALENTO HUMANO </t>
  </si>
  <si>
    <t xml:space="preserve">Modelo propio de evaluaciòn del desempeño laboral </t>
  </si>
  <si>
    <t>Definir y validar  las competencias corporativas del Talento Humano de la E.S.E Metrosalud.</t>
  </si>
  <si>
    <t>% servidores con competencias corpontamentales normalizadas</t>
  </si>
  <si>
    <t>Diseñar, aplicar y validar mediante prueba piloto el modelo propio de evaluación del desempeño.</t>
  </si>
  <si>
    <t>% servidores evaluados bajo el nuevo modelo</t>
  </si>
  <si>
    <t>Administracion del Talento Humano</t>
  </si>
  <si>
    <t>Gestionar la implementación del aplicativo SAFIX para la Dirección de Talento Humano</t>
  </si>
  <si>
    <t>Seguridad y salud ocupacional para el Talento Humano</t>
  </si>
  <si>
    <t>Controlar los factores de riesgo desencadenantes de accidentes laborales</t>
  </si>
  <si>
    <t>Alimentar y actualizar continuamente los informes de ausentismo por accidentes laborales.</t>
  </si>
  <si>
    <t>Disminuir en un 5% los accidentes laborales</t>
  </si>
  <si>
    <t>Obtener información sobre morbi-mortalidad relacionada con ausentismo por accidentes laborales.</t>
  </si>
  <si>
    <t xml:space="preserve">Desarrollar estrategias que apunten a la intervención del Panorama de Factores de Riesgo en cada una de las dependencias de la E.S.E Metrosalud </t>
  </si>
  <si>
    <t>Actualizar periódicamente el panorama de factores de riesgo para intevenir los problemas identificados.</t>
  </si>
  <si>
    <t>Unidades Administrativas con panorama de riesgo intervenido</t>
  </si>
  <si>
    <r>
      <rPr>
        <sz val="9"/>
        <color indexed="10"/>
        <rFont val="Century Gothic"/>
        <family val="2"/>
      </rPr>
      <t>52</t>
    </r>
    <r>
      <rPr>
        <sz val="9"/>
        <color indexed="8"/>
        <rFont val="Century Gothic"/>
        <family val="2"/>
      </rPr>
      <t xml:space="preserve"> Panoramas de Riesgos actualizado e intervenidio </t>
    </r>
  </si>
  <si>
    <t>Analizar e  intervenir los casos de  servidores públicos que presenten discapacidad laboral.</t>
  </si>
  <si>
    <t>Evaluar la demanda de las solicitudes presentadas por los servidores pùblicos.</t>
  </si>
  <si>
    <t>Demandas atendidas y evaluadas en un 100%</t>
  </si>
  <si>
    <t>Establecer las adecuaciones en el desempño de acuerdo a la discapacidad comprobada.</t>
  </si>
  <si>
    <t>Servidores pùblicos con discapacidad comprobada con adecuación del desempño en un 100%</t>
  </si>
  <si>
    <t>Gestión del Desarrollo Integral del personal de la  E.S.E Metrosalud</t>
  </si>
  <si>
    <t>Diseñar e implementar el Plan Estratégico de Capacitación</t>
  </si>
  <si>
    <t xml:space="preserve">Realizar analisis de las necesidades de capacitacion </t>
  </si>
  <si>
    <t>Tener formulado y aprobado el plan de capacitación para cada año de la vigencia 2008 - 2011</t>
  </si>
  <si>
    <t>Plan Estrategico de Capacitacion aprobado</t>
  </si>
  <si>
    <t xml:space="preserve">Formular el Plan Estrategico de Capacitacion </t>
  </si>
  <si>
    <t xml:space="preserve">Implementar el Plan Estrategico de Capacitacion </t>
  </si>
  <si>
    <t>Lograr una cobertura del 95% del personal vinculado a la empresa mediante capacitación para la vigencia 2008 - 2011</t>
  </si>
  <si>
    <t>% Cobertura de la capacitación</t>
  </si>
  <si>
    <t>Alcanzar una cobertura del 100% del personal vinculado a la empresa mediante la inducción para la vigencia 2008 - 2013</t>
  </si>
  <si>
    <t>Capacitación percápita del período</t>
  </si>
  <si>
    <t>% Cobertura de la inducción</t>
  </si>
  <si>
    <t>Gestionar el Plan de Bienestar Social e Incentivos para los servidores públicos de la  ESE Metrosalud</t>
  </si>
  <si>
    <r>
      <rPr>
        <sz val="9"/>
        <rFont val="Century Gothic"/>
        <family val="2"/>
      </rPr>
      <t>Generar  estrategias orientadas a fomentar la calidad de vida de los servidores públicos a través de los programas de Bienestar Social</t>
    </r>
    <r>
      <rPr>
        <b/>
        <sz val="9"/>
        <color indexed="10"/>
        <rFont val="Century Gothic"/>
        <family val="2"/>
      </rPr>
      <t xml:space="preserve"> </t>
    </r>
  </si>
  <si>
    <t>Alcanzar un Clima Organizacional  en el rango de 61 a 75 % en las variables críticas  en la ESE Metrosalud para el 2011</t>
  </si>
  <si>
    <t>% de  cobertura de servidores públicos</t>
  </si>
  <si>
    <r>
      <t>Lograr la caracterización de la Cultura Organizacional de METROSALUD y el desarrollo de</t>
    </r>
    <r>
      <rPr>
        <b/>
        <sz val="9"/>
        <color indexed="10"/>
        <rFont val="Century Gothic"/>
        <family val="2"/>
      </rPr>
      <t xml:space="preserve"> </t>
    </r>
    <r>
      <rPr>
        <b/>
        <sz val="9"/>
        <rFont val="Century Gothic"/>
        <family val="2"/>
      </rPr>
      <t>6</t>
    </r>
    <r>
      <rPr>
        <sz val="9"/>
        <color indexed="8"/>
        <rFont val="Century Gothic"/>
        <family val="2"/>
      </rPr>
      <t xml:space="preserve"> variables críticas para el 2011</t>
    </r>
  </si>
  <si>
    <t>Instrumento de medición de la cultura</t>
  </si>
  <si>
    <t>Incrementar la cobertura de los programas incluidos en el área de Protección y Servicios Sociales en un 30% para el 2011</t>
  </si>
  <si>
    <t>Cobertura de los programas de Protección y Servicios Sociales</t>
  </si>
  <si>
    <t>Diseñar  y aplicar sistema de  Incentivos  enfocado a  reconocer y motivar un desempeño laboral en níveles de excelencia.</t>
  </si>
  <si>
    <t>Incentivos definidos con base en los criterios y mecanismos aprobados para su otorgamiento.</t>
  </si>
  <si>
    <t>Número de incentivos a otorgar .</t>
  </si>
  <si>
    <t>GESTION INTEGRAL DE LAS CONDUCTAS DE LOS SERVIDORES PUBLICOS</t>
  </si>
  <si>
    <t>Abordaje preventivo de las conductas disciplinables</t>
  </si>
  <si>
    <t>Identificar las conductas mas comunes objeto de reproche disciplinario.</t>
  </si>
  <si>
    <t>Analizar a partir de informes y quejas las conductas más reiterativas en que incurren los servidores públicos</t>
  </si>
  <si>
    <t>Tener identificadas y caracterizadas el 100% de las conductas que afectan la prestación del servicio</t>
  </si>
  <si>
    <t>Conductas que afectan la prestación de servicios caracterizados</t>
  </si>
  <si>
    <t xml:space="preserve">Seleccionar las conductas que más afecten la prestación del servicio  (deber funcional) </t>
  </si>
  <si>
    <t xml:space="preserve">Prevenir  las conductas más comunes y reiterativas de los servidores publicos
</t>
  </si>
  <si>
    <t>Desarrollar estrategias de socialización y difusión del Código Disciplinario Único</t>
  </si>
  <si>
    <t>Reducir en un 5% las fallas disciplinarias por incumplimiento de deberes</t>
  </si>
  <si>
    <t>% de disminución de procesos disciplinarios año por año</t>
  </si>
  <si>
    <t>Implementar mesas de trabajo en grupos por niveles de empleo</t>
  </si>
  <si>
    <t># de mesas de trabajo implementadas</t>
  </si>
  <si>
    <t>Gerencia</t>
  </si>
  <si>
    <t>Subgerenmcia Financiera</t>
  </si>
  <si>
    <t>Subgerencia red de servicios</t>
  </si>
  <si>
    <t>Oficina Asesora de Planeación</t>
  </si>
  <si>
    <t>Oficina Asesora Jurídica</t>
  </si>
  <si>
    <t>Oficina de Evaluación y Control</t>
  </si>
  <si>
    <t>Oficina de Control Interno Disciplinario</t>
  </si>
  <si>
    <t>Dirección auditoría y Calidad</t>
  </si>
  <si>
    <t>Dirección Administrativa</t>
  </si>
  <si>
    <t>Dirección Promoción y Prevención</t>
  </si>
  <si>
    <t>Dirección Gestión Económica</t>
  </si>
  <si>
    <t>Dirección UPSS</t>
  </si>
  <si>
    <t>Comuinicaciones</t>
  </si>
  <si>
    <t>FORMULACIÓN</t>
  </si>
  <si>
    <t>Actividades</t>
  </si>
  <si>
    <t>Indicadores</t>
  </si>
  <si>
    <t>Linea de Base</t>
  </si>
  <si>
    <t>Responsable</t>
  </si>
  <si>
    <t>Asignacion de Recursos (en millones)</t>
  </si>
  <si>
    <t>Diseñar estrategias de medición de las competencias corporativas en 3 niveles de empleos</t>
  </si>
  <si>
    <t>Socializar y divulgar el modelo propio de evaluación del desempeño</t>
  </si>
  <si>
    <t>Lograr una cobertura del 80% de los servidores públicos con la política de Talento Humano</t>
  </si>
  <si>
    <t>% Cobertura de la socialización de la política de Talento Humano</t>
  </si>
  <si>
    <t>Medir el nivel de reconocimiento e identificación de la política de Talento Humano</t>
  </si>
  <si>
    <t>% Servidores públicos que reconocen la política de Talento Humano</t>
  </si>
  <si>
    <t>Adecuar las normas internas a las política de Talento Humano</t>
  </si>
  <si>
    <t>% de módulos de gestión humana implementados</t>
  </si>
  <si>
    <r>
      <rPr>
        <b/>
        <sz val="16"/>
        <color indexed="23"/>
        <rFont val="Century Gothic"/>
        <family val="2"/>
      </rPr>
      <t>PLAN DE GESTIÓN 2008 - 2012  (Humana, Innovadora y Sostenible)
EMPRESA SOCIAL DEL ESTADO METROSALUD</t>
    </r>
    <r>
      <rPr>
        <b/>
        <sz val="16"/>
        <color indexed="8"/>
        <rFont val="Century Gothic"/>
        <family val="2"/>
      </rPr>
      <t xml:space="preserve">
</t>
    </r>
  </si>
  <si>
    <r>
      <t xml:space="preserve">100% de accidentes laborales reportados (gestionados)
</t>
    </r>
    <r>
      <rPr>
        <b/>
        <sz val="18"/>
        <color indexed="53"/>
        <rFont val="Century Gothic"/>
        <family val="2"/>
      </rPr>
      <t>*</t>
    </r>
  </si>
  <si>
    <t>Ejecutado</t>
  </si>
  <si>
    <t>%</t>
  </si>
  <si>
    <t>PLAN DE ACCIÓN</t>
  </si>
  <si>
    <t>PROGRAMADO</t>
  </si>
  <si>
    <t>EJECUTADO</t>
  </si>
  <si>
    <t>PLAN DE GESTIÓN</t>
  </si>
  <si>
    <t>Adoptar y socializar la politica estrategica para la Administracion del Talento Humano.</t>
  </si>
  <si>
    <t>Adoptar e implementar las politicas estrategicas  del talento humano para lograr un adecuado desarrollo personal e institucional.</t>
  </si>
  <si>
    <t xml:space="preserve">Realizar seguimiento a los servidores incluidos en el programa </t>
  </si>
  <si>
    <t>Seguimiento a demandas   evaluadas en un 100%</t>
  </si>
  <si>
    <t xml:space="preserve">Socializar y divulgar las competencias corporativas </t>
  </si>
  <si>
    <r>
      <t>Medir el nivel de reconocimiento e identificación de las competencias corporativas -</t>
    </r>
    <r>
      <rPr>
        <b/>
        <strike/>
        <sz val="10"/>
        <rFont val="Century Gothic"/>
        <family val="2"/>
      </rPr>
      <t xml:space="preserve"> </t>
    </r>
  </si>
  <si>
    <t>Tener socializado el modelo a 1562 servidores públicos de carrera, provisionalidad y libre nombramiento y remoción</t>
  </si>
  <si>
    <t xml:space="preserve">EL TALENTO HUMANO, NUESTRA FORTALEZA </t>
  </si>
  <si>
    <t>% de solicitudes de  servidores públicos evaluadas.</t>
  </si>
  <si>
    <t>% de servidores públicos con discapacidad comprobada beneficiados con la readecuación del puesto de trabajo</t>
  </si>
  <si>
    <t>% de demandas atendidas</t>
  </si>
  <si>
    <t>LINEA II 
I SEMESTRE 2011</t>
  </si>
  <si>
    <t>PLAN DE GESTIÓN - PLAN ACCIÓN</t>
  </si>
  <si>
    <t>PESO PROGRAMADO %</t>
  </si>
  <si>
    <t>PESO EJECUTADO%</t>
  </si>
  <si>
    <t>% EJECUCIÓN</t>
  </si>
  <si>
    <t>% Ejecución L 2</t>
  </si>
  <si>
    <t>EJECUCIÓN I SEMESTRE 2011
LINEA II</t>
  </si>
  <si>
    <t>Tener normalizadas las competencias corporativas en el 100% de los servidores públicos para el año 2011</t>
  </si>
  <si>
    <t xml:space="preserve">Implementar el aplicativo en  Bienestar Laboral, Capacitación, Salud Ocupacional  y Evaluación del desempeño </t>
  </si>
  <si>
    <t>Tener implementado el aplicativos safix en el modulo de evaluacion del desempeño para el año 2011</t>
  </si>
  <si>
    <t>Línea 2 cumplimiento</t>
  </si>
  <si>
    <t>Cumplimiento línea 2</t>
  </si>
  <si>
    <t>5. Legalidad, legitimidad e institucionalidad para la vida y la equidad</t>
  </si>
  <si>
    <t>5.1. Buen gobierno y transparencia</t>
  </si>
  <si>
    <t>5.1.1 Modernización e innovación</t>
  </si>
  <si>
    <t>LÍNEA ESTRATÉGICA PLAN DE DESARROLLO</t>
  </si>
  <si>
    <t>PROGRAMA DEL PLAN DE DESARROLLO</t>
  </si>
  <si>
    <t xml:space="preserve">El conocimiento y la innovación para potencializar el desarrollo y el cambio institucional 
</t>
  </si>
  <si>
    <t xml:space="preserve">Capital humano fuente del desarrollo, con enfoque hacia la humanización de  la atención.
</t>
  </si>
  <si>
    <t>COMPONENTE DEL PLAN DE DESARROLLO</t>
  </si>
  <si>
    <t>Aprendizaje e innovación</t>
  </si>
  <si>
    <t>Desarrollar convocatorias de invesitigación</t>
  </si>
  <si>
    <t>Numero de convocatorias realizadas</t>
  </si>
  <si>
    <t xml:space="preserve">
Gestionar la Memoria Técnica</t>
  </si>
  <si>
    <t>Definir estrategias de socialización y difusión del conocimiento e innovación institucional</t>
  </si>
  <si>
    <t>Fomentar el uso y conservación de la memoria técnica</t>
  </si>
  <si>
    <t>Número de eventos académicos realizados</t>
  </si>
  <si>
    <t xml:space="preserve">El conocimiento y la innovación para potencializar el desarrollo y el cambio institucional </t>
  </si>
  <si>
    <t xml:space="preserve"> Aprendizaje e innovación</t>
  </si>
  <si>
    <t>Gestión del conocimiento</t>
  </si>
  <si>
    <t xml:space="preserve">Monitorear y hacer seguimiento al uso del SEVENET </t>
  </si>
  <si>
    <t>Gestión de la tecnología</t>
  </si>
  <si>
    <t>Tecnologías de la información y la comunicación, pilar del buen servicio</t>
  </si>
  <si>
    <t>Tareas</t>
  </si>
  <si>
    <t>Fecha de Inicio y Finalización</t>
  </si>
  <si>
    <t>T1</t>
  </si>
  <si>
    <t>T2</t>
  </si>
  <si>
    <t>T3</t>
  </si>
  <si>
    <t>T4</t>
  </si>
  <si>
    <t>NOMBRE DEL PROYECTO O ACCIÓN: Fortalecer Modelo Propio de Gestión del Desempeño Laboral</t>
  </si>
  <si>
    <t>NOMBRE DEL PROYECTO O ACCIÓN: Fortalecimiento del proceso de Talento humano</t>
  </si>
  <si>
    <t xml:space="preserve">NOMBRE DEL PROYECTO O ACCIÓN: Salud y seguridad de los colaboradores
</t>
  </si>
  <si>
    <t xml:space="preserve">NOMBRE DEL PROYECTO O ACCIÓN: Formación y capacitación del talento humano </t>
  </si>
  <si>
    <t>NOMBRE DEL PROYECTO O ACCIÓN: Desarrollo e implementación del software de historia clínica electrónica</t>
  </si>
  <si>
    <t>NOMBRE DEL PROYECTO O ACCIÓN: Formulación, implementación, revisión y/o ajuste de planes y políticas</t>
  </si>
  <si>
    <t>NOMBRE DEL PROYECTO O ACCION:  Desarrollo de la cultura del archivo, flujo documental y correspondencia digital</t>
  </si>
  <si>
    <t>Gestionar redes de conocimiento</t>
  </si>
  <si>
    <t>Desarrollar proyectos de investigación con participación interinstitucional</t>
  </si>
  <si>
    <t>Aplicación de resultados investigativos</t>
  </si>
  <si>
    <t>Fortalecer procesos institucionales mediante la aplicación de resultados investigativos</t>
  </si>
  <si>
    <t>Porcentaje de cargos con compromisos ajustados.</t>
  </si>
  <si>
    <t>NLB</t>
  </si>
  <si>
    <t>NOMBRE DEL PROYECTO O ACCIÓN: Fortalecer programa de Inducción y Reinducciòn</t>
  </si>
  <si>
    <t>Línea de Base</t>
  </si>
  <si>
    <t>Asignación de Recursos (en millones)</t>
  </si>
  <si>
    <t>Implementar la Historia Clínica Electrónica (HCE)</t>
  </si>
  <si>
    <t>NOMBRE DEL PROYECTO O ACCIÓN: Renovación de la plataforma computacional, de comunicaciones y demás sistemas de información</t>
  </si>
  <si>
    <t>Renovación de la plataforma computacional, de comunicaciones y demás sistemas de información</t>
  </si>
  <si>
    <t>% de Satisfacción del cliente interno en cuanto al sistema de información</t>
  </si>
  <si>
    <t xml:space="preserve">Prevenir  las conductas más comunes y reiterativas de los servidores públicos.
</t>
  </si>
  <si>
    <t>Investigar oportunamente las conductas de los servidores públicos, que presuntamente constituyan responsabilidad disciplinaria</t>
  </si>
  <si>
    <t>NOMBRE DEL PROYECTO O ACCIÓN: Desarrollo Integral y Calidad de Vida de los servidores</t>
  </si>
  <si>
    <t>Asignacion de Recursos               (en millones)</t>
  </si>
  <si>
    <t>NOMBRE DEL PROYECTO O ACCIÓN: Gestión Integral de las conductas y Comportamientos de los servidores públicos</t>
  </si>
  <si>
    <t xml:space="preserve">NOMBRE DE LOS PROYECTOS: Desarrollo de Redes del Conocimiento.  </t>
  </si>
  <si>
    <t>Número de investigaciones desarrolladas</t>
  </si>
  <si>
    <t>Número de publicaciones enviadas a diferentes medios de difusión</t>
  </si>
  <si>
    <t>NOMBRE DEL PROYECTO: Fortalecimiento de la institución como centro de práctica universitaria.</t>
  </si>
  <si>
    <t>Elaborar check list para validar la correcta funcionalidad del software</t>
  </si>
  <si>
    <t>Relización de pruebas en software nuevos y existentes</t>
  </si>
  <si>
    <t>Elaborar documento técnico para la selección de software</t>
  </si>
  <si>
    <t>Instructivo check list elaborado y aplicado</t>
  </si>
  <si>
    <t>Documento técnico para selección de software elaborado</t>
  </si>
  <si>
    <t>01/01/2013 al 01/07/2013</t>
  </si>
  <si>
    <t>Cantidad Programada Acumulada</t>
  </si>
  <si>
    <t>Plan de contingencias formulado</t>
  </si>
  <si>
    <t xml:space="preserve">% Cumplimiento proyecto programado: </t>
  </si>
  <si>
    <t xml:space="preserve">% Cumplimiento proyecto ejecutado: </t>
  </si>
  <si>
    <t>Definir solución de software según requerimientos internos en BI</t>
  </si>
  <si>
    <t>Formular y aprobar el Plan de contingencias de la infraestructura informática</t>
  </si>
  <si>
    <t xml:space="preserve">Gestionar el proceso de información </t>
  </si>
  <si>
    <t>Fortalecer el sistema de control de correspondencia SEVENET</t>
  </si>
  <si>
    <t>Planes de emergencias actualizados</t>
  </si>
  <si>
    <t xml:space="preserve">Evaluar  la satisfacción del cliente interno </t>
  </si>
  <si>
    <t>Porcentaje de satisfacción del cliente interno</t>
  </si>
  <si>
    <t>Porcentaje de evaluaciones interpretadas</t>
  </si>
  <si>
    <t>Dirección de Talento Humano</t>
  </si>
  <si>
    <t>Director de Sistemas de Información</t>
  </si>
  <si>
    <t>% Oportunidad de la entrega de reporte de información en cumplimiento de la Circular única expedida por la Superintendencia Nacional de Salud o la norma que la sustituya y reporte de información en cumplimiento del Decreto 2193 de 2004 o la norma que la sustituya</t>
  </si>
  <si>
    <t>Definir las condiciones técnicas básicas que debe tener el software</t>
  </si>
  <si>
    <t>Generar autorización de instalación en producción del prodcuto</t>
  </si>
  <si>
    <t>Oportunidad de respuesta ante caidas del sistema (En Horas)</t>
  </si>
  <si>
    <t>NOMBRE DEL PROYECTO O ACCIÓN: Implementación de la plataforma de capacitación virtual</t>
  </si>
  <si>
    <t>Cantidad Programada</t>
  </si>
  <si>
    <t>Cobertura de despliegue e implementación de las Políticas de Gestión del Talento Humano a Jefes de Unidades Administrativas</t>
  </si>
  <si>
    <t>Régimen de Administración de Personal aprobado</t>
  </si>
  <si>
    <t>Régimen de Administración de Personal desplegado e implementado a Jefes de unidades administrativas</t>
  </si>
  <si>
    <t>Diseñar e implementar el Plan Institucional de Capacitación</t>
  </si>
  <si>
    <t>Desarrollar  estrategias de adaptación del  servidor a la Institución y  a su puesto de trabajo</t>
  </si>
  <si>
    <t>Fortalecer la gestión integral de Bienestar Social Laboral y el Sistema de Incentivos</t>
  </si>
  <si>
    <t>Porcentaje de cumplimiento del plan de bienestar laboral</t>
  </si>
  <si>
    <t>Cobertura de los programas de Bienestar Laboral</t>
  </si>
  <si>
    <t>Oficina Control Interno Disciplinario</t>
  </si>
  <si>
    <t xml:space="preserve">Oficina Control Interno Disciplinario </t>
  </si>
  <si>
    <t>Oficina Asesora de Planeación y Desarrollo Organizacional</t>
  </si>
  <si>
    <t>Oficina Asesora de Planeación y Desarrollo Organizacional
Corresponsables
Investigadores
Unidades administrativas</t>
  </si>
  <si>
    <t>Dirección de Sistemas de Información
Subgerencia Administrativa y Financiera
Corresponsables
Subgerencia de Red de Servicios 
Dirección Gestión Clínica y P&amp;P
Direcciones de UPSS</t>
  </si>
  <si>
    <t>Dirección Sistemas de Información</t>
  </si>
  <si>
    <t>Dirección de Sistemas de Información</t>
  </si>
  <si>
    <t>Dirección de Sistemas de Información
Corresponsables
Unidades Administrativas</t>
  </si>
  <si>
    <t>Desplegar y divulgar la política de tecnologia de información</t>
  </si>
  <si>
    <t>Desarrollar la herramienta de capacitación virtual para la ESE Metrosalud</t>
  </si>
  <si>
    <t>Dirección Administrativa
Corresponsable
Dirección de Sistemas de Información</t>
  </si>
  <si>
    <t>Gestión software código de barras para  farmacias y almacenes</t>
  </si>
  <si>
    <t>Número Actividades de socialización del CUD</t>
  </si>
  <si>
    <t>E.S.E. METROSALUD
PLAN DE ACCIÓN AÑO 2014</t>
  </si>
  <si>
    <r>
      <t>10</t>
    </r>
    <r>
      <rPr>
        <sz val="9"/>
        <color indexed="8"/>
        <rFont val="Century Gothic"/>
        <family val="2"/>
      </rPr>
      <t>/01/201</t>
    </r>
    <r>
      <rPr>
        <sz val="9"/>
        <color indexed="8"/>
        <rFont val="Century Gothic"/>
        <family val="2"/>
      </rPr>
      <t>4</t>
    </r>
    <r>
      <rPr>
        <sz val="9"/>
        <color indexed="8"/>
        <rFont val="Century Gothic"/>
        <family val="2"/>
      </rPr>
      <t xml:space="preserve"> - 30/03/201</t>
    </r>
    <r>
      <rPr>
        <sz val="9"/>
        <color indexed="8"/>
        <rFont val="Century Gothic"/>
        <family val="2"/>
      </rPr>
      <t>4</t>
    </r>
  </si>
  <si>
    <t>1O/01/2014 - 31/12/2014</t>
  </si>
  <si>
    <t>Número de investigaciones en desarrollo</t>
  </si>
  <si>
    <t>Desarrollar proyectos de investigación en la red de servicios, de acuerdo con necesidades y problemáticas identificadas por los servidores</t>
  </si>
  <si>
    <t>INTERVENIR las quejas o informes disciplinarios con las decisiones correspondientes, dentro de los 30 dias siguientes a su recepción. (Inhibitorio, Indagación preliminar, Investigación disciplinaria).</t>
  </si>
  <si>
    <r>
      <t>%  de actuaciones disciplinarias, iniciadas oportunamente</t>
    </r>
    <r>
      <rPr>
        <i/>
        <sz val="9"/>
        <color indexed="8"/>
        <rFont val="Century Gothic"/>
        <family val="2"/>
      </rPr>
      <t xml:space="preserve"> (Dentro de los 30 días siguientes a su recepción)</t>
    </r>
  </si>
  <si>
    <r>
      <t xml:space="preserve">
</t>
    </r>
    <r>
      <rPr>
        <sz val="9"/>
        <color indexed="8"/>
        <rFont val="Calibri"/>
        <family val="2"/>
      </rPr>
      <t>≥ 98%</t>
    </r>
  </si>
  <si>
    <t xml:space="preserve">02/01/2014 - 31/12/2014
</t>
  </si>
  <si>
    <t>EVALUAR ACTUACIÓN PROCESAL DENTRO DE LOS TERMINOS LEGALES. (Formulación de pliego de cargos o Terminación y archivo)</t>
  </si>
  <si>
    <t>% de procesos impulsados a la etapa de investigacion, citación a audiencia o pliego de cargos</t>
  </si>
  <si>
    <t>TOMAR LA DECISION DEFINITIVA DEL PROCESO. (Fallo absolutorio o sancionatorio)</t>
  </si>
  <si>
    <t>% de fallos de los procesos que se encuentren en la etapa definitva.</t>
  </si>
  <si>
    <r>
      <rPr>
        <sz val="9"/>
        <color indexed="8"/>
        <rFont val="Calibri"/>
        <family val="2"/>
      </rPr>
      <t>≥</t>
    </r>
    <r>
      <rPr>
        <sz val="9"/>
        <color indexed="8"/>
        <rFont val="Century Gothic"/>
        <family val="2"/>
      </rPr>
      <t xml:space="preserve"> 99%</t>
    </r>
  </si>
  <si>
    <t>Realizar medición de conocimientos generales sobre código único disciplinario</t>
  </si>
  <si>
    <t>Proporción de conocimiento sobre el  código único disciplinario</t>
  </si>
  <si>
    <t>&gt;=10%</t>
  </si>
  <si>
    <t>&gt;=40%</t>
  </si>
  <si>
    <t>&gt;=60%</t>
  </si>
  <si>
    <t>02/01/2014 - 31/12/2014</t>
  </si>
  <si>
    <t xml:space="preserve">Desarrollar estrategias de socialización y difusión del Código Disciplinario Único, a través de boletines informativos digitales. 
</t>
  </si>
  <si>
    <t>Implementar mesas de trabajo en las UPSS,  por niveles de empleo  y retroalimentar los resultados en el Comité de Gerencia</t>
  </si>
  <si>
    <t>Remitir informes de quejas allegadas a los directores de UPSS y jefes de unidades administrativas</t>
  </si>
  <si>
    <t>2014/01/01 a 2014/12/31</t>
  </si>
  <si>
    <t xml:space="preserve">Realizar seguimiento a la ejecucion del Plan estratégico de sistemas </t>
  </si>
  <si>
    <t>01/4/2014 al 31/12/2014</t>
  </si>
  <si>
    <t>01/07/2014 al 31/12/2014</t>
  </si>
  <si>
    <t>01/06/2014 al 31/12/2014</t>
  </si>
  <si>
    <t>01/04/2014 al 31/12/2014</t>
  </si>
  <si>
    <t>01/01/2014 al 31/12/2014</t>
  </si>
  <si>
    <t xml:space="preserve">Implementar y desplegar el uso del SEVENET en las UH y CS </t>
  </si>
  <si>
    <t>Informe trimestral por sede</t>
  </si>
  <si>
    <t xml:space="preserve">Evaluar alternativas de almacenamiento físico del archivo financiero y administrativo y de Historias clinicas en las UPSS </t>
  </si>
  <si>
    <t>% de cumplimiento del cronograma de actividades</t>
  </si>
  <si>
    <t>Dirección de Sistemas de Información
Subgerencia Administrativa y Financiera
Corresponsables
Subgerencia de Red de Servicios 
Direcciones de UPSS</t>
  </si>
  <si>
    <t>Ejecutar la reubicacion de los documentos fisicos</t>
  </si>
  <si>
    <t>01/03/2014 al 31/12/2014</t>
  </si>
  <si>
    <t>Mantenimiento preventivo de la plataforma</t>
  </si>
  <si>
    <t>Contratos legalizados</t>
  </si>
  <si>
    <t>Ejecucion Etapa 1 (Recepción y despacho Centro de Distribución)</t>
  </si>
  <si>
    <t>% cumplimiento del cronograma de actividades etapa 1</t>
  </si>
  <si>
    <t>Ejecucion Etapa 2 (Recepción Farmacia y Almacén de suministros, distribución cliente externo y cliente interno)</t>
  </si>
  <si>
    <t>% cumplimiento del cronograma de actividades etapa 2</t>
  </si>
  <si>
    <t>Ejecutar el proyecto para la renovación de la infraestructura informática</t>
  </si>
  <si>
    <t>01/02/2014 - 31/12/2014</t>
  </si>
  <si>
    <t>Medir la Adherencia en la aplicación del procedimiento de EDL por Unidad Administrativa</t>
  </si>
  <si>
    <t>01/02/2014 - 30/12/2014</t>
  </si>
  <si>
    <t>Fortalecer  el proceso de Gestión del Talento humano a la luz de la normativa vigente</t>
  </si>
  <si>
    <t>Ajustar las Políticas de la Gestión del Talento Humano vigentes a los procedimientos del area</t>
  </si>
  <si>
    <t>Dirección Talento Humano
Subgerencia Financiera y Administrativa</t>
  </si>
  <si>
    <t>01/01/2014 -  30/12/2014</t>
  </si>
  <si>
    <t>01/01/2014 -  31/12/2014</t>
  </si>
  <si>
    <t>01/04/2014 -  30/12/2014</t>
  </si>
  <si>
    <t>01/11/2014 -  30/12/2014</t>
  </si>
  <si>
    <t xml:space="preserve">DirecciónTalento Humano
</t>
  </si>
  <si>
    <t>Gestionar el Programa de Higiene y Seguridad Industrial</t>
  </si>
  <si>
    <t>Actualizar los Planes de emergencias según criterios de acreditación</t>
  </si>
  <si>
    <t>Nùmero de Simulacros realizados</t>
  </si>
  <si>
    <t xml:space="preserve">Implementar el Programa de elementos de protección personal </t>
  </si>
  <si>
    <t>Programa implementado</t>
  </si>
  <si>
    <t>Gestionar el  Programa de  Medicina del Trabajo</t>
  </si>
  <si>
    <t>Realizar analisis de ausentismo laboral</t>
  </si>
  <si>
    <t>Informe de Ausentismo Laboral</t>
  </si>
  <si>
    <t>NA</t>
  </si>
  <si>
    <t>Desarrollar el Programa de Escuelas de Miembros Superiores y Lumbares (Prueba piloto UPSS San Javier y UPSS Belen)</t>
  </si>
  <si>
    <t>Diseñar e implementar el instrumento de evaluaciòn y seguimiento del Programa de Salud Ocupacional para personal de programas extramurales</t>
  </si>
  <si>
    <t>Instrumento diseñado e implementado</t>
  </si>
  <si>
    <t>01/01/2014 -  30/07/2014</t>
  </si>
  <si>
    <t xml:space="preserve">Aprobar el Plan Institucional de Capacitación </t>
  </si>
  <si>
    <t>Plan Institucional de Capacitación aprobado</t>
  </si>
  <si>
    <t xml:space="preserve">Socializar e implementar el Plan Institucional de Capacitación </t>
  </si>
  <si>
    <t>Realizar seguimiento y evaluación al Plan Institucional de Capacitación</t>
  </si>
  <si>
    <t>% de Ejecución del Plan Institucional de Capacitación</t>
  </si>
  <si>
    <t>01/02/2014 -  31/12/2014</t>
  </si>
  <si>
    <t>Revisar, actualizar y desplegar formato de Entrenamiento en el puesto de trabajo</t>
  </si>
  <si>
    <t>Formato de Entrenamiento en el puesto de trabajo actualizado</t>
  </si>
  <si>
    <t>01/07/2014 -  31/12/2014</t>
  </si>
  <si>
    <t>Realizar la Recepción Corporativa</t>
  </si>
  <si>
    <t>01/01/2014 - 31/12/2014</t>
  </si>
  <si>
    <t>Porcentaje de cumplimiento del plan de intervención de Clima Laboral</t>
  </si>
  <si>
    <t>Dirección de Talento Humano
Subgerencia Financiera y  Administrativa
Corresponsables:
Comité de Bienestar Social e Incentivos
Jefes de Dependencia
Direcciones UPSS</t>
  </si>
  <si>
    <t>01/07/2014 - 31/12/2014</t>
  </si>
  <si>
    <t>Gestionar la Relación docencia servicio en el marco de la normatividad vigente</t>
  </si>
  <si>
    <t>Coordinar la relación Docencia Servicio con las diferentes instituciones formadoras del talento humano</t>
  </si>
  <si>
    <t>Cumplimiento de requisitos por parte de las instituciones formadoras del Talento Humano de acuerdo a la normatividad vigente</t>
  </si>
  <si>
    <t xml:space="preserve">Dirección de Talento Humano
Corresponsables:
Subgerencia Red de Servicios
</t>
  </si>
  <si>
    <t>01/10/2014 - 31/12/2014</t>
  </si>
  <si>
    <t>Dirección de Talento Humano
Corresponsables:
Oficina Asesora de Planeaciòn</t>
  </si>
  <si>
    <t xml:space="preserve">Realizar seguimiento al desarrollo de los Convenios </t>
  </si>
  <si>
    <t>Informe de Beneficios recibidos en contraprestación</t>
  </si>
  <si>
    <t>Ajustar el banco de compromisos con evidencias parametrizadas para los cargos de los niveles jerárquicos profesional, técnico y asistencial.</t>
  </si>
  <si>
    <t>Actualizar y aplicar estrategias educativas y de seguimiento al Modelo Propio de Evaluación del Desempeño</t>
  </si>
  <si>
    <t>Adherencia al procedimiento de EDL</t>
  </si>
  <si>
    <r>
      <rPr>
        <sz val="11"/>
        <color indexed="8"/>
        <rFont val="Calibri"/>
        <family val="2"/>
      </rPr>
      <t>≥</t>
    </r>
    <r>
      <rPr>
        <sz val="11"/>
        <color indexed="8"/>
        <rFont val="Century Gothic"/>
        <family val="2"/>
      </rPr>
      <t xml:space="preserve"> 60%</t>
    </r>
  </si>
  <si>
    <t>≥ 50%</t>
  </si>
  <si>
    <t xml:space="preserve">Implementar y desplegar las Políticas de Gestión de Talento Humano </t>
  </si>
  <si>
    <r>
      <t xml:space="preserve">Desplegar e implementar los Planes de Emergencias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entury Gothic"/>
        <family val="2"/>
      </rPr>
      <t>(Incluye Simulacro de Emergencias)</t>
    </r>
  </si>
  <si>
    <t>Informe de seguimento a  prueba piloto</t>
  </si>
  <si>
    <t>Cobertura de capacitación al personal vinculado a la ESE Metrosalud</t>
  </si>
  <si>
    <t>Realizar las inducciones de acuerdo con la programación</t>
  </si>
  <si>
    <t>Realizar seguimiento y evaluación al plan de bienestar social laboral</t>
  </si>
  <si>
    <t>Implementar los programas aprobados en el Plan de Bienestar Social laboral</t>
  </si>
  <si>
    <t>Realizar seguimiento y evaluación al plan de Incentivos</t>
  </si>
  <si>
    <t>Porcentaje de cumplimiento del Plan de Incentivos</t>
  </si>
  <si>
    <t>Cobertura programa de cultura organizacional</t>
  </si>
  <si>
    <t>Procesos institucionales fortalecidos mediante la aplicación de resultados de investigación</t>
  </si>
  <si>
    <t>Contribución a la formación del talento humano en salud de la ciudad por convenios docencia servicio</t>
  </si>
  <si>
    <t>Actualizar e Implementar el procedimiento para determinar el número de estudiantes en práctica simultánea acorde con la normatividad vigente</t>
  </si>
  <si>
    <t>1O/01/2014 - 31/10/2014</t>
  </si>
  <si>
    <t>Procedimiento actualizado y aprobado</t>
  </si>
  <si>
    <r>
      <t xml:space="preserve">Cumplimiento de la ejecución de los Convenios                                                                                       </t>
    </r>
    <r>
      <rPr>
        <i/>
        <sz val="8"/>
        <color indexed="8"/>
        <rFont val="Century Gothic"/>
        <family val="2"/>
      </rPr>
      <t>(En forma trimestral)</t>
    </r>
  </si>
  <si>
    <t xml:space="preserve">Ajustar la HCE por programa y/o servicio  </t>
  </si>
  <si>
    <t>Poner en Produccion HCE</t>
  </si>
  <si>
    <t>Capacitar y divulgar la HCE en la red de servicios</t>
  </si>
  <si>
    <t>Realizar seguimiento y evaluación a la gestión del proceso de información</t>
  </si>
  <si>
    <t>Dotar las areas con archivadores rodantes</t>
  </si>
  <si>
    <t>Implementar el programa de cultura organizacional</t>
  </si>
  <si>
    <t xml:space="preserve">Gestionar el desempeño articulado a la gestión institucional
</t>
  </si>
  <si>
    <t xml:space="preserve">% Cumplimiento Aplicación Programa de Estrategias EDL </t>
  </si>
  <si>
    <t>Porcentaje de servidores evaluados por Modelo Propio de EDL</t>
  </si>
  <si>
    <t>Dirección de Talento Humano
Corresponsables
Unidades administrativas</t>
  </si>
  <si>
    <r>
      <t xml:space="preserve">Interpretar los resultados  de la aplicación del modelo propio de EDL </t>
    </r>
    <r>
      <rPr>
        <i/>
        <sz val="9"/>
        <color indexed="8"/>
        <rFont val="Century Gothic"/>
        <family val="2"/>
      </rPr>
      <t>(Año anterior)</t>
    </r>
  </si>
  <si>
    <t>Gestionar la realización de las evaluaciones de los servidores</t>
  </si>
  <si>
    <t>Dirección de Talento Humano
Corresponsable:
Unidades administrativas</t>
  </si>
  <si>
    <t>Capacitar al personal encargado del manejo de la plataforma</t>
  </si>
  <si>
    <t>Priorizar las capacitaciones a manejar en la plataforma</t>
  </si>
  <si>
    <t>Hacer seguimiento a los consolidados de las capacitaciones y evaluaciones</t>
  </si>
  <si>
    <r>
      <t xml:space="preserve">Personal capacitado                                             </t>
    </r>
    <r>
      <rPr>
        <i/>
        <sz val="10"/>
        <color indexed="8"/>
        <rFont val="Century Gothic"/>
        <family val="2"/>
      </rPr>
      <t xml:space="preserve">     (En el uso del aplicativo)</t>
    </r>
  </si>
  <si>
    <t xml:space="preserve">Informe de seguimiento </t>
  </si>
  <si>
    <t>01/06/2014 - 30/12/2014</t>
  </si>
  <si>
    <t>01/02/2014 - 30/07/2014</t>
  </si>
  <si>
    <t>Elaborar informe con las evidencias del mejoramiento del proceso a partir del desarrollo de la investigación</t>
  </si>
  <si>
    <t>Domuento elaborado</t>
  </si>
  <si>
    <t>% Cumplimiento trimestral del plan de ajustes de la HCE primera etapa</t>
  </si>
  <si>
    <t>% UPSS Capacitados en la HCE</t>
  </si>
  <si>
    <t>% UH y CS con HCE operando</t>
  </si>
  <si>
    <t>% cumplimiento de las estrategias de despliegue de la política de tecnología de información</t>
  </si>
  <si>
    <t>% Ejecución de las actividades del PESI en forma semestral</t>
  </si>
  <si>
    <t>Oportunidad de respuesta a requerimientos del sistema de información (En Horas)</t>
  </si>
  <si>
    <t>Adecuar los espacios para ampliar el archivo fisico (Financiero y Administrativo)</t>
  </si>
  <si>
    <t>% de cumplimiento de actividades programadas</t>
  </si>
  <si>
    <t>Elaborar diagnóstico del archivo de Hitoria Clínica en cada UPSS</t>
  </si>
  <si>
    <t>Informe dx de archivo de HC</t>
  </si>
  <si>
    <t>Dirección Sistemas de Información
Corresponsables:  Directores de UPSS</t>
  </si>
  <si>
    <t>Ajustar documento para gestionar la plataforma de capacitación virtual</t>
  </si>
  <si>
    <t>Contratar los componentes del sistemas según especificaciones técnicas</t>
  </si>
  <si>
    <t>Elaborar las especificaciones técnicas y el costeo de la solución de BI</t>
  </si>
  <si>
    <t>Proyecto formulado e inscrito</t>
  </si>
  <si>
    <t>Dirección sistemas de información</t>
  </si>
  <si>
    <t>02/01/2014 - 30/06/2014</t>
  </si>
  <si>
    <t>Elaborar proyecto en metodología estandarizada para consecución de recursos</t>
  </si>
  <si>
    <t>Inscribir proyecto en banco institucional</t>
  </si>
  <si>
    <t>% ejecución financiera del proyecto</t>
  </si>
  <si>
    <t>% equipos adquiridos e instalados</t>
  </si>
  <si>
    <t>Documento políticas ajustadas</t>
  </si>
  <si>
    <t xml:space="preserve">Diseñar fichas técnicas de indicadores del plan </t>
  </si>
  <si>
    <t>Medición realizada en un punto de atención</t>
  </si>
  <si>
    <t>Realizar mediciones de los indicadores del plan en un punto de atención como prueba piloto</t>
  </si>
  <si>
    <t>Fichas técnicas elaboradas</t>
  </si>
  <si>
    <t>01/08/2014 -  31/10/2014</t>
  </si>
  <si>
    <t>01/10/2014 -  31/12/2014</t>
  </si>
  <si>
    <r>
      <t>Evaluar conocimiento de la capacitación</t>
    </r>
    <r>
      <rPr>
        <b/>
        <i/>
        <sz val="9"/>
        <color indexed="8"/>
        <rFont val="Century Gothic"/>
        <family val="2"/>
      </rPr>
      <t xml:space="preserve"> (Aplica para las capacitaciones realizadas por la ESE Metrosalud, se expceptúan las realizadas por entes externos)</t>
    </r>
  </si>
  <si>
    <r>
      <rPr>
        <sz val="9"/>
        <color indexed="8"/>
        <rFont val="Calibri"/>
        <family val="2"/>
      </rPr>
      <t>≥</t>
    </r>
    <r>
      <rPr>
        <sz val="9"/>
        <color indexed="8"/>
        <rFont val="Century Gothic"/>
        <family val="2"/>
      </rPr>
      <t xml:space="preserve"> 90%</t>
    </r>
  </si>
  <si>
    <t>Revisar de manera participativa el Régimen de Administración de Personal proyectado</t>
  </si>
  <si>
    <t>Régimen de Administración de Personal revisado</t>
  </si>
  <si>
    <t>Gestionar la aprobación el Régimen de Administración de Personal ante la Junta Directiva</t>
  </si>
  <si>
    <t>Implementar y desplegar el Régimen de administración de personal aprobado</t>
  </si>
  <si>
    <r>
      <rPr>
        <sz val="9"/>
        <rFont val="Calibri"/>
        <family val="2"/>
      </rPr>
      <t>≥</t>
    </r>
    <r>
      <rPr>
        <sz val="9"/>
        <rFont val="Century Gothic"/>
        <family val="2"/>
      </rPr>
      <t>50%</t>
    </r>
  </si>
  <si>
    <t>NOMBRE DEL PROYECTO O ACCIÓN: Diseño e implementación de software específicos ( Código de Barras - Bisness Inteligent, Testin de software)</t>
  </si>
  <si>
    <t>Cantidad Año</t>
  </si>
  <si>
    <t>Dirección de Talento Humano
Corresponsables: Subgerencia de Red de Servicios, Dirección de Gestión Clínica y PYP, Jefes de Dependencia, Direcciones UPSS</t>
  </si>
  <si>
    <t>Dirección de Talento Humano
Corresponsables: Subgerencia de Red de Servicios, Dirección de Gestión Clínica y PYP, Dirección Administrativa, Direcciones UPSS</t>
  </si>
  <si>
    <t xml:space="preserve">Dirección de Talento Humano
Corresponsables: Planeación y Desarrollo Organizacional, </t>
  </si>
  <si>
    <t>Dirección de Talento Humano
Corresponsables: Dirección Administrativa, Direcciones UPSS</t>
  </si>
  <si>
    <t>Dirección de Talento Humano
Corresponsables: Jefes de Dependencia, Direcciones UPSS</t>
  </si>
  <si>
    <t>Dirección de Talento Humano
Corresponsables: Dirección Administrativa, Oficina de Mercadeo y Negocios Institucionales</t>
  </si>
  <si>
    <t>Dirección Talento Humano
Corresponsables: Comunicaciones</t>
  </si>
  <si>
    <t xml:space="preserve">DirecciónTalento Humano, Subgerencia Financiera y Administrativa, Comisiones interdisciplinarias delegada por la junta directiva y talento humano. </t>
  </si>
  <si>
    <t>Dirección de Talento Humano
Corresponsables: Junta Directiva</t>
  </si>
  <si>
    <t>Dirección de Talento Humano
Corresponsables: Subgerencia Red de Servicios, Comité de Capacitación</t>
  </si>
  <si>
    <t>Dirección de Talento Humano, Subgerencia Financiera y  Administrativa  
Corresponsables: Jefes de Dependencia, Direcciones UPSS, Comité de Bienestar Social e Incentivos, Comité de Vivienda, Comunicaciones</t>
  </si>
  <si>
    <t>Dirección de Talento Humano, Subgerencia Financiera y  Administrativa
Corresponsables: Comité de Bienestar Social e Incentivos</t>
  </si>
  <si>
    <t>Oficina Asesora de Planeación y Desarrollo Organizacional 
Dirección de Talento Humano, Corresponsable: Sistemas de Información</t>
  </si>
  <si>
    <t xml:space="preserve">% Cumplimiento programa programado: </t>
  </si>
  <si>
    <t xml:space="preserve">% Cumplimiento programa ejecutado: 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</si>
</sst>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Activado&quot;;&quot;Activado&quot;;&quot;Desactivado&quot;"/>
    <numFmt numFmtId="174" formatCode="0.000%"/>
    <numFmt numFmtId="175" formatCode="_-* #,##0.00\ _P_t_s_-;\-* #,##0.00\ _P_t_s_-;_-* &quot;-&quot;??\ _P_t_s_-;_-@_-"/>
    <numFmt numFmtId="176" formatCode="_-* #,##0\ _P_t_s_-;\-* #,##0\ _P_t_s_-;_-* &quot;-&quot;??\ _P_t_s_-;_-@_-"/>
    <numFmt numFmtId="177" formatCode="0.0"/>
    <numFmt numFmtId="178" formatCode="[$$-240A]\ #,##0"/>
    <numFmt numFmtId="179" formatCode="&quot;$&quot;\ #,##0"/>
    <numFmt numFmtId="180" formatCode="[$-240A]dddd\,\ dd&quot; de &quot;mmmm&quot; de &quot;yyyy"/>
    <numFmt numFmtId="181" formatCode="[$-240A]hh:mm:ss\ AM/PM"/>
    <numFmt numFmtId="182" formatCode="_(* #,##0_);_(* \(#,##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2"/>
      <name val="Arial"/>
      <family val="2"/>
    </font>
    <font>
      <b/>
      <sz val="10"/>
      <color indexed="9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9"/>
      <name val="Century Gothic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2"/>
      <color indexed="9"/>
      <name val="Century Gothic"/>
      <family val="2"/>
    </font>
    <font>
      <sz val="11"/>
      <name val="Century Gothic"/>
      <family val="2"/>
    </font>
    <font>
      <b/>
      <sz val="16"/>
      <color indexed="8"/>
      <name val="Century Gothic"/>
      <family val="2"/>
    </font>
    <font>
      <b/>
      <sz val="16"/>
      <color indexed="23"/>
      <name val="Century Gothic"/>
      <family val="2"/>
    </font>
    <font>
      <b/>
      <sz val="36"/>
      <color indexed="55"/>
      <name val="Century Gothic"/>
      <family val="2"/>
    </font>
    <font>
      <b/>
      <sz val="18"/>
      <color indexed="53"/>
      <name val="Century Gothic"/>
      <family val="2"/>
    </font>
    <font>
      <b/>
      <sz val="11"/>
      <color indexed="8"/>
      <name val="Calibri"/>
      <family val="2"/>
    </font>
    <font>
      <b/>
      <sz val="28"/>
      <color indexed="53"/>
      <name val="Century Gothic"/>
      <family val="2"/>
    </font>
    <font>
      <sz val="11"/>
      <color indexed="8"/>
      <name val="Century Gothic"/>
      <family val="2"/>
    </font>
    <font>
      <sz val="8"/>
      <name val="Calibri"/>
      <family val="2"/>
    </font>
    <font>
      <b/>
      <strike/>
      <sz val="10"/>
      <name val="Century Gothic"/>
      <family val="2"/>
    </font>
    <font>
      <b/>
      <sz val="8"/>
      <name val="Tahoma"/>
      <family val="2"/>
    </font>
    <font>
      <b/>
      <sz val="24"/>
      <color indexed="55"/>
      <name val="Century Gothic"/>
      <family val="2"/>
    </font>
    <font>
      <b/>
      <sz val="22"/>
      <color indexed="55"/>
      <name val="Century Gothic"/>
      <family val="2"/>
    </font>
    <font>
      <b/>
      <sz val="12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26"/>
      <name val="Century Gothic"/>
      <family val="2"/>
    </font>
    <font>
      <sz val="9"/>
      <color indexed="8"/>
      <name val="Calibri"/>
      <family val="2"/>
    </font>
    <font>
      <b/>
      <sz val="16"/>
      <color indexed="53"/>
      <name val="Century Gothic"/>
      <family val="2"/>
    </font>
    <font>
      <b/>
      <sz val="12"/>
      <color indexed="8"/>
      <name val="Century Gothic"/>
      <family val="2"/>
    </font>
    <font>
      <b/>
      <sz val="8"/>
      <name val="Calibri"/>
      <family val="2"/>
    </font>
    <font>
      <b/>
      <sz val="5.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color indexed="8"/>
      <name val="Calibri"/>
      <family val="2"/>
    </font>
    <font>
      <i/>
      <sz val="10"/>
      <color indexed="8"/>
      <name val="Century Gothic"/>
      <family val="2"/>
    </font>
    <font>
      <b/>
      <i/>
      <sz val="9"/>
      <color indexed="8"/>
      <name val="Century Gothic"/>
      <family val="2"/>
    </font>
    <font>
      <sz val="9"/>
      <name val="Calibri"/>
      <family val="2"/>
    </font>
    <font>
      <b/>
      <sz val="16"/>
      <name val="Century Gothi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.95"/>
      <color indexed="12"/>
      <name val="Calibri"/>
      <family val="2"/>
    </font>
    <font>
      <u val="single"/>
      <sz val="5.9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.95"/>
      <color theme="10"/>
      <name val="Calibri"/>
      <family val="2"/>
    </font>
    <font>
      <u val="single"/>
      <sz val="5.9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20"/>
      <color theme="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thin">
        <color indexed="53"/>
      </left>
      <right style="thin"/>
      <top style="thin"/>
      <bottom style="thin"/>
    </border>
    <border>
      <left style="thin"/>
      <right style="thin">
        <color indexed="53"/>
      </right>
      <top style="thin"/>
      <bottom style="thin"/>
    </border>
    <border>
      <left style="thin">
        <color indexed="53"/>
      </left>
      <right/>
      <top/>
      <bottom/>
    </border>
    <border>
      <left/>
      <right style="thin">
        <color indexed="53"/>
      </right>
      <top/>
      <bottom/>
    </border>
    <border>
      <left style="thin">
        <color indexed="53"/>
      </left>
      <right/>
      <top/>
      <bottom style="thin">
        <color indexed="53"/>
      </bottom>
    </border>
    <border>
      <left/>
      <right/>
      <top/>
      <bottom style="thin">
        <color indexed="53"/>
      </bottom>
    </border>
    <border>
      <left style="thin"/>
      <right style="thin"/>
      <top style="thin"/>
      <bottom style="thin">
        <color indexed="53"/>
      </bottom>
    </border>
    <border>
      <left/>
      <right style="thin">
        <color indexed="53"/>
      </right>
      <top/>
      <bottom style="thin">
        <color indexed="53"/>
      </bottom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>
        <color indexed="19"/>
      </left>
      <right/>
      <top style="hair">
        <color indexed="19"/>
      </top>
      <bottom style="hair">
        <color indexed="19"/>
      </bottom>
    </border>
    <border>
      <left/>
      <right style="hair">
        <color indexed="19"/>
      </right>
      <top style="hair">
        <color indexed="19"/>
      </top>
      <bottom style="hair">
        <color indexed="19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>
        <color indexed="19"/>
      </left>
      <right style="hair">
        <color indexed="19"/>
      </right>
      <top style="hair">
        <color indexed="19"/>
      </top>
      <bottom/>
    </border>
    <border>
      <left style="hair"/>
      <right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 style="hair">
        <color indexed="19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19"/>
      </left>
      <right style="hair">
        <color indexed="19"/>
      </right>
      <top/>
      <bottom style="hair">
        <color indexed="19"/>
      </bottom>
    </border>
    <border>
      <left style="hair">
        <color indexed="19"/>
      </left>
      <right style="hair">
        <color indexed="19"/>
      </right>
      <top style="hair"/>
      <bottom>
        <color indexed="63"/>
      </bottom>
    </border>
    <border>
      <left style="hair">
        <color indexed="19"/>
      </left>
      <right style="hair">
        <color indexed="19"/>
      </right>
      <top>
        <color indexed="63"/>
      </top>
      <bottom style="hair"/>
    </border>
    <border>
      <left style="hair">
        <color indexed="19"/>
      </left>
      <right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/>
      <bottom style="hair">
        <color theme="1"/>
      </bottom>
    </border>
    <border>
      <left style="hair"/>
      <right style="hair">
        <color indexed="19"/>
      </right>
      <top style="hair"/>
      <bottom style="hair"/>
    </border>
    <border>
      <left style="hair">
        <color indexed="19"/>
      </left>
      <right style="hair">
        <color indexed="19"/>
      </right>
      <top style="hair"/>
      <bottom style="hair"/>
    </border>
    <border>
      <left style="hair">
        <color indexed="19"/>
      </left>
      <right style="hair"/>
      <top style="hair"/>
      <bottom style="hair"/>
    </border>
    <border>
      <left style="hair">
        <color indexed="19"/>
      </left>
      <right>
        <color indexed="63"/>
      </right>
      <top style="hair"/>
      <bottom style="hair">
        <color indexed="19"/>
      </bottom>
    </border>
    <border>
      <left>
        <color indexed="63"/>
      </left>
      <right>
        <color indexed="63"/>
      </right>
      <top style="hair"/>
      <bottom style="hair">
        <color indexed="19"/>
      </bottom>
    </border>
    <border>
      <left>
        <color indexed="63"/>
      </left>
      <right style="hair">
        <color indexed="19"/>
      </right>
      <top style="hair"/>
      <bottom style="hair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78" fillId="0" borderId="8" applyNumberFormat="0" applyFill="0" applyAlignment="0" applyProtection="0"/>
    <xf numFmtId="0" fontId="90" fillId="0" borderId="9" applyNumberFormat="0" applyFill="0" applyAlignment="0" applyProtection="0"/>
  </cellStyleXfs>
  <cellXfs count="514">
    <xf numFmtId="0" fontId="0" fillId="0" borderId="0" xfId="0" applyFont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9" fontId="1" fillId="0" borderId="0" xfId="66" applyFont="1" applyAlignment="1">
      <alignment/>
    </xf>
    <xf numFmtId="172" fontId="0" fillId="0" borderId="0" xfId="0" applyNumberFormat="1" applyAlignment="1">
      <alignment/>
    </xf>
    <xf numFmtId="172" fontId="1" fillId="0" borderId="0" xfId="66" applyNumberFormat="1" applyFont="1" applyAlignment="1">
      <alignment horizontal="center" vertical="center"/>
    </xf>
    <xf numFmtId="172" fontId="1" fillId="0" borderId="0" xfId="66" applyNumberFormat="1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9" fillId="0" borderId="11" xfId="58" applyFont="1" applyFill="1" applyBorder="1" applyAlignment="1">
      <alignment horizontal="justify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172" fontId="7" fillId="33" borderId="11" xfId="66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9" fontId="2" fillId="0" borderId="11" xfId="48" applyNumberFormat="1" applyFont="1" applyBorder="1" applyAlignment="1">
      <alignment horizontal="center" vertical="center"/>
    </xf>
    <xf numFmtId="172" fontId="2" fillId="0" borderId="11" xfId="48" applyNumberFormat="1" applyFont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9" fontId="2" fillId="0" borderId="11" xfId="48" applyNumberFormat="1" applyFont="1" applyFill="1" applyBorder="1" applyAlignment="1">
      <alignment horizontal="center" vertical="center"/>
    </xf>
    <xf numFmtId="172" fontId="2" fillId="0" borderId="11" xfId="48" applyNumberFormat="1" applyFont="1" applyFill="1" applyBorder="1" applyAlignment="1">
      <alignment horizontal="center" vertical="center"/>
    </xf>
    <xf numFmtId="9" fontId="15" fillId="0" borderId="11" xfId="48" applyNumberFormat="1" applyFont="1" applyFill="1" applyBorder="1" applyAlignment="1">
      <alignment horizontal="center" vertical="center"/>
    </xf>
    <xf numFmtId="172" fontId="15" fillId="0" borderId="11" xfId="48" applyNumberFormat="1" applyFont="1" applyFill="1" applyBorder="1" applyAlignment="1">
      <alignment horizontal="center" vertical="center"/>
    </xf>
    <xf numFmtId="10" fontId="1" fillId="0" borderId="11" xfId="66" applyNumberFormat="1" applyFont="1" applyBorder="1" applyAlignment="1">
      <alignment horizontal="center" vertical="center"/>
    </xf>
    <xf numFmtId="10" fontId="1" fillId="0" borderId="11" xfId="66" applyNumberFormat="1" applyFont="1" applyFill="1" applyBorder="1" applyAlignment="1">
      <alignment horizontal="center" vertical="center"/>
    </xf>
    <xf numFmtId="0" fontId="7" fillId="33" borderId="12" xfId="58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10" fontId="25" fillId="0" borderId="12" xfId="67" applyNumberFormat="1" applyFont="1" applyBorder="1" applyAlignment="1">
      <alignment horizontal="center" vertical="center"/>
    </xf>
    <xf numFmtId="10" fontId="25" fillId="0" borderId="10" xfId="67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25" fillId="0" borderId="12" xfId="67" applyNumberFormat="1" applyFont="1" applyFill="1" applyBorder="1" applyAlignment="1">
      <alignment horizontal="center" vertical="center"/>
    </xf>
    <xf numFmtId="10" fontId="25" fillId="0" borderId="10" xfId="67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38" fillId="33" borderId="18" xfId="0" applyNumberFormat="1" applyFont="1" applyFill="1" applyBorder="1" applyAlignment="1">
      <alignment horizontal="center"/>
    </xf>
    <xf numFmtId="172" fontId="38" fillId="33" borderId="17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72" fontId="0" fillId="0" borderId="20" xfId="0" applyNumberFormat="1" applyBorder="1" applyAlignment="1">
      <alignment/>
    </xf>
    <xf numFmtId="172" fontId="7" fillId="33" borderId="11" xfId="67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9" fillId="0" borderId="21" xfId="58" applyFont="1" applyFill="1" applyBorder="1" applyAlignment="1">
      <alignment horizontal="justify" vertical="center" wrapText="1"/>
      <protection/>
    </xf>
    <xf numFmtId="172" fontId="10" fillId="0" borderId="21" xfId="66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justify" vertical="center" wrapText="1"/>
    </xf>
    <xf numFmtId="172" fontId="11" fillId="0" borderId="21" xfId="66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7" fillId="33" borderId="21" xfId="58" applyFont="1" applyFill="1" applyBorder="1" applyAlignment="1">
      <alignment horizontal="center" vertical="center" wrapText="1"/>
      <protection/>
    </xf>
    <xf numFmtId="172" fontId="7" fillId="33" borderId="21" xfId="66" applyNumberFormat="1" applyFont="1" applyFill="1" applyBorder="1" applyAlignment="1">
      <alignment horizontal="center" vertical="center" wrapText="1"/>
    </xf>
    <xf numFmtId="0" fontId="7" fillId="33" borderId="21" xfId="58" applyFont="1" applyFill="1" applyBorder="1" applyAlignment="1">
      <alignment horizontal="center" vertical="center"/>
      <protection/>
    </xf>
    <xf numFmtId="9" fontId="7" fillId="33" borderId="21" xfId="66" applyFont="1" applyFill="1" applyBorder="1" applyAlignment="1">
      <alignment horizontal="center" vertical="center"/>
    </xf>
    <xf numFmtId="0" fontId="10" fillId="34" borderId="21" xfId="58" applyFont="1" applyFill="1" applyBorder="1" applyAlignment="1">
      <alignment vertical="center" wrapText="1"/>
      <protection/>
    </xf>
    <xf numFmtId="0" fontId="11" fillId="34" borderId="21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/>
    </xf>
    <xf numFmtId="172" fontId="10" fillId="0" borderId="21" xfId="66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justify" vertical="center"/>
    </xf>
    <xf numFmtId="172" fontId="11" fillId="0" borderId="21" xfId="66" applyNumberFormat="1" applyFont="1" applyFill="1" applyBorder="1" applyAlignment="1">
      <alignment horizontal="center" vertical="center"/>
    </xf>
    <xf numFmtId="172" fontId="11" fillId="35" borderId="21" xfId="66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174" fontId="10" fillId="0" borderId="21" xfId="66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center" wrapText="1"/>
    </xf>
    <xf numFmtId="172" fontId="10" fillId="0" borderId="22" xfId="66" applyNumberFormat="1" applyFont="1" applyFill="1" applyBorder="1" applyAlignment="1">
      <alignment horizontal="center" vertical="center" wrapText="1"/>
    </xf>
    <xf numFmtId="172" fontId="10" fillId="36" borderId="21" xfId="66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37" fillId="33" borderId="0" xfId="0" applyNumberFormat="1" applyFont="1" applyFill="1" applyAlignment="1">
      <alignment/>
    </xf>
    <xf numFmtId="10" fontId="0" fillId="0" borderId="0" xfId="0" applyNumberFormat="1" applyAlignment="1">
      <alignment/>
    </xf>
    <xf numFmtId="9" fontId="1" fillId="0" borderId="11" xfId="66" applyFont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7" fillId="33" borderId="0" xfId="0" applyFont="1" applyFill="1" applyAlignment="1">
      <alignment/>
    </xf>
    <xf numFmtId="10" fontId="37" fillId="33" borderId="0" xfId="0" applyNumberFormat="1" applyFont="1" applyFill="1" applyAlignment="1">
      <alignment/>
    </xf>
    <xf numFmtId="172" fontId="37" fillId="33" borderId="0" xfId="66" applyNumberFormat="1" applyFont="1" applyFill="1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1" fillId="0" borderId="0" xfId="58" applyFont="1" applyProtection="1">
      <alignment/>
      <protection/>
    </xf>
    <xf numFmtId="0" fontId="1" fillId="0" borderId="0" xfId="58" applyFont="1" applyFill="1" applyProtection="1">
      <alignment/>
      <protection/>
    </xf>
    <xf numFmtId="0" fontId="4" fillId="0" borderId="25" xfId="58" applyFont="1" applyFill="1" applyBorder="1" applyAlignment="1" applyProtection="1">
      <alignment horizontal="center" vertical="center" wrapText="1"/>
      <protection/>
    </xf>
    <xf numFmtId="0" fontId="4" fillId="0" borderId="25" xfId="58" applyNumberFormat="1" applyFont="1" applyFill="1" applyBorder="1" applyAlignment="1" applyProtection="1">
      <alignment vertical="center" wrapText="1"/>
      <protection/>
    </xf>
    <xf numFmtId="0" fontId="4" fillId="0" borderId="25" xfId="58" applyNumberFormat="1" applyFont="1" applyFill="1" applyBorder="1" applyAlignment="1" applyProtection="1">
      <alignment horizontal="center" vertical="center" wrapText="1"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37" borderId="11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5" fillId="37" borderId="27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5" fillId="37" borderId="21" xfId="58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4" fontId="10" fillId="0" borderId="21" xfId="60" applyNumberFormat="1" applyFont="1" applyBorder="1" applyAlignment="1">
      <alignment horizontal="center" vertical="center" wrapText="1"/>
      <protection/>
    </xf>
    <xf numFmtId="0" fontId="10" fillId="0" borderId="21" xfId="60" applyFont="1" applyFill="1" applyBorder="1" applyAlignment="1">
      <alignment horizontal="center" vertical="center" wrapText="1"/>
      <protection/>
    </xf>
    <xf numFmtId="9" fontId="10" fillId="0" borderId="21" xfId="60" applyNumberFormat="1" applyFont="1" applyFill="1" applyBorder="1" applyAlignment="1">
      <alignment horizontal="center" vertical="center" wrapText="1"/>
      <protection/>
    </xf>
    <xf numFmtId="14" fontId="11" fillId="0" borderId="21" xfId="0" applyNumberFormat="1" applyFont="1" applyBorder="1" applyAlignment="1">
      <alignment horizontal="center" vertical="center" wrapText="1"/>
    </xf>
    <xf numFmtId="0" fontId="11" fillId="0" borderId="21" xfId="58" applyNumberFormat="1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9" fontId="10" fillId="0" borderId="0" xfId="68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6" fontId="11" fillId="0" borderId="0" xfId="0" applyNumberFormat="1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35" borderId="21" xfId="58" applyNumberFormat="1" applyFont="1" applyFill="1" applyBorder="1" applyAlignment="1">
      <alignment horizontal="center" vertical="center" wrapText="1"/>
      <protection/>
    </xf>
    <xf numFmtId="9" fontId="11" fillId="0" borderId="21" xfId="58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9" fontId="11" fillId="0" borderId="29" xfId="66" applyFont="1" applyFill="1" applyBorder="1" applyAlignment="1">
      <alignment horizontal="center" vertical="center" wrapText="1"/>
    </xf>
    <xf numFmtId="0" fontId="11" fillId="0" borderId="29" xfId="58" applyFont="1" applyFill="1" applyBorder="1" applyAlignment="1">
      <alignment vertical="center" wrapText="1"/>
      <protection/>
    </xf>
    <xf numFmtId="14" fontId="10" fillId="0" borderId="29" xfId="58" applyNumberFormat="1" applyFont="1" applyFill="1" applyBorder="1" applyAlignment="1">
      <alignment horizontal="center" vertical="center" wrapText="1"/>
      <protection/>
    </xf>
    <xf numFmtId="14" fontId="9" fillId="0" borderId="29" xfId="58" applyNumberFormat="1" applyFont="1" applyFill="1" applyBorder="1" applyAlignment="1">
      <alignment horizontal="center" vertical="center" wrapText="1"/>
      <protection/>
    </xf>
    <xf numFmtId="9" fontId="11" fillId="0" borderId="0" xfId="66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60" applyFont="1" applyBorder="1" applyAlignment="1">
      <alignment horizontal="center" vertical="center" wrapText="1"/>
      <protection/>
    </xf>
    <xf numFmtId="9" fontId="9" fillId="0" borderId="21" xfId="0" applyNumberFormat="1" applyFont="1" applyBorder="1" applyAlignment="1" applyProtection="1">
      <alignment horizontal="center" vertical="center"/>
      <protection/>
    </xf>
    <xf numFmtId="9" fontId="17" fillId="0" borderId="21" xfId="6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center" wrapText="1"/>
      <protection/>
    </xf>
    <xf numFmtId="9" fontId="40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58" applyFont="1" applyFill="1" applyBorder="1" applyAlignment="1">
      <alignment horizontal="center" vertical="center" wrapText="1"/>
      <protection/>
    </xf>
    <xf numFmtId="0" fontId="39" fillId="38" borderId="0" xfId="0" applyFont="1" applyFill="1" applyBorder="1" applyAlignment="1" applyProtection="1">
      <alignment horizontal="center" wrapText="1"/>
      <protection/>
    </xf>
    <xf numFmtId="0" fontId="10" fillId="19" borderId="21" xfId="0" applyFont="1" applyFill="1" applyBorder="1" applyAlignment="1">
      <alignment horizontal="center" vertical="center"/>
    </xf>
    <xf numFmtId="0" fontId="9" fillId="19" borderId="30" xfId="58" applyFont="1" applyFill="1" applyBorder="1" applyAlignment="1">
      <alignment vertical="center" wrapText="1"/>
      <protection/>
    </xf>
    <xf numFmtId="0" fontId="9" fillId="19" borderId="21" xfId="58" applyFont="1" applyFill="1" applyBorder="1" applyAlignment="1">
      <alignment vertical="center" wrapText="1"/>
      <protection/>
    </xf>
    <xf numFmtId="14" fontId="11" fillId="0" borderId="21" xfId="58" applyNumberFormat="1" applyFont="1" applyFill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0" fontId="11" fillId="0" borderId="30" xfId="60" applyFont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" fillId="0" borderId="0" xfId="58" applyFont="1" applyProtection="1">
      <alignment/>
      <protection/>
    </xf>
    <xf numFmtId="0" fontId="1" fillId="0" borderId="0" xfId="58" applyFont="1" applyFill="1" applyProtection="1">
      <alignment/>
      <protection/>
    </xf>
    <xf numFmtId="9" fontId="11" fillId="38" borderId="21" xfId="0" applyNumberFormat="1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vertical="center" wrapText="1"/>
    </xf>
    <xf numFmtId="1" fontId="11" fillId="38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9" fontId="11" fillId="0" borderId="21" xfId="58" applyNumberFormat="1" applyFont="1" applyBorder="1" applyAlignment="1">
      <alignment horizontal="center" vertical="center"/>
      <protection/>
    </xf>
    <xf numFmtId="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9" fontId="4" fillId="0" borderId="21" xfId="0" applyNumberFormat="1" applyFont="1" applyFill="1" applyBorder="1" applyAlignment="1">
      <alignment horizontal="center" vertical="center" wrapText="1"/>
    </xf>
    <xf numFmtId="14" fontId="4" fillId="0" borderId="21" xfId="58" applyNumberFormat="1" applyFont="1" applyFill="1" applyBorder="1" applyAlignment="1">
      <alignment horizontal="center" vertical="center" wrapText="1"/>
      <protection/>
    </xf>
    <xf numFmtId="0" fontId="4" fillId="0" borderId="22" xfId="58" applyFont="1" applyFill="1" applyBorder="1" applyAlignment="1">
      <alignment horizontal="center" vertical="center" wrapText="1"/>
      <protection/>
    </xf>
    <xf numFmtId="9" fontId="11" fillId="0" borderId="21" xfId="60" applyNumberFormat="1" applyFont="1" applyBorder="1" applyAlignment="1">
      <alignment horizontal="center" vertical="center" wrapText="1"/>
      <protection/>
    </xf>
    <xf numFmtId="1" fontId="11" fillId="0" borderId="21" xfId="50" applyNumberFormat="1" applyFont="1" applyFill="1" applyBorder="1" applyAlignment="1">
      <alignment horizontal="center" vertical="center" wrapText="1"/>
    </xf>
    <xf numFmtId="1" fontId="11" fillId="0" borderId="21" xfId="50" applyNumberFormat="1" applyFont="1" applyBorder="1" applyAlignment="1">
      <alignment horizontal="center" vertical="center"/>
    </xf>
    <xf numFmtId="1" fontId="11" fillId="0" borderId="21" xfId="50" applyNumberFormat="1" applyFont="1" applyBorder="1" applyAlignment="1">
      <alignment horizontal="center" vertical="center" wrapText="1"/>
    </xf>
    <xf numFmtId="9" fontId="11" fillId="0" borderId="21" xfId="69" applyFont="1" applyFill="1" applyBorder="1" applyAlignment="1">
      <alignment horizontal="center" vertical="center" wrapText="1"/>
    </xf>
    <xf numFmtId="9" fontId="11" fillId="0" borderId="21" xfId="69" applyFont="1" applyBorder="1" applyAlignment="1">
      <alignment horizontal="center" vertical="center" wrapText="1"/>
    </xf>
    <xf numFmtId="9" fontId="10" fillId="0" borderId="21" xfId="69" applyFont="1" applyFill="1" applyBorder="1" applyAlignment="1">
      <alignment horizontal="center" vertical="center" wrapText="1"/>
    </xf>
    <xf numFmtId="1" fontId="10" fillId="0" borderId="21" xfId="69" applyNumberFormat="1" applyFont="1" applyFill="1" applyBorder="1" applyAlignment="1">
      <alignment horizontal="center" vertical="center" wrapText="1"/>
    </xf>
    <xf numFmtId="1" fontId="11" fillId="0" borderId="21" xfId="60" applyNumberFormat="1" applyFont="1" applyFill="1" applyBorder="1" applyAlignment="1">
      <alignment horizontal="center" vertical="center" wrapText="1"/>
      <protection/>
    </xf>
    <xf numFmtId="9" fontId="11" fillId="0" borderId="21" xfId="60" applyNumberFormat="1" applyFont="1" applyFill="1" applyBorder="1" applyAlignment="1">
      <alignment horizontal="center" vertical="center" wrapText="1"/>
      <protection/>
    </xf>
    <xf numFmtId="1" fontId="11" fillId="0" borderId="21" xfId="69" applyNumberFormat="1" applyFont="1" applyFill="1" applyBorder="1" applyAlignment="1">
      <alignment horizontal="center" vertical="center" wrapText="1"/>
    </xf>
    <xf numFmtId="9" fontId="10" fillId="0" borderId="21" xfId="69" applyNumberFormat="1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9" fontId="4" fillId="39" borderId="21" xfId="0" applyNumberFormat="1" applyFont="1" applyFill="1" applyBorder="1" applyAlignment="1" applyProtection="1">
      <alignment horizontal="center" vertical="center" wrapText="1"/>
      <protection/>
    </xf>
    <xf numFmtId="9" fontId="4" fillId="39" borderId="21" xfId="0" applyNumberFormat="1" applyFont="1" applyFill="1" applyBorder="1" applyAlignment="1">
      <alignment horizontal="center" vertical="center" wrapText="1"/>
    </xf>
    <xf numFmtId="9" fontId="27" fillId="39" borderId="21" xfId="0" applyNumberFormat="1" applyFont="1" applyFill="1" applyBorder="1" applyAlignment="1" applyProtection="1">
      <alignment horizontal="center" vertical="center" wrapText="1"/>
      <protection/>
    </xf>
    <xf numFmtId="1" fontId="11" fillId="0" borderId="31" xfId="69" applyNumberFormat="1" applyFont="1" applyFill="1" applyBorder="1" applyAlignment="1">
      <alignment horizontal="center" vertical="center" wrapText="1"/>
    </xf>
    <xf numFmtId="0" fontId="11" fillId="0" borderId="21" xfId="69" applyNumberFormat="1" applyFont="1" applyFill="1" applyBorder="1" applyAlignment="1">
      <alignment horizontal="center" vertical="center" wrapText="1"/>
    </xf>
    <xf numFmtId="9" fontId="11" fillId="0" borderId="21" xfId="69" applyNumberFormat="1" applyFont="1" applyFill="1" applyBorder="1" applyAlignment="1">
      <alignment horizontal="center" vertical="center" wrapText="1"/>
    </xf>
    <xf numFmtId="14" fontId="10" fillId="0" borderId="21" xfId="58" applyNumberFormat="1" applyFont="1" applyFill="1" applyBorder="1" applyAlignment="1">
      <alignment horizontal="center" vertical="center" wrapText="1"/>
      <protection/>
    </xf>
    <xf numFmtId="1" fontId="11" fillId="38" borderId="21" xfId="69" applyNumberFormat="1" applyFont="1" applyFill="1" applyBorder="1" applyAlignment="1">
      <alignment horizontal="center" vertical="center" wrapText="1"/>
    </xf>
    <xf numFmtId="9" fontId="11" fillId="39" borderId="21" xfId="60" applyNumberFormat="1" applyFont="1" applyFill="1" applyBorder="1" applyAlignment="1">
      <alignment horizontal="center" vertical="center" wrapText="1"/>
      <protection/>
    </xf>
    <xf numFmtId="9" fontId="11" fillId="39" borderId="21" xfId="69" applyFont="1" applyFill="1" applyBorder="1" applyAlignment="1">
      <alignment horizontal="center" vertical="center" wrapText="1"/>
    </xf>
    <xf numFmtId="0" fontId="10" fillId="39" borderId="21" xfId="60" applyFont="1" applyFill="1" applyBorder="1" applyAlignment="1">
      <alignment horizontal="center" vertical="center" wrapText="1"/>
      <protection/>
    </xf>
    <xf numFmtId="9" fontId="10" fillId="39" borderId="21" xfId="0" applyNumberFormat="1" applyFont="1" applyFill="1" applyBorder="1" applyAlignment="1">
      <alignment horizontal="center" vertical="center" wrapText="1"/>
    </xf>
    <xf numFmtId="9" fontId="10" fillId="39" borderId="21" xfId="60" applyNumberFormat="1" applyFont="1" applyFill="1" applyBorder="1" applyAlignment="1">
      <alignment horizontal="center" vertical="center" wrapText="1"/>
      <protection/>
    </xf>
    <xf numFmtId="9" fontId="10" fillId="39" borderId="21" xfId="69" applyNumberFormat="1" applyFont="1" applyFill="1" applyBorder="1" applyAlignment="1">
      <alignment horizontal="center" vertical="center"/>
    </xf>
    <xf numFmtId="0" fontId="11" fillId="39" borderId="21" xfId="58" applyNumberFormat="1" applyFont="1" applyFill="1" applyBorder="1" applyAlignment="1">
      <alignment horizontal="center" vertical="center" wrapText="1"/>
      <protection/>
    </xf>
    <xf numFmtId="9" fontId="11" fillId="39" borderId="21" xfId="0" applyNumberFormat="1" applyFont="1" applyFill="1" applyBorder="1" applyAlignment="1">
      <alignment horizontal="center" vertical="center" wrapText="1"/>
    </xf>
    <xf numFmtId="9" fontId="11" fillId="39" borderId="21" xfId="58" applyNumberFormat="1" applyFont="1" applyFill="1" applyBorder="1" applyAlignment="1">
      <alignment horizontal="center" vertical="center" wrapText="1"/>
      <protection/>
    </xf>
    <xf numFmtId="0" fontId="11" fillId="39" borderId="21" xfId="58" applyFont="1" applyFill="1" applyBorder="1" applyAlignment="1">
      <alignment horizontal="center" vertical="center" wrapText="1"/>
      <protection/>
    </xf>
    <xf numFmtId="0" fontId="9" fillId="19" borderId="32" xfId="58" applyFont="1" applyFill="1" applyBorder="1" applyAlignment="1">
      <alignment horizontal="center" wrapText="1"/>
      <protection/>
    </xf>
    <xf numFmtId="9" fontId="11" fillId="0" borderId="21" xfId="0" applyNumberFormat="1" applyFont="1" applyFill="1" applyBorder="1" applyAlignment="1">
      <alignment horizontal="center" vertical="center" wrapText="1"/>
    </xf>
    <xf numFmtId="0" fontId="51" fillId="38" borderId="0" xfId="58" applyFont="1" applyFill="1" applyProtection="1">
      <alignment/>
      <protection/>
    </xf>
    <xf numFmtId="9" fontId="51" fillId="0" borderId="21" xfId="58" applyNumberFormat="1" applyFont="1" applyBorder="1" applyAlignment="1" applyProtection="1">
      <alignment horizontal="center" vertical="center" wrapText="1"/>
      <protection/>
    </xf>
    <xf numFmtId="0" fontId="51" fillId="0" borderId="0" xfId="58" applyFont="1">
      <alignment/>
      <protection/>
    </xf>
    <xf numFmtId="0" fontId="5" fillId="40" borderId="21" xfId="58" applyFont="1" applyFill="1" applyBorder="1" applyAlignment="1" applyProtection="1">
      <alignment horizontal="center" vertical="center" wrapText="1"/>
      <protection/>
    </xf>
    <xf numFmtId="0" fontId="1" fillId="0" borderId="0" xfId="58" applyFont="1">
      <alignment/>
      <protection/>
    </xf>
    <xf numFmtId="0" fontId="1" fillId="35" borderId="0" xfId="58" applyFont="1" applyFill="1" applyProtection="1">
      <alignment/>
      <protection/>
    </xf>
    <xf numFmtId="9" fontId="4" fillId="40" borderId="21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>
      <alignment/>
      <protection/>
    </xf>
    <xf numFmtId="0" fontId="4" fillId="35" borderId="33" xfId="58" applyFont="1" applyFill="1" applyBorder="1" applyAlignment="1" applyProtection="1">
      <alignment horizontal="center" vertical="center" wrapText="1"/>
      <protection/>
    </xf>
    <xf numFmtId="0" fontId="4" fillId="35" borderId="34" xfId="58" applyFont="1" applyFill="1" applyBorder="1" applyAlignment="1" applyProtection="1">
      <alignment horizontal="center" vertical="center" wrapText="1"/>
      <protection/>
    </xf>
    <xf numFmtId="0" fontId="4" fillId="35" borderId="34" xfId="58" applyNumberFormat="1" applyFont="1" applyFill="1" applyBorder="1" applyAlignment="1" applyProtection="1">
      <alignment horizontal="center" vertical="center" wrapText="1"/>
      <protection/>
    </xf>
    <xf numFmtId="9" fontId="4" fillId="35" borderId="34" xfId="58" applyNumberFormat="1" applyFont="1" applyFill="1" applyBorder="1" applyAlignment="1" applyProtection="1">
      <alignment horizontal="center" vertical="center" wrapText="1"/>
      <protection/>
    </xf>
    <xf numFmtId="9" fontId="4" fillId="0" borderId="34" xfId="58" applyNumberFormat="1" applyFont="1" applyFill="1" applyBorder="1" applyAlignment="1" applyProtection="1">
      <alignment horizontal="center" vertical="center" wrapText="1"/>
      <protection/>
    </xf>
    <xf numFmtId="0" fontId="4" fillId="0" borderId="21" xfId="58" applyNumberFormat="1" applyFont="1" applyFill="1" applyBorder="1" applyAlignment="1">
      <alignment horizontal="center" vertical="center" wrapText="1"/>
      <protection/>
    </xf>
    <xf numFmtId="0" fontId="4" fillId="35" borderId="21" xfId="58" applyNumberFormat="1" applyFont="1" applyFill="1" applyBorder="1" applyAlignment="1">
      <alignment horizontal="center" vertical="center" wrapText="1"/>
      <protection/>
    </xf>
    <xf numFmtId="0" fontId="1" fillId="38" borderId="0" xfId="58" applyFont="1" applyFill="1" applyBorder="1" applyProtection="1">
      <alignment/>
      <protection/>
    </xf>
    <xf numFmtId="0" fontId="1" fillId="38" borderId="0" xfId="58" applyFont="1" applyFill="1" applyProtection="1">
      <alignment/>
      <protection/>
    </xf>
    <xf numFmtId="0" fontId="91" fillId="0" borderId="21" xfId="0" applyFont="1" applyBorder="1" applyAlignment="1">
      <alignment horizontal="center" vertical="center"/>
    </xf>
    <xf numFmtId="9" fontId="91" fillId="0" borderId="21" xfId="69" applyFont="1" applyBorder="1" applyAlignment="1">
      <alignment horizontal="center" vertical="center"/>
    </xf>
    <xf numFmtId="0" fontId="1" fillId="38" borderId="0" xfId="58" applyFont="1" applyFill="1">
      <alignment/>
      <protection/>
    </xf>
    <xf numFmtId="0" fontId="1" fillId="41" borderId="0" xfId="58" applyFont="1" applyFill="1">
      <alignment/>
      <protection/>
    </xf>
    <xf numFmtId="14" fontId="4" fillId="0" borderId="25" xfId="58" applyNumberFormat="1" applyFont="1" applyFill="1" applyBorder="1" applyAlignment="1" applyProtection="1">
      <alignment horizontal="center" vertical="center" wrapText="1"/>
      <protection/>
    </xf>
    <xf numFmtId="179" fontId="4" fillId="35" borderId="25" xfId="60" applyNumberFormat="1" applyFont="1" applyFill="1" applyBorder="1" applyAlignment="1" applyProtection="1">
      <alignment horizontal="center" vertical="center" wrapText="1"/>
      <protection/>
    </xf>
    <xf numFmtId="0" fontId="11" fillId="0" borderId="21" xfId="58" applyNumberFormat="1" applyFont="1" applyFill="1" applyBorder="1" applyAlignment="1" applyProtection="1">
      <alignment vertical="center" wrapText="1"/>
      <protection/>
    </xf>
    <xf numFmtId="9" fontId="11" fillId="35" borderId="21" xfId="69" applyFont="1" applyFill="1" applyBorder="1" applyAlignment="1" applyProtection="1">
      <alignment horizontal="center" vertical="center"/>
      <protection/>
    </xf>
    <xf numFmtId="2" fontId="11" fillId="0" borderId="21" xfId="58" applyNumberFormat="1" applyFont="1" applyFill="1" applyBorder="1" applyAlignment="1" applyProtection="1">
      <alignment vertical="center"/>
      <protection/>
    </xf>
    <xf numFmtId="0" fontId="1" fillId="0" borderId="0" xfId="58" applyFont="1" applyAlignment="1" applyProtection="1">
      <alignment horizontal="center"/>
      <protection/>
    </xf>
    <xf numFmtId="0" fontId="11" fillId="0" borderId="29" xfId="60" applyFont="1" applyBorder="1" applyAlignment="1">
      <alignment horizontal="center" vertical="center" wrapText="1"/>
      <protection/>
    </xf>
    <xf numFmtId="9" fontId="11" fillId="38" borderId="21" xfId="69" applyFont="1" applyFill="1" applyBorder="1" applyAlignment="1">
      <alignment horizontal="center" vertical="center" wrapText="1"/>
    </xf>
    <xf numFmtId="0" fontId="11" fillId="38" borderId="21" xfId="58" applyFont="1" applyFill="1" applyBorder="1" applyAlignment="1">
      <alignment horizontal="center" vertical="center" wrapText="1"/>
      <protection/>
    </xf>
    <xf numFmtId="0" fontId="11" fillId="38" borderId="21" xfId="58" applyNumberFormat="1" applyFont="1" applyFill="1" applyBorder="1" applyAlignment="1">
      <alignment horizontal="center" vertical="center" wrapText="1"/>
      <protection/>
    </xf>
    <xf numFmtId="0" fontId="4" fillId="38" borderId="21" xfId="58" applyFont="1" applyFill="1" applyBorder="1" applyAlignment="1">
      <alignment horizontal="center" vertical="center" wrapText="1"/>
      <protection/>
    </xf>
    <xf numFmtId="9" fontId="91" fillId="38" borderId="21" xfId="69" applyFont="1" applyFill="1" applyBorder="1" applyAlignment="1">
      <alignment horizontal="center" vertical="center"/>
    </xf>
    <xf numFmtId="14" fontId="11" fillId="0" borderId="21" xfId="58" applyNumberFormat="1" applyFont="1" applyFill="1" applyBorder="1" applyAlignment="1" applyProtection="1">
      <alignment horizontal="center" vertical="center" wrapText="1"/>
      <protection/>
    </xf>
    <xf numFmtId="0" fontId="11" fillId="0" borderId="21" xfId="58" applyFont="1" applyFill="1" applyBorder="1" applyAlignment="1" applyProtection="1">
      <alignment horizontal="center" vertical="center" wrapText="1"/>
      <protection/>
    </xf>
    <xf numFmtId="0" fontId="11" fillId="38" borderId="21" xfId="60" applyFont="1" applyFill="1" applyBorder="1" applyAlignment="1" applyProtection="1">
      <alignment horizontal="center" vertical="center" wrapText="1"/>
      <protection/>
    </xf>
    <xf numFmtId="0" fontId="9" fillId="0" borderId="35" xfId="58" applyFont="1" applyBorder="1" applyAlignment="1" applyProtection="1">
      <alignment horizontal="center" vertical="center"/>
      <protection locked="0"/>
    </xf>
    <xf numFmtId="0" fontId="9" fillId="0" borderId="35" xfId="58" applyFont="1" applyFill="1" applyBorder="1" applyAlignment="1" applyProtection="1">
      <alignment horizontal="center" vertical="center" wrapText="1"/>
      <protection locked="0"/>
    </xf>
    <xf numFmtId="0" fontId="9" fillId="0" borderId="35" xfId="58" applyFont="1" applyFill="1" applyBorder="1" applyAlignment="1" applyProtection="1">
      <alignment horizontal="center" vertical="center"/>
      <protection locked="0"/>
    </xf>
    <xf numFmtId="0" fontId="9" fillId="0" borderId="35" xfId="58" applyFont="1" applyFill="1" applyBorder="1" applyAlignment="1" applyProtection="1">
      <alignment vertical="center" wrapText="1"/>
      <protection locked="0"/>
    </xf>
    <xf numFmtId="0" fontId="11" fillId="0" borderId="29" xfId="58" applyFont="1" applyFill="1" applyBorder="1" applyAlignment="1">
      <alignment horizontal="center" vertical="center" wrapText="1"/>
      <protection/>
    </xf>
    <xf numFmtId="9" fontId="11" fillId="0" borderId="29" xfId="0" applyNumberFormat="1" applyFont="1" applyFill="1" applyBorder="1" applyAlignment="1">
      <alignment horizontal="center" vertical="center" wrapText="1"/>
    </xf>
    <xf numFmtId="14" fontId="11" fillId="0" borderId="29" xfId="58" applyNumberFormat="1" applyFont="1" applyFill="1" applyBorder="1" applyAlignment="1">
      <alignment horizontal="center" vertical="center" wrapText="1"/>
      <protection/>
    </xf>
    <xf numFmtId="0" fontId="10" fillId="0" borderId="29" xfId="58" applyFont="1" applyFill="1" applyBorder="1" applyAlignment="1">
      <alignment horizontal="center" wrapText="1"/>
      <protection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60" applyFont="1" applyFill="1" applyBorder="1" applyAlignment="1">
      <alignment horizontal="center" vertical="center" wrapText="1"/>
      <protection/>
    </xf>
    <xf numFmtId="9" fontId="11" fillId="0" borderId="25" xfId="68" applyFont="1" applyFill="1" applyBorder="1" applyAlignment="1">
      <alignment horizontal="center" vertical="center" wrapText="1"/>
    </xf>
    <xf numFmtId="9" fontId="11" fillId="0" borderId="25" xfId="0" applyNumberFormat="1" applyFont="1" applyFill="1" applyBorder="1" applyAlignment="1">
      <alignment horizontal="center" vertical="center"/>
    </xf>
    <xf numFmtId="9" fontId="11" fillId="0" borderId="25" xfId="60" applyNumberFormat="1" applyFont="1" applyFill="1" applyBorder="1" applyAlignment="1">
      <alignment horizontal="center" vertical="center" wrapText="1"/>
      <protection/>
    </xf>
    <xf numFmtId="0" fontId="11" fillId="0" borderId="25" xfId="0" applyFont="1" applyBorder="1" applyAlignment="1">
      <alignment horizontal="center" vertical="center" wrapText="1"/>
    </xf>
    <xf numFmtId="14" fontId="10" fillId="0" borderId="25" xfId="60" applyNumberFormat="1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/>
    </xf>
    <xf numFmtId="0" fontId="11" fillId="0" borderId="36" xfId="60" applyFont="1" applyBorder="1" applyAlignment="1">
      <alignment horizontal="center" vertical="center" wrapText="1"/>
      <protection/>
    </xf>
    <xf numFmtId="0" fontId="11" fillId="39" borderId="36" xfId="60" applyFont="1" applyFill="1" applyBorder="1" applyAlignment="1">
      <alignment horizontal="center" vertical="center" wrapText="1"/>
      <protection/>
    </xf>
    <xf numFmtId="0" fontId="91" fillId="0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/>
    </xf>
    <xf numFmtId="0" fontId="91" fillId="38" borderId="21" xfId="0" applyFont="1" applyFill="1" applyBorder="1" applyAlignment="1">
      <alignment horizontal="center" vertical="center" wrapText="1"/>
    </xf>
    <xf numFmtId="0" fontId="11" fillId="0" borderId="25" xfId="60" applyFont="1" applyBorder="1" applyAlignment="1">
      <alignment horizontal="center" vertical="center" wrapText="1"/>
      <protection/>
    </xf>
    <xf numFmtId="9" fontId="11" fillId="0" borderId="25" xfId="60" applyNumberFormat="1" applyFont="1" applyBorder="1" applyAlignment="1">
      <alignment horizontal="center" vertical="center" wrapText="1"/>
      <protection/>
    </xf>
    <xf numFmtId="9" fontId="11" fillId="0" borderId="25" xfId="66" applyFont="1" applyFill="1" applyBorder="1" applyAlignment="1">
      <alignment horizontal="center" vertical="center" wrapText="1"/>
    </xf>
    <xf numFmtId="14" fontId="10" fillId="0" borderId="25" xfId="60" applyNumberFormat="1" applyFont="1" applyBorder="1" applyAlignment="1">
      <alignment horizontal="center" vertical="center" wrapText="1"/>
      <protection/>
    </xf>
    <xf numFmtId="0" fontId="10" fillId="0" borderId="25" xfId="60" applyFont="1" applyBorder="1" applyAlignment="1">
      <alignment horizontal="center" vertical="center" wrapText="1"/>
      <protection/>
    </xf>
    <xf numFmtId="0" fontId="10" fillId="19" borderId="21" xfId="60" applyFont="1" applyFill="1" applyBorder="1" applyAlignment="1">
      <alignment horizontal="center" vertical="center" wrapText="1"/>
      <protection/>
    </xf>
    <xf numFmtId="0" fontId="9" fillId="0" borderId="35" xfId="60" applyFont="1" applyFill="1" applyBorder="1" applyAlignment="1" applyProtection="1">
      <alignment horizontal="center" vertical="center" wrapText="1"/>
      <protection/>
    </xf>
    <xf numFmtId="0" fontId="1" fillId="0" borderId="35" xfId="58" applyFont="1" applyBorder="1" applyAlignment="1" applyProtection="1">
      <alignment horizontal="center" wrapText="1"/>
      <protection/>
    </xf>
    <xf numFmtId="0" fontId="5" fillId="40" borderId="21" xfId="58" applyFont="1" applyFill="1" applyBorder="1" applyAlignment="1" applyProtection="1">
      <alignment horizontal="center" vertical="center" wrapText="1"/>
      <protection/>
    </xf>
    <xf numFmtId="0" fontId="11" fillId="0" borderId="21" xfId="60" applyFont="1" applyFill="1" applyBorder="1" applyAlignment="1" applyProtection="1">
      <alignment horizontal="center" vertical="center" wrapText="1"/>
      <protection/>
    </xf>
    <xf numFmtId="0" fontId="11" fillId="35" borderId="21" xfId="58" applyFont="1" applyFill="1" applyBorder="1" applyAlignment="1" applyProtection="1">
      <alignment horizontal="center" vertical="center" wrapText="1"/>
      <protection/>
    </xf>
    <xf numFmtId="178" fontId="10" fillId="0" borderId="21" xfId="60" applyNumberFormat="1" applyFont="1" applyFill="1" applyBorder="1" applyAlignment="1" applyProtection="1">
      <alignment horizontal="center" vertical="center" wrapText="1"/>
      <protection/>
    </xf>
    <xf numFmtId="0" fontId="11" fillId="39" borderId="21" xfId="60" applyFont="1" applyFill="1" applyBorder="1" applyAlignment="1" applyProtection="1">
      <alignment horizontal="center" vertical="center" wrapText="1"/>
      <protection/>
    </xf>
    <xf numFmtId="1" fontId="11" fillId="39" borderId="21" xfId="58" applyNumberFormat="1" applyFont="1" applyFill="1" applyBorder="1" applyAlignment="1" applyProtection="1">
      <alignment horizontal="center" vertical="center" wrapText="1"/>
      <protection/>
    </xf>
    <xf numFmtId="0" fontId="11" fillId="39" borderId="21" xfId="58" applyFont="1" applyFill="1" applyBorder="1" applyAlignment="1" applyProtection="1">
      <alignment horizontal="center" vertical="center" wrapText="1"/>
      <protection/>
    </xf>
    <xf numFmtId="1" fontId="11" fillId="35" borderId="21" xfId="58" applyNumberFormat="1" applyFont="1" applyFill="1" applyBorder="1" applyAlignment="1" applyProtection="1">
      <alignment horizontal="center" vertical="center" wrapText="1"/>
      <protection/>
    </xf>
    <xf numFmtId="0" fontId="1" fillId="0" borderId="21" xfId="58" applyFont="1" applyBorder="1" applyProtection="1">
      <alignment/>
      <protection/>
    </xf>
    <xf numFmtId="0" fontId="11" fillId="38" borderId="21" xfId="60" applyFont="1" applyFill="1" applyBorder="1" applyAlignment="1" applyProtection="1">
      <alignment horizontal="center" vertical="center" wrapText="1"/>
      <protection/>
    </xf>
    <xf numFmtId="0" fontId="11" fillId="38" borderId="21" xfId="58" applyFont="1" applyFill="1" applyBorder="1" applyAlignment="1" applyProtection="1">
      <alignment horizontal="center" vertical="center" wrapText="1"/>
      <protection/>
    </xf>
    <xf numFmtId="0" fontId="9" fillId="0" borderId="37" xfId="60" applyFont="1" applyFill="1" applyBorder="1" applyAlignment="1" applyProtection="1">
      <alignment horizontal="center" vertical="center" wrapText="1"/>
      <protection/>
    </xf>
    <xf numFmtId="0" fontId="9" fillId="35" borderId="29" xfId="60" applyFont="1" applyFill="1" applyBorder="1" applyAlignment="1" applyProtection="1">
      <alignment horizontal="center" vertical="center" wrapText="1"/>
      <protection/>
    </xf>
    <xf numFmtId="0" fontId="9" fillId="0" borderId="29" xfId="60" applyFont="1" applyFill="1" applyBorder="1" applyAlignment="1" applyProtection="1">
      <alignment horizontal="center" vertical="center" wrapText="1"/>
      <protection/>
    </xf>
    <xf numFmtId="0" fontId="9" fillId="35" borderId="29" xfId="58" applyFont="1" applyFill="1" applyBorder="1" applyAlignment="1" applyProtection="1">
      <alignment horizontal="center" vertical="center" wrapText="1"/>
      <protection/>
    </xf>
    <xf numFmtId="0" fontId="4" fillId="35" borderId="29" xfId="58" applyFont="1" applyFill="1" applyBorder="1" applyAlignment="1" applyProtection="1">
      <alignment horizontal="center" vertical="center" wrapText="1"/>
      <protection/>
    </xf>
    <xf numFmtId="0" fontId="4" fillId="0" borderId="29" xfId="58" applyFont="1" applyFill="1" applyBorder="1" applyAlignment="1" applyProtection="1">
      <alignment horizontal="center" vertical="center" wrapText="1"/>
      <protection/>
    </xf>
    <xf numFmtId="14" fontId="4" fillId="0" borderId="29" xfId="58" applyNumberFormat="1" applyFont="1" applyFill="1" applyBorder="1" applyAlignment="1" applyProtection="1">
      <alignment horizontal="center" vertical="center" wrapText="1"/>
      <protection/>
    </xf>
    <xf numFmtId="178" fontId="9" fillId="0" borderId="29" xfId="60" applyNumberFormat="1" applyFont="1" applyFill="1" applyBorder="1" applyAlignment="1" applyProtection="1">
      <alignment horizontal="center" vertical="center" wrapText="1"/>
      <protection/>
    </xf>
    <xf numFmtId="0" fontId="91" fillId="0" borderId="21" xfId="60" applyFont="1" applyFill="1" applyBorder="1" applyAlignment="1" applyProtection="1">
      <alignment horizontal="center" vertical="center" wrapText="1"/>
      <protection/>
    </xf>
    <xf numFmtId="9" fontId="91" fillId="0" borderId="21" xfId="60" applyNumberFormat="1" applyFont="1" applyFill="1" applyBorder="1" applyAlignment="1" applyProtection="1">
      <alignment horizontal="center" vertical="center" wrapText="1"/>
      <protection/>
    </xf>
    <xf numFmtId="9" fontId="9" fillId="40" borderId="21" xfId="69" applyFont="1" applyFill="1" applyBorder="1" applyAlignment="1" applyProtection="1">
      <alignment horizontal="center" vertical="center" wrapText="1"/>
      <protection/>
    </xf>
    <xf numFmtId="0" fontId="91" fillId="39" borderId="21" xfId="60" applyFont="1" applyFill="1" applyBorder="1" applyAlignment="1" applyProtection="1">
      <alignment horizontal="center" vertical="center" wrapText="1"/>
      <protection/>
    </xf>
    <xf numFmtId="3" fontId="91" fillId="39" borderId="21" xfId="60" applyNumberFormat="1" applyFont="1" applyFill="1" applyBorder="1" applyAlignment="1" applyProtection="1">
      <alignment horizontal="center" vertical="center" wrapText="1"/>
      <protection/>
    </xf>
    <xf numFmtId="9" fontId="91" fillId="39" borderId="21" xfId="60" applyNumberFormat="1" applyFont="1" applyFill="1" applyBorder="1" applyAlignment="1" applyProtection="1">
      <alignment horizontal="center" vertical="center" wrapText="1"/>
      <protection/>
    </xf>
    <xf numFmtId="0" fontId="91" fillId="38" borderId="21" xfId="60" applyFont="1" applyFill="1" applyBorder="1" applyAlignment="1" applyProtection="1">
      <alignment horizontal="center" vertical="center" wrapText="1"/>
      <protection/>
    </xf>
    <xf numFmtId="9" fontId="11" fillId="35" borderId="21" xfId="69" applyNumberFormat="1" applyFont="1" applyFill="1" applyBorder="1" applyAlignment="1" applyProtection="1">
      <alignment horizontal="center" vertical="center" wrapText="1"/>
      <protection/>
    </xf>
    <xf numFmtId="0" fontId="9" fillId="0" borderId="35" xfId="58" applyFont="1" applyFill="1" applyBorder="1" applyAlignment="1" applyProtection="1">
      <alignment horizontal="center" vertical="center" wrapText="1"/>
      <protection/>
    </xf>
    <xf numFmtId="0" fontId="11" fillId="38" borderId="21" xfId="58" applyFont="1" applyFill="1" applyBorder="1" applyAlignment="1" applyProtection="1">
      <alignment horizontal="center" vertical="center" wrapText="1"/>
      <protection/>
    </xf>
    <xf numFmtId="0" fontId="39" fillId="42" borderId="32" xfId="0" applyFont="1" applyFill="1" applyBorder="1" applyAlignment="1" applyProtection="1">
      <alignment horizontal="center" wrapText="1"/>
      <protection/>
    </xf>
    <xf numFmtId="0" fontId="39" fillId="42" borderId="36" xfId="0" applyFont="1" applyFill="1" applyBorder="1" applyAlignment="1" applyProtection="1">
      <alignment horizontal="center" wrapText="1"/>
      <protection/>
    </xf>
    <xf numFmtId="0" fontId="39" fillId="42" borderId="38" xfId="0" applyFont="1" applyFill="1" applyBorder="1" applyAlignment="1" applyProtection="1">
      <alignment horizontal="center" wrapText="1"/>
      <protection/>
    </xf>
    <xf numFmtId="0" fontId="39" fillId="43" borderId="21" xfId="0" applyFont="1" applyFill="1" applyBorder="1" applyAlignment="1" applyProtection="1">
      <alignment horizontal="center" wrapText="1"/>
      <protection/>
    </xf>
    <xf numFmtId="0" fontId="39" fillId="43" borderId="11" xfId="0" applyFont="1" applyFill="1" applyBorder="1" applyAlignment="1" applyProtection="1">
      <alignment horizontal="center" wrapText="1"/>
      <protection/>
    </xf>
    <xf numFmtId="10" fontId="39" fillId="37" borderId="36" xfId="0" applyNumberFormat="1" applyFont="1" applyFill="1" applyBorder="1" applyAlignment="1" applyProtection="1">
      <alignment horizontal="center" wrapText="1"/>
      <protection/>
    </xf>
    <xf numFmtId="10" fontId="39" fillId="37" borderId="39" xfId="0" applyNumberFormat="1" applyFont="1" applyFill="1" applyBorder="1" applyAlignment="1" applyProtection="1">
      <alignment horizontal="center" wrapText="1"/>
      <protection/>
    </xf>
    <xf numFmtId="10" fontId="39" fillId="37" borderId="32" xfId="0" applyNumberFormat="1" applyFont="1" applyFill="1" applyBorder="1" applyAlignment="1" applyProtection="1">
      <alignment horizontal="center" wrapText="1"/>
      <protection/>
    </xf>
    <xf numFmtId="10" fontId="39" fillId="40" borderId="21" xfId="0" applyNumberFormat="1" applyFont="1" applyFill="1" applyBorder="1" applyAlignment="1" applyProtection="1">
      <alignment horizontal="center" wrapText="1"/>
      <protection/>
    </xf>
    <xf numFmtId="10" fontId="39" fillId="40" borderId="40" xfId="0" applyNumberFormat="1" applyFont="1" applyFill="1" applyBorder="1" applyAlignment="1" applyProtection="1">
      <alignment horizontal="center" wrapText="1"/>
      <protection/>
    </xf>
    <xf numFmtId="10" fontId="39" fillId="40" borderId="21" xfId="66" applyNumberFormat="1" applyFont="1" applyFill="1" applyBorder="1" applyAlignment="1" applyProtection="1">
      <alignment horizontal="center" wrapText="1"/>
      <protection/>
    </xf>
    <xf numFmtId="0" fontId="11" fillId="38" borderId="0" xfId="58" applyFont="1" applyFill="1">
      <alignment/>
      <protection/>
    </xf>
    <xf numFmtId="0" fontId="51" fillId="38" borderId="0" xfId="58" applyFont="1" applyFill="1">
      <alignment/>
      <protection/>
    </xf>
    <xf numFmtId="10" fontId="92" fillId="44" borderId="21" xfId="0" applyNumberFormat="1" applyFont="1" applyFill="1" applyBorder="1" applyAlignment="1" applyProtection="1">
      <alignment horizontal="center" wrapText="1"/>
      <protection/>
    </xf>
    <xf numFmtId="0" fontId="72" fillId="0" borderId="0" xfId="0" applyFont="1" applyAlignment="1" applyProtection="1">
      <alignment/>
      <protection/>
    </xf>
    <xf numFmtId="0" fontId="92" fillId="15" borderId="21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>
      <alignment horizontal="justify" vertical="center" wrapText="1"/>
    </xf>
    <xf numFmtId="172" fontId="11" fillId="0" borderId="21" xfId="66" applyNumberFormat="1" applyFont="1" applyFill="1" applyBorder="1" applyAlignment="1">
      <alignment horizontal="center" vertical="center"/>
    </xf>
    <xf numFmtId="172" fontId="10" fillId="0" borderId="21" xfId="66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21" xfId="0" applyFont="1" applyFill="1" applyBorder="1" applyAlignment="1">
      <alignment horizontal="justify" vertical="center"/>
    </xf>
    <xf numFmtId="0" fontId="27" fillId="0" borderId="21" xfId="0" applyFont="1" applyBorder="1" applyAlignment="1">
      <alignment horizontal="justify" vertical="center"/>
    </xf>
    <xf numFmtId="0" fontId="11" fillId="34" borderId="21" xfId="0" applyFont="1" applyFill="1" applyBorder="1" applyAlignment="1">
      <alignment horizontal="justify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172" fontId="10" fillId="0" borderId="31" xfId="66" applyNumberFormat="1" applyFont="1" applyFill="1" applyBorder="1" applyAlignment="1">
      <alignment horizontal="center" vertical="center" wrapText="1"/>
    </xf>
    <xf numFmtId="172" fontId="10" fillId="0" borderId="30" xfId="66" applyNumberFormat="1" applyFont="1" applyFill="1" applyBorder="1" applyAlignment="1">
      <alignment horizontal="center" vertical="center" wrapText="1"/>
    </xf>
    <xf numFmtId="172" fontId="10" fillId="0" borderId="21" xfId="66" applyNumberFormat="1" applyFont="1" applyFill="1" applyBorder="1" applyAlignment="1">
      <alignment horizontal="center" vertical="center"/>
    </xf>
    <xf numFmtId="172" fontId="2" fillId="0" borderId="21" xfId="48" applyNumberFormat="1" applyFont="1" applyBorder="1" applyAlignment="1">
      <alignment horizontal="center" vertical="center"/>
    </xf>
    <xf numFmtId="172" fontId="2" fillId="0" borderId="21" xfId="48" applyNumberFormat="1" applyFont="1" applyFill="1" applyBorder="1" applyAlignment="1">
      <alignment horizontal="center" vertical="center"/>
    </xf>
    <xf numFmtId="172" fontId="15" fillId="0" borderId="21" xfId="48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justify" vertical="center" wrapText="1"/>
    </xf>
    <xf numFmtId="172" fontId="8" fillId="0" borderId="21" xfId="0" applyNumberFormat="1" applyFont="1" applyFill="1" applyBorder="1" applyAlignment="1">
      <alignment horizontal="center" vertical="center"/>
    </xf>
    <xf numFmtId="9" fontId="8" fillId="0" borderId="21" xfId="58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/>
    </xf>
    <xf numFmtId="0" fontId="10" fillId="34" borderId="21" xfId="58" applyFont="1" applyFill="1" applyBorder="1" applyAlignment="1">
      <alignment horizontal="justify" vertical="center" wrapText="1"/>
      <protection/>
    </xf>
    <xf numFmtId="0" fontId="9" fillId="0" borderId="21" xfId="0" applyFont="1" applyFill="1" applyBorder="1" applyAlignment="1">
      <alignment horizontal="justify" vertical="center" wrapText="1"/>
    </xf>
    <xf numFmtId="172" fontId="10" fillId="0" borderId="22" xfId="66" applyNumberFormat="1" applyFont="1" applyFill="1" applyBorder="1" applyAlignment="1">
      <alignment horizontal="center" vertical="center" wrapText="1"/>
    </xf>
    <xf numFmtId="172" fontId="11" fillId="0" borderId="22" xfId="66" applyNumberFormat="1" applyFont="1" applyFill="1" applyBorder="1" applyAlignment="1">
      <alignment horizontal="center" vertical="center" wrapText="1"/>
    </xf>
    <xf numFmtId="172" fontId="11" fillId="0" borderId="31" xfId="66" applyNumberFormat="1" applyFont="1" applyFill="1" applyBorder="1" applyAlignment="1">
      <alignment horizontal="center" vertical="center" wrapText="1"/>
    </xf>
    <xf numFmtId="172" fontId="11" fillId="0" borderId="30" xfId="66" applyNumberFormat="1" applyFont="1" applyFill="1" applyBorder="1" applyAlignment="1">
      <alignment horizontal="center" vertical="center" wrapText="1"/>
    </xf>
    <xf numFmtId="0" fontId="9" fillId="34" borderId="21" xfId="58" applyFont="1" applyFill="1" applyBorder="1" applyAlignment="1">
      <alignment horizontal="justify" vertical="center" wrapText="1"/>
      <protection/>
    </xf>
    <xf numFmtId="0" fontId="9" fillId="0" borderId="21" xfId="58" applyFont="1" applyFill="1" applyBorder="1" applyAlignment="1">
      <alignment horizontal="justify" vertical="center" wrapText="1"/>
      <protection/>
    </xf>
    <xf numFmtId="9" fontId="2" fillId="0" borderId="21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21" xfId="58" applyFont="1" applyFill="1" applyBorder="1" applyAlignment="1">
      <alignment horizontal="center" vertical="center" textRotation="90"/>
      <protection/>
    </xf>
    <xf numFmtId="172" fontId="8" fillId="0" borderId="21" xfId="58" applyNumberFormat="1" applyFont="1" applyFill="1" applyBorder="1" applyAlignment="1">
      <alignment horizontal="center" vertical="center" wrapText="1"/>
      <protection/>
    </xf>
    <xf numFmtId="9" fontId="2" fillId="0" borderId="21" xfId="48" applyNumberFormat="1" applyFont="1" applyFill="1" applyBorder="1" applyAlignment="1">
      <alignment horizontal="center" vertical="center"/>
    </xf>
    <xf numFmtId="0" fontId="10" fillId="0" borderId="22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92" fillId="44" borderId="26" xfId="0" applyFont="1" applyFill="1" applyBorder="1" applyAlignment="1" applyProtection="1">
      <alignment horizontal="center" wrapText="1"/>
      <protection/>
    </xf>
    <xf numFmtId="0" fontId="92" fillId="44" borderId="25" xfId="0" applyFont="1" applyFill="1" applyBorder="1" applyAlignment="1" applyProtection="1">
      <alignment horizontal="center" wrapText="1"/>
      <protection/>
    </xf>
    <xf numFmtId="0" fontId="92" fillId="44" borderId="36" xfId="0" applyFont="1" applyFill="1" applyBorder="1" applyAlignment="1" applyProtection="1">
      <alignment horizontal="center" wrapText="1"/>
      <protection/>
    </xf>
    <xf numFmtId="0" fontId="92" fillId="15" borderId="26" xfId="0" applyFont="1" applyFill="1" applyBorder="1" applyAlignment="1" applyProtection="1">
      <alignment horizontal="center" wrapText="1"/>
      <protection/>
    </xf>
    <xf numFmtId="0" fontId="92" fillId="15" borderId="25" xfId="0" applyFont="1" applyFill="1" applyBorder="1" applyAlignment="1" applyProtection="1">
      <alignment horizontal="center" wrapText="1"/>
      <protection/>
    </xf>
    <xf numFmtId="0" fontId="92" fillId="15" borderId="36" xfId="0" applyFont="1" applyFill="1" applyBorder="1" applyAlignment="1" applyProtection="1">
      <alignment horizontal="center" wrapText="1"/>
      <protection/>
    </xf>
    <xf numFmtId="0" fontId="5" fillId="37" borderId="21" xfId="58" applyFont="1" applyFill="1" applyBorder="1" applyAlignment="1" applyProtection="1">
      <alignment horizontal="center" vertical="center" wrapText="1"/>
      <protection locked="0"/>
    </xf>
    <xf numFmtId="0" fontId="5" fillId="37" borderId="21" xfId="58" applyFont="1" applyFill="1" applyBorder="1" applyAlignment="1" applyProtection="1">
      <alignment horizontal="center" vertical="center" wrapText="1"/>
      <protection locked="0"/>
    </xf>
    <xf numFmtId="0" fontId="5" fillId="37" borderId="41" xfId="58" applyFont="1" applyFill="1" applyBorder="1" applyAlignment="1" applyProtection="1">
      <alignment horizontal="center" vertical="center" wrapText="1"/>
      <protection locked="0"/>
    </xf>
    <xf numFmtId="0" fontId="5" fillId="37" borderId="42" xfId="58" applyFont="1" applyFill="1" applyBorder="1" applyAlignment="1" applyProtection="1">
      <alignment horizontal="center" vertical="center" wrapText="1"/>
      <protection locked="0"/>
    </xf>
    <xf numFmtId="0" fontId="19" fillId="33" borderId="21" xfId="58" applyFont="1" applyFill="1" applyBorder="1" applyAlignment="1" applyProtection="1">
      <alignment horizontal="center" vertical="center" wrapText="1"/>
      <protection locked="0"/>
    </xf>
    <xf numFmtId="0" fontId="19" fillId="33" borderId="21" xfId="58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>
      <alignment horizontal="center" vertical="center" wrapText="1"/>
    </xf>
    <xf numFmtId="0" fontId="18" fillId="0" borderId="35" xfId="58" applyFont="1" applyFill="1" applyBorder="1" applyAlignment="1" applyProtection="1">
      <alignment vertical="center" wrapText="1"/>
      <protection locked="0"/>
    </xf>
    <xf numFmtId="0" fontId="9" fillId="0" borderId="35" xfId="58" applyFont="1" applyBorder="1" applyAlignment="1" applyProtection="1">
      <alignment horizontal="center" vertical="center" wrapText="1"/>
      <protection locked="0"/>
    </xf>
    <xf numFmtId="0" fontId="18" fillId="0" borderId="35" xfId="58" applyFont="1" applyFill="1" applyBorder="1" applyAlignment="1" applyProtection="1">
      <alignment horizontal="justify" vertical="center" wrapText="1"/>
      <protection locked="0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11" xfId="58" applyFont="1" applyFill="1" applyBorder="1" applyAlignment="1" applyProtection="1">
      <alignment horizontal="center" vertical="center" wrapText="1"/>
      <protection locked="0"/>
    </xf>
    <xf numFmtId="0" fontId="5" fillId="37" borderId="27" xfId="58" applyFont="1" applyFill="1" applyBorder="1" applyAlignment="1" applyProtection="1">
      <alignment horizontal="center" vertical="center" wrapText="1"/>
      <protection locked="0"/>
    </xf>
    <xf numFmtId="0" fontId="5" fillId="37" borderId="27" xfId="58" applyFont="1" applyFill="1" applyBorder="1" applyAlignment="1" applyProtection="1">
      <alignment horizontal="center" vertical="center" wrapText="1"/>
      <protection locked="0"/>
    </xf>
    <xf numFmtId="0" fontId="5" fillId="37" borderId="39" xfId="58" applyFont="1" applyFill="1" applyBorder="1" applyAlignment="1" applyProtection="1">
      <alignment horizontal="center" vertical="center" wrapText="1"/>
      <protection locked="0"/>
    </xf>
    <xf numFmtId="0" fontId="5" fillId="37" borderId="38" xfId="58" applyFont="1" applyFill="1" applyBorder="1" applyAlignment="1" applyProtection="1">
      <alignment horizontal="center" vertical="center" wrapText="1"/>
      <protection locked="0"/>
    </xf>
    <xf numFmtId="0" fontId="18" fillId="0" borderId="43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9" fillId="33" borderId="44" xfId="58" applyFont="1" applyFill="1" applyBorder="1" applyAlignment="1" applyProtection="1">
      <alignment horizontal="center" vertical="center" wrapText="1"/>
      <protection locked="0"/>
    </xf>
    <xf numFmtId="0" fontId="19" fillId="33" borderId="29" xfId="58" applyFont="1" applyFill="1" applyBorder="1" applyAlignment="1" applyProtection="1">
      <alignment horizontal="center" vertical="center" wrapText="1"/>
      <protection locked="0"/>
    </xf>
    <xf numFmtId="0" fontId="9" fillId="0" borderId="35" xfId="58" applyFont="1" applyFill="1" applyBorder="1" applyAlignment="1" applyProtection="1">
      <alignment horizontal="center" vertical="center" wrapText="1"/>
      <protection locked="0"/>
    </xf>
    <xf numFmtId="0" fontId="19" fillId="33" borderId="28" xfId="58" applyFont="1" applyFill="1" applyBorder="1" applyAlignment="1" applyProtection="1">
      <alignment horizontal="center" vertical="center" wrapText="1"/>
      <protection locked="0"/>
    </xf>
    <xf numFmtId="0" fontId="19" fillId="33" borderId="0" xfId="58" applyFont="1" applyFill="1" applyBorder="1" applyAlignment="1" applyProtection="1">
      <alignment horizontal="center" vertical="center" wrapText="1"/>
      <protection locked="0"/>
    </xf>
    <xf numFmtId="0" fontId="55" fillId="0" borderId="0" xfId="58" applyFont="1" applyFill="1" applyBorder="1" applyAlignment="1" applyProtection="1">
      <alignment horizontal="center" vertical="center" wrapText="1"/>
      <protection locked="0"/>
    </xf>
    <xf numFmtId="0" fontId="55" fillId="0" borderId="45" xfId="58" applyFont="1" applyFill="1" applyBorder="1" applyAlignment="1" applyProtection="1">
      <alignment horizontal="center" vertical="center" wrapText="1"/>
      <protection locked="0"/>
    </xf>
    <xf numFmtId="0" fontId="5" fillId="37" borderId="11" xfId="58" applyFont="1" applyFill="1" applyBorder="1" applyAlignment="1" applyProtection="1">
      <alignment horizontal="center" vertical="center" wrapText="1"/>
      <protection locked="0"/>
    </xf>
    <xf numFmtId="0" fontId="5" fillId="37" borderId="11" xfId="0" applyFont="1" applyFill="1" applyBorder="1" applyAlignment="1">
      <alignment horizontal="center" vertical="center"/>
    </xf>
    <xf numFmtId="0" fontId="19" fillId="33" borderId="22" xfId="58" applyFont="1" applyFill="1" applyBorder="1" applyAlignment="1" applyProtection="1">
      <alignment horizontal="center" vertical="center"/>
      <protection locked="0"/>
    </xf>
    <xf numFmtId="6" fontId="9" fillId="19" borderId="22" xfId="58" applyNumberFormat="1" applyFont="1" applyFill="1" applyBorder="1" applyAlignment="1">
      <alignment horizontal="center" wrapText="1"/>
      <protection/>
    </xf>
    <xf numFmtId="0" fontId="9" fillId="19" borderId="31" xfId="58" applyFont="1" applyFill="1" applyBorder="1" applyAlignment="1">
      <alignment horizontal="center" wrapText="1"/>
      <protection/>
    </xf>
    <xf numFmtId="0" fontId="5" fillId="37" borderId="27" xfId="0" applyFont="1" applyFill="1" applyBorder="1" applyAlignment="1">
      <alignment horizontal="center" vertical="center"/>
    </xf>
    <xf numFmtId="0" fontId="4" fillId="0" borderId="22" xfId="58" applyFont="1" applyFill="1" applyBorder="1" applyAlignment="1">
      <alignment horizontal="center" vertical="center" wrapText="1"/>
      <protection/>
    </xf>
    <xf numFmtId="0" fontId="4" fillId="0" borderId="31" xfId="58" applyFont="1" applyFill="1" applyBorder="1" applyAlignment="1">
      <alignment horizontal="center" vertical="center" wrapText="1"/>
      <protection/>
    </xf>
    <xf numFmtId="0" fontId="4" fillId="0" borderId="30" xfId="58" applyFont="1" applyFill="1" applyBorder="1" applyAlignment="1">
      <alignment horizontal="center" vertical="center" wrapText="1"/>
      <protection/>
    </xf>
    <xf numFmtId="0" fontId="5" fillId="37" borderId="21" xfId="0" applyFont="1" applyFill="1" applyBorder="1" applyAlignment="1">
      <alignment horizontal="center" vertical="center"/>
    </xf>
    <xf numFmtId="0" fontId="19" fillId="33" borderId="26" xfId="58" applyFont="1" applyFill="1" applyBorder="1" applyAlignment="1" applyProtection="1">
      <alignment horizontal="center" vertical="center"/>
      <protection locked="0"/>
    </xf>
    <xf numFmtId="0" fontId="19" fillId="33" borderId="25" xfId="58" applyFont="1" applyFill="1" applyBorder="1" applyAlignment="1" applyProtection="1">
      <alignment horizontal="center" vertical="center"/>
      <protection locked="0"/>
    </xf>
    <xf numFmtId="0" fontId="19" fillId="33" borderId="36" xfId="58" applyFont="1" applyFill="1" applyBorder="1" applyAlignment="1" applyProtection="1">
      <alignment horizontal="center" vertical="center"/>
      <protection locked="0"/>
    </xf>
    <xf numFmtId="6" fontId="5" fillId="38" borderId="21" xfId="0" applyNumberFormat="1" applyFont="1" applyFill="1" applyBorder="1" applyAlignment="1">
      <alignment horizontal="center" vertical="center"/>
    </xf>
    <xf numFmtId="9" fontId="11" fillId="39" borderId="21" xfId="69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1" fillId="0" borderId="21" xfId="60" applyFont="1" applyBorder="1" applyAlignment="1">
      <alignment horizontal="center" vertical="center" wrapText="1"/>
      <protection/>
    </xf>
    <xf numFmtId="6" fontId="14" fillId="38" borderId="22" xfId="60" applyNumberFormat="1" applyFont="1" applyFill="1" applyBorder="1" applyAlignment="1">
      <alignment horizontal="center" vertical="center" wrapText="1"/>
      <protection/>
    </xf>
    <xf numFmtId="6" fontId="14" fillId="38" borderId="31" xfId="60" applyNumberFormat="1" applyFont="1" applyFill="1" applyBorder="1" applyAlignment="1">
      <alignment horizontal="center" vertical="center" wrapText="1"/>
      <protection/>
    </xf>
    <xf numFmtId="6" fontId="14" fillId="38" borderId="30" xfId="60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5" fillId="37" borderId="40" xfId="58" applyFont="1" applyFill="1" applyBorder="1" applyAlignment="1" applyProtection="1">
      <alignment horizontal="center" vertical="center" wrapText="1"/>
      <protection locked="0"/>
    </xf>
    <xf numFmtId="1" fontId="11" fillId="39" borderId="21" xfId="0" applyNumberFormat="1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9" fontId="41" fillId="19" borderId="21" xfId="69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 wrapText="1"/>
    </xf>
    <xf numFmtId="0" fontId="39" fillId="37" borderId="44" xfId="0" applyFont="1" applyFill="1" applyBorder="1" applyAlignment="1" applyProtection="1">
      <alignment horizontal="center" wrapText="1"/>
      <protection/>
    </xf>
    <xf numFmtId="0" fontId="39" fillId="37" borderId="29" xfId="0" applyFont="1" applyFill="1" applyBorder="1" applyAlignment="1" applyProtection="1">
      <alignment horizontal="center" wrapText="1"/>
      <protection/>
    </xf>
    <xf numFmtId="0" fontId="19" fillId="33" borderId="26" xfId="58" applyFont="1" applyFill="1" applyBorder="1" applyAlignment="1" applyProtection="1">
      <alignment horizontal="center" vertical="center" wrapText="1"/>
      <protection locked="0"/>
    </xf>
    <xf numFmtId="0" fontId="19" fillId="33" borderId="25" xfId="58" applyFont="1" applyFill="1" applyBorder="1" applyAlignment="1" applyProtection="1">
      <alignment horizontal="center" vertical="center" wrapText="1"/>
      <protection locked="0"/>
    </xf>
    <xf numFmtId="0" fontId="19" fillId="33" borderId="36" xfId="58" applyFont="1" applyFill="1" applyBorder="1" applyAlignment="1" applyProtection="1">
      <alignment horizontal="center" vertical="center" wrapText="1"/>
      <protection locked="0"/>
    </xf>
    <xf numFmtId="9" fontId="41" fillId="19" borderId="31" xfId="69" applyFont="1" applyFill="1" applyBorder="1" applyAlignment="1">
      <alignment horizontal="center" vertical="center" wrapText="1"/>
    </xf>
    <xf numFmtId="9" fontId="41" fillId="19" borderId="30" xfId="69" applyFont="1" applyFill="1" applyBorder="1" applyAlignment="1">
      <alignment horizontal="center" vertical="center" wrapText="1"/>
    </xf>
    <xf numFmtId="0" fontId="39" fillId="37" borderId="26" xfId="0" applyFont="1" applyFill="1" applyBorder="1" applyAlignment="1" applyProtection="1">
      <alignment horizontal="center" wrapText="1"/>
      <protection/>
    </xf>
    <xf numFmtId="0" fontId="39" fillId="37" borderId="25" xfId="0" applyFont="1" applyFill="1" applyBorder="1" applyAlignment="1" applyProtection="1">
      <alignment horizontal="center" wrapText="1"/>
      <protection/>
    </xf>
    <xf numFmtId="0" fontId="39" fillId="42" borderId="26" xfId="0" applyFont="1" applyFill="1" applyBorder="1" applyAlignment="1" applyProtection="1">
      <alignment horizontal="center" wrapText="1"/>
      <protection/>
    </xf>
    <xf numFmtId="0" fontId="39" fillId="42" borderId="25" xfId="0" applyFont="1" applyFill="1" applyBorder="1" applyAlignment="1" applyProtection="1">
      <alignment horizontal="center" wrapText="1"/>
      <protection/>
    </xf>
    <xf numFmtId="0" fontId="39" fillId="42" borderId="33" xfId="0" applyFont="1" applyFill="1" applyBorder="1" applyAlignment="1" applyProtection="1">
      <alignment horizontal="center" wrapText="1"/>
      <protection/>
    </xf>
    <xf numFmtId="0" fontId="39" fillId="42" borderId="34" xfId="0" applyFont="1" applyFill="1" applyBorder="1" applyAlignment="1" applyProtection="1">
      <alignment horizontal="center" wrapText="1"/>
      <protection/>
    </xf>
    <xf numFmtId="0" fontId="39" fillId="42" borderId="28" xfId="0" applyFont="1" applyFill="1" applyBorder="1" applyAlignment="1" applyProtection="1">
      <alignment horizontal="center" wrapText="1"/>
      <protection/>
    </xf>
    <xf numFmtId="0" fontId="39" fillId="42" borderId="0" xfId="0" applyFont="1" applyFill="1" applyBorder="1" applyAlignment="1" applyProtection="1">
      <alignment horizontal="center" wrapText="1"/>
      <protection/>
    </xf>
    <xf numFmtId="0" fontId="10" fillId="0" borderId="31" xfId="60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31" fillId="0" borderId="11" xfId="58" applyFont="1" applyFill="1" applyBorder="1" applyAlignment="1">
      <alignment horizontal="center" vertical="center" textRotation="90" wrapText="1"/>
      <protection/>
    </xf>
    <xf numFmtId="9" fontId="8" fillId="0" borderId="11" xfId="58" applyNumberFormat="1" applyFont="1" applyFill="1" applyBorder="1" applyAlignment="1">
      <alignment horizontal="center" vertical="center" wrapText="1"/>
      <protection/>
    </xf>
    <xf numFmtId="172" fontId="8" fillId="0" borderId="11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32" fillId="0" borderId="11" xfId="58" applyFont="1" applyFill="1" applyBorder="1" applyAlignment="1">
      <alignment horizontal="center" vertical="center" textRotation="90" wrapText="1"/>
      <protection/>
    </xf>
    <xf numFmtId="0" fontId="55" fillId="0" borderId="0" xfId="60" applyFont="1" applyFill="1" applyBorder="1" applyAlignment="1" applyProtection="1">
      <alignment horizontal="center" vertical="center" wrapText="1"/>
      <protection/>
    </xf>
    <xf numFmtId="0" fontId="44" fillId="43" borderId="26" xfId="58" applyFont="1" applyFill="1" applyBorder="1" applyAlignment="1" applyProtection="1">
      <alignment horizontal="center" vertical="center" wrapText="1"/>
      <protection/>
    </xf>
    <xf numFmtId="0" fontId="44" fillId="43" borderId="25" xfId="58" applyFont="1" applyFill="1" applyBorder="1" applyAlignment="1" applyProtection="1">
      <alignment horizontal="center" vertical="center" wrapText="1"/>
      <protection/>
    </xf>
    <xf numFmtId="0" fontId="44" fillId="43" borderId="36" xfId="58" applyFont="1" applyFill="1" applyBorder="1" applyAlignment="1" applyProtection="1">
      <alignment horizontal="center" vertical="center" wrapText="1"/>
      <protection/>
    </xf>
    <xf numFmtId="0" fontId="5" fillId="40" borderId="21" xfId="0" applyFont="1" applyFill="1" applyBorder="1" applyAlignment="1" applyProtection="1">
      <alignment horizontal="center" vertical="center" wrapText="1"/>
      <protection/>
    </xf>
    <xf numFmtId="0" fontId="5" fillId="40" borderId="21" xfId="58" applyFont="1" applyFill="1" applyBorder="1" applyAlignment="1" applyProtection="1">
      <alignment horizontal="center" vertical="center" wrapText="1"/>
      <protection/>
    </xf>
    <xf numFmtId="0" fontId="44" fillId="43" borderId="21" xfId="58" applyFont="1" applyFill="1" applyBorder="1" applyAlignment="1" applyProtection="1">
      <alignment horizontal="center" vertical="center" wrapText="1"/>
      <protection/>
    </xf>
    <xf numFmtId="0" fontId="33" fillId="45" borderId="21" xfId="60" applyFont="1" applyFill="1" applyBorder="1" applyAlignment="1" applyProtection="1">
      <alignment horizontal="center" vertical="center"/>
      <protection/>
    </xf>
    <xf numFmtId="0" fontId="5" fillId="40" borderId="21" xfId="58" applyFont="1" applyFill="1" applyBorder="1" applyAlignment="1" applyProtection="1">
      <alignment horizontal="center" vertical="center" wrapText="1"/>
      <protection/>
    </xf>
    <xf numFmtId="0" fontId="18" fillId="0" borderId="43" xfId="60" applyFont="1" applyFill="1" applyBorder="1" applyAlignment="1" applyProtection="1">
      <alignment horizontal="center" vertical="center" wrapText="1"/>
      <protection/>
    </xf>
    <xf numFmtId="0" fontId="18" fillId="0" borderId="0" xfId="60" applyFont="1" applyFill="1" applyBorder="1" applyAlignment="1" applyProtection="1">
      <alignment horizontal="center" vertical="center" wrapText="1"/>
      <protection/>
    </xf>
    <xf numFmtId="0" fontId="18" fillId="0" borderId="35" xfId="60" applyFont="1" applyFill="1" applyBorder="1" applyAlignment="1" applyProtection="1">
      <alignment vertical="center" wrapText="1"/>
      <protection/>
    </xf>
    <xf numFmtId="0" fontId="9" fillId="0" borderId="35" xfId="59" applyFont="1" applyBorder="1" applyAlignment="1" applyProtection="1">
      <alignment horizontal="center" vertical="center" wrapText="1"/>
      <protection/>
    </xf>
    <xf numFmtId="0" fontId="18" fillId="0" borderId="35" xfId="58" applyFont="1" applyFill="1" applyBorder="1" applyAlignment="1" applyProtection="1">
      <alignment horizontal="justify" vertical="center" wrapText="1"/>
      <protection/>
    </xf>
    <xf numFmtId="0" fontId="33" fillId="45" borderId="46" xfId="60" applyFont="1" applyFill="1" applyBorder="1" applyAlignment="1" applyProtection="1">
      <alignment horizontal="center" vertical="center"/>
      <protection/>
    </xf>
    <xf numFmtId="0" fontId="33" fillId="45" borderId="47" xfId="60" applyFont="1" applyFill="1" applyBorder="1" applyAlignment="1" applyProtection="1">
      <alignment horizontal="center" vertical="center"/>
      <protection/>
    </xf>
    <xf numFmtId="0" fontId="33" fillId="45" borderId="48" xfId="60" applyFont="1" applyFill="1" applyBorder="1" applyAlignment="1" applyProtection="1">
      <alignment horizontal="center" vertical="center"/>
      <protection/>
    </xf>
    <xf numFmtId="0" fontId="5" fillId="40" borderId="21" xfId="0" applyFont="1" applyFill="1" applyBorder="1" applyAlignment="1" applyProtection="1">
      <alignment horizontal="center" vertical="center"/>
      <protection/>
    </xf>
    <xf numFmtId="178" fontId="10" fillId="0" borderId="21" xfId="60" applyNumberFormat="1" applyFont="1" applyFill="1" applyBorder="1" applyAlignment="1" applyProtection="1">
      <alignment horizontal="center" vertical="center" wrapText="1"/>
      <protection/>
    </xf>
    <xf numFmtId="0" fontId="11" fillId="0" borderId="21" xfId="60" applyFont="1" applyFill="1" applyBorder="1" applyAlignment="1" applyProtection="1">
      <alignment horizontal="center" vertical="center" wrapText="1"/>
      <protection/>
    </xf>
    <xf numFmtId="0" fontId="39" fillId="40" borderId="26" xfId="0" applyFont="1" applyFill="1" applyBorder="1" applyAlignment="1" applyProtection="1">
      <alignment horizontal="center" wrapText="1"/>
      <protection/>
    </xf>
    <xf numFmtId="0" fontId="39" fillId="40" borderId="25" xfId="0" applyFont="1" applyFill="1" applyBorder="1" applyAlignment="1" applyProtection="1">
      <alignment horizontal="center" wrapText="1"/>
      <protection/>
    </xf>
    <xf numFmtId="0" fontId="39" fillId="40" borderId="36" xfId="0" applyFont="1" applyFill="1" applyBorder="1" applyAlignment="1" applyProtection="1">
      <alignment horizontal="center" wrapText="1"/>
      <protection/>
    </xf>
    <xf numFmtId="0" fontId="39" fillId="43" borderId="26" xfId="0" applyFont="1" applyFill="1" applyBorder="1" applyAlignment="1" applyProtection="1">
      <alignment horizontal="center" wrapText="1"/>
      <protection/>
    </xf>
    <xf numFmtId="0" fontId="39" fillId="43" borderId="25" xfId="0" applyFont="1" applyFill="1" applyBorder="1" applyAlignment="1" applyProtection="1">
      <alignment horizontal="center" wrapText="1"/>
      <protection/>
    </xf>
    <xf numFmtId="0" fontId="39" fillId="43" borderId="36" xfId="0" applyFont="1" applyFill="1" applyBorder="1" applyAlignment="1" applyProtection="1">
      <alignment horizontal="center" wrapText="1"/>
      <protection/>
    </xf>
    <xf numFmtId="0" fontId="39" fillId="40" borderId="49" xfId="0" applyFont="1" applyFill="1" applyBorder="1" applyAlignment="1" applyProtection="1">
      <alignment horizontal="center" wrapText="1"/>
      <protection/>
    </xf>
    <xf numFmtId="0" fontId="39" fillId="40" borderId="50" xfId="0" applyFont="1" applyFill="1" applyBorder="1" applyAlignment="1" applyProtection="1">
      <alignment horizontal="center" wrapText="1"/>
      <protection/>
    </xf>
    <xf numFmtId="0" fontId="39" fillId="40" borderId="51" xfId="0" applyFont="1" applyFill="1" applyBorder="1" applyAlignment="1" applyProtection="1">
      <alignment horizontal="center" wrapText="1"/>
      <protection/>
    </xf>
    <xf numFmtId="0" fontId="39" fillId="43" borderId="23" xfId="0" applyFont="1" applyFill="1" applyBorder="1" applyAlignment="1" applyProtection="1">
      <alignment horizontal="center" wrapText="1"/>
      <protection/>
    </xf>
    <xf numFmtId="0" fontId="39" fillId="43" borderId="52" xfId="0" applyFont="1" applyFill="1" applyBorder="1" applyAlignment="1" applyProtection="1">
      <alignment horizontal="center" wrapText="1"/>
      <protection/>
    </xf>
    <xf numFmtId="0" fontId="39" fillId="43" borderId="24" xfId="0" applyFont="1" applyFill="1" applyBorder="1" applyAlignment="1" applyProtection="1">
      <alignment horizontal="center" wrapText="1"/>
      <protection/>
    </xf>
    <xf numFmtId="0" fontId="18" fillId="0" borderId="53" xfId="60" applyFont="1" applyFill="1" applyBorder="1" applyAlignment="1" applyProtection="1">
      <alignment horizontal="center" vertical="center" wrapText="1"/>
      <protection/>
    </xf>
    <xf numFmtId="0" fontId="18" fillId="0" borderId="54" xfId="60" applyFont="1" applyFill="1" applyBorder="1" applyAlignment="1" applyProtection="1">
      <alignment horizontal="center" vertical="center" wrapText="1"/>
      <protection/>
    </xf>
    <xf numFmtId="0" fontId="9" fillId="0" borderId="55" xfId="59" applyFont="1" applyBorder="1" applyAlignment="1" applyProtection="1">
      <alignment horizontal="center" vertical="center" wrapText="1"/>
      <protection/>
    </xf>
    <xf numFmtId="0" fontId="9" fillId="0" borderId="56" xfId="59" applyFont="1" applyBorder="1" applyAlignment="1" applyProtection="1">
      <alignment horizontal="center" vertical="center" wrapText="1"/>
      <protection/>
    </xf>
    <xf numFmtId="0" fontId="9" fillId="0" borderId="57" xfId="59" applyFont="1" applyBorder="1" applyAlignment="1" applyProtection="1">
      <alignment horizontal="center" vertical="center" wrapText="1"/>
      <protection/>
    </xf>
    <xf numFmtId="0" fontId="11" fillId="38" borderId="21" xfId="58" applyFont="1" applyFill="1" applyBorder="1" applyAlignment="1">
      <alignment horizontal="center" vertical="center" wrapText="1"/>
      <protection/>
    </xf>
    <xf numFmtId="0" fontId="11" fillId="38" borderId="21" xfId="58" applyFont="1" applyFill="1" applyBorder="1" applyAlignment="1">
      <alignment horizontal="center" vertical="center"/>
      <protection/>
    </xf>
    <xf numFmtId="0" fontId="44" fillId="45" borderId="21" xfId="60" applyFont="1" applyFill="1" applyBorder="1" applyAlignment="1" applyProtection="1">
      <alignment horizontal="center" vertical="center" wrapText="1"/>
      <protection/>
    </xf>
    <xf numFmtId="0" fontId="5" fillId="40" borderId="21" xfId="0" applyFont="1" applyFill="1" applyBorder="1" applyAlignment="1" applyProtection="1">
      <alignment horizontal="center" vertical="center" wrapText="1"/>
      <protection/>
    </xf>
    <xf numFmtId="14" fontId="11" fillId="38" borderId="21" xfId="58" applyNumberFormat="1" applyFont="1" applyFill="1" applyBorder="1" applyAlignment="1">
      <alignment horizontal="center" vertical="center" wrapText="1"/>
      <protection/>
    </xf>
    <xf numFmtId="0" fontId="5" fillId="40" borderId="21" xfId="0" applyFont="1" applyFill="1" applyBorder="1" applyAlignment="1" applyProtection="1">
      <alignment horizontal="center" vertical="center"/>
      <protection/>
    </xf>
    <xf numFmtId="179" fontId="3" fillId="38" borderId="21" xfId="60" applyNumberFormat="1" applyFont="1" applyFill="1" applyBorder="1" applyAlignment="1" applyProtection="1">
      <alignment horizontal="center" vertical="center" wrapText="1"/>
      <protection/>
    </xf>
    <xf numFmtId="179" fontId="11" fillId="46" borderId="22" xfId="60" applyNumberFormat="1" applyFont="1" applyFill="1" applyBorder="1" applyAlignment="1" applyProtection="1">
      <alignment horizontal="center" vertical="center" wrapText="1"/>
      <protection locked="0"/>
    </xf>
    <xf numFmtId="179" fontId="11" fillId="46" borderId="31" xfId="60" applyNumberFormat="1" applyFont="1" applyFill="1" applyBorder="1" applyAlignment="1" applyProtection="1">
      <alignment horizontal="center" vertical="center" wrapText="1"/>
      <protection locked="0"/>
    </xf>
    <xf numFmtId="179" fontId="11" fillId="46" borderId="30" xfId="60" applyNumberFormat="1" applyFont="1" applyFill="1" applyBorder="1" applyAlignment="1" applyProtection="1">
      <alignment horizontal="center" vertical="center" wrapText="1"/>
      <protection locked="0"/>
    </xf>
    <xf numFmtId="0" fontId="11" fillId="38" borderId="21" xfId="58" applyNumberFormat="1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14" fontId="11" fillId="0" borderId="21" xfId="58" applyNumberFormat="1" applyFont="1" applyFill="1" applyBorder="1" applyAlignment="1">
      <alignment horizontal="center" vertical="center" wrapText="1"/>
      <protection/>
    </xf>
    <xf numFmtId="0" fontId="4" fillId="38" borderId="21" xfId="58" applyFont="1" applyFill="1" applyBorder="1" applyAlignment="1">
      <alignment horizontal="center" vertical="center" wrapText="1"/>
      <protection/>
    </xf>
    <xf numFmtId="0" fontId="3" fillId="38" borderId="21" xfId="58" applyFont="1" applyFill="1" applyBorder="1" applyAlignment="1" applyProtection="1">
      <alignment horizontal="center" vertical="center" wrapText="1"/>
      <protection/>
    </xf>
    <xf numFmtId="0" fontId="4" fillId="38" borderId="21" xfId="0" applyFont="1" applyFill="1" applyBorder="1" applyAlignment="1" applyProtection="1">
      <alignment horizontal="center" vertical="center" wrapText="1"/>
      <protection/>
    </xf>
    <xf numFmtId="9" fontId="51" fillId="0" borderId="21" xfId="58" applyNumberFormat="1" applyFont="1" applyBorder="1" applyAlignment="1" applyProtection="1">
      <alignment horizontal="center" vertical="center" wrapText="1"/>
      <protection/>
    </xf>
    <xf numFmtId="9" fontId="3" fillId="38" borderId="21" xfId="58" applyNumberFormat="1" applyFont="1" applyFill="1" applyBorder="1" applyAlignment="1" applyProtection="1">
      <alignment horizontal="center" vertical="center" wrapText="1"/>
      <protection/>
    </xf>
    <xf numFmtId="9" fontId="51" fillId="0" borderId="21" xfId="58" applyNumberFormat="1" applyFont="1" applyFill="1" applyBorder="1" applyAlignment="1" applyProtection="1">
      <alignment horizontal="center" vertical="center" wrapText="1"/>
      <protection/>
    </xf>
    <xf numFmtId="0" fontId="5" fillId="40" borderId="21" xfId="58" applyFont="1" applyFill="1" applyBorder="1" applyAlignment="1" applyProtection="1">
      <alignment horizontal="center" vertical="center" wrapText="1"/>
      <protection locked="0"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 applyProtection="1">
      <alignment horizontal="center" vertical="center" wrapText="1"/>
      <protection/>
    </xf>
    <xf numFmtId="0" fontId="4" fillId="0" borderId="21" xfId="58" applyNumberFormat="1" applyFont="1" applyFill="1" applyBorder="1" applyAlignment="1">
      <alignment horizontal="center" vertical="center" wrapText="1"/>
      <protection/>
    </xf>
    <xf numFmtId="0" fontId="93" fillId="0" borderId="21" xfId="0" applyFont="1" applyFill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11" fillId="38" borderId="21" xfId="58" applyFont="1" applyFill="1" applyBorder="1" applyAlignment="1" applyProtection="1">
      <alignment horizontal="center" vertical="center" wrapText="1"/>
      <protection/>
    </xf>
    <xf numFmtId="0" fontId="4" fillId="38" borderId="21" xfId="58" applyFont="1" applyFill="1" applyBorder="1" applyAlignment="1" applyProtection="1">
      <alignment horizontal="center" vertical="center" wrapText="1"/>
      <protection/>
    </xf>
    <xf numFmtId="0" fontId="33" fillId="45" borderId="21" xfId="60" applyFont="1" applyFill="1" applyBorder="1" applyAlignment="1" applyProtection="1">
      <alignment horizontal="center" vertical="center" wrapText="1"/>
      <protection/>
    </xf>
    <xf numFmtId="0" fontId="55" fillId="0" borderId="11" xfId="60" applyFont="1" applyFill="1" applyBorder="1" applyAlignment="1" applyProtection="1">
      <alignment horizontal="center" vertical="center" wrapText="1"/>
      <protection/>
    </xf>
    <xf numFmtId="0" fontId="55" fillId="0" borderId="27" xfId="60" applyFont="1" applyFill="1" applyBorder="1" applyAlignment="1" applyProtection="1">
      <alignment horizontal="center" vertical="center" wrapText="1"/>
      <protection/>
    </xf>
    <xf numFmtId="0" fontId="18" fillId="0" borderId="35" xfId="60" applyFont="1" applyFill="1" applyBorder="1" applyAlignment="1" applyProtection="1">
      <alignment horizontal="left" vertical="center" wrapText="1"/>
      <protection/>
    </xf>
    <xf numFmtId="0" fontId="11" fillId="0" borderId="21" xfId="58" applyFont="1" applyFill="1" applyBorder="1" applyAlignment="1" applyProtection="1">
      <alignment horizontal="center" vertical="center" wrapText="1"/>
      <protection/>
    </xf>
    <xf numFmtId="0" fontId="11" fillId="38" borderId="21" xfId="60" applyFont="1" applyFill="1" applyBorder="1" applyAlignment="1" applyProtection="1">
      <alignment horizontal="center" vertical="center" wrapText="1"/>
      <protection/>
    </xf>
    <xf numFmtId="0" fontId="11" fillId="0" borderId="21" xfId="60" applyFont="1" applyBorder="1" applyAlignment="1" applyProtection="1">
      <alignment horizontal="center" vertical="center" wrapText="1"/>
      <protection/>
    </xf>
    <xf numFmtId="14" fontId="11" fillId="0" borderId="21" xfId="58" applyNumberFormat="1" applyFont="1" applyFill="1" applyBorder="1" applyAlignment="1" applyProtection="1">
      <alignment horizontal="center" vertical="center" wrapText="1"/>
      <protection/>
    </xf>
    <xf numFmtId="179" fontId="14" fillId="38" borderId="21" xfId="69" applyNumberFormat="1" applyFont="1" applyFill="1" applyBorder="1" applyAlignment="1" applyProtection="1">
      <alignment horizontal="center" vertical="center" wrapText="1"/>
      <protection/>
    </xf>
    <xf numFmtId="0" fontId="49" fillId="45" borderId="21" xfId="60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 6" xfId="54"/>
    <cellStyle name="Currency" xfId="55"/>
    <cellStyle name="Currency [0]" xfId="56"/>
    <cellStyle name="Neutral" xfId="57"/>
    <cellStyle name="Normal 2" xfId="58"/>
    <cellStyle name="Normal 2 14" xfId="59"/>
    <cellStyle name="Normal 2 2" xfId="60"/>
    <cellStyle name="Normal 3" xfId="61"/>
    <cellStyle name="Normal 4" xfId="62"/>
    <cellStyle name="Notas" xfId="63"/>
    <cellStyle name="Porcentaje 2" xfId="64"/>
    <cellStyle name="Porcentaje 3" xfId="65"/>
    <cellStyle name="Percent" xfId="66"/>
    <cellStyle name="Porcentual 2" xfId="67"/>
    <cellStyle name="Porcentual 2 2" xfId="68"/>
    <cellStyle name="Porcentual 2 3" xfId="69"/>
    <cellStyle name="Porcentual 2 3 2" xfId="70"/>
    <cellStyle name="Porcentual 2 3 2 2" xfId="71"/>
    <cellStyle name="Porcentual 2 3 2 3" xfId="72"/>
    <cellStyle name="Porcentual 2 4" xfId="73"/>
    <cellStyle name="Porcentual 3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285750</xdr:colOff>
      <xdr:row>4</xdr:row>
      <xdr:rowOff>76200</xdr:rowOff>
    </xdr:to>
    <xdr:pic>
      <xdr:nvPicPr>
        <xdr:cNvPr id="1" name="Imagen 3" descr="C:\Trabajo\Comunicaciones\LogosMetrosalud\200905ImagenCorportaiva\WordEncabezadoDePagin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704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uarez\Escritorio\PLAN%20I%20SEM%202011-\EVALUACION%20II%20SEM\LINEAS%20CON%20FORMULA\Documents%20and%20Settings\asuarez\Mis%20documentos\ADRYSUVA\2011\PLAN%20DE%20GESTION\2010\2010\REVISION%20EL%20TALENTO%20HUMANO%20NUESTRA%20FORTALE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A II "/>
      <sheetName val="P. DIRECC.ESTRATEG. TH 2010"/>
      <sheetName val="P.GESTION INTEGRAL CONDUC. 2010"/>
      <sheetName val="RESUMEN Línea 2"/>
      <sheetName val="PRESENTACIÓN"/>
    </sheetNames>
    <sheetDataSet>
      <sheetData sheetId="0">
        <row r="11">
          <cell r="B11">
            <v>0.12000000000000001</v>
          </cell>
          <cell r="C11">
            <v>0.11077956989247312</v>
          </cell>
          <cell r="E11">
            <v>0.04</v>
          </cell>
          <cell r="F11">
            <v>0.04166666666666667</v>
          </cell>
          <cell r="H11">
            <v>0.03</v>
          </cell>
          <cell r="I11">
            <v>0.032</v>
          </cell>
        </row>
        <row r="15">
          <cell r="H15">
            <v>0.01</v>
          </cell>
          <cell r="I15">
            <v>0.009666666666666667</v>
          </cell>
        </row>
        <row r="22">
          <cell r="E22">
            <v>0.07</v>
          </cell>
          <cell r="F22">
            <v>0.06202956989247312</v>
          </cell>
          <cell r="H22">
            <v>0.03</v>
          </cell>
          <cell r="I22">
            <v>0.03</v>
          </cell>
        </row>
        <row r="28">
          <cell r="H28">
            <v>0.04</v>
          </cell>
          <cell r="I28">
            <v>0.032029569892473124</v>
          </cell>
        </row>
        <row r="39">
          <cell r="E39">
            <v>0.01</v>
          </cell>
          <cell r="F39">
            <v>0.007083333333333334</v>
          </cell>
          <cell r="H39">
            <v>0.01</v>
          </cell>
          <cell r="I39">
            <v>0.007083333333333334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E999"/>
  <sheetViews>
    <sheetView zoomScaleSheetLayoutView="76" zoomScalePageLayoutView="0" workbookViewId="0" topLeftCell="H9">
      <selection activeCell="K14" sqref="K14"/>
    </sheetView>
  </sheetViews>
  <sheetFormatPr defaultColWidth="11.421875" defaultRowHeight="15"/>
  <cols>
    <col min="4" max="4" width="24.7109375" style="0" customWidth="1"/>
    <col min="5" max="6" width="11.00390625" style="0" customWidth="1"/>
    <col min="7" max="7" width="26.8515625" style="0" customWidth="1"/>
    <col min="10" max="10" width="34.28125" style="0" customWidth="1"/>
    <col min="11" max="11" width="33.57421875" style="5" customWidth="1"/>
    <col min="12" max="12" width="8.28125" style="6" customWidth="1"/>
    <col min="13" max="13" width="29.57421875" style="0" customWidth="1"/>
    <col min="14" max="14" width="11.57421875" style="8" customWidth="1"/>
    <col min="15" max="15" width="24.7109375" style="0" customWidth="1"/>
    <col min="16" max="16" width="8.28125" style="0" customWidth="1"/>
    <col min="57" max="57" width="36.8515625" style="0" bestFit="1" customWidth="1"/>
  </cols>
  <sheetData>
    <row r="1" spans="1:15" ht="15">
      <c r="A1" s="340" t="s">
        <v>105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5" ht="1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5" ht="1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</row>
    <row r="5" spans="1:15" ht="15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</row>
    <row r="6" spans="1:15" ht="35.25" customHeight="1">
      <c r="A6" s="322" t="s">
        <v>0</v>
      </c>
      <c r="B6" s="322"/>
      <c r="C6" s="322"/>
      <c r="D6" s="322"/>
      <c r="E6" s="328" t="s">
        <v>1</v>
      </c>
      <c r="F6" s="328"/>
      <c r="G6" s="328"/>
      <c r="H6" s="328"/>
      <c r="I6" s="328"/>
      <c r="J6" s="322" t="s">
        <v>2</v>
      </c>
      <c r="K6" s="322"/>
      <c r="L6" s="327" t="s">
        <v>3</v>
      </c>
      <c r="M6" s="327"/>
      <c r="N6" s="327"/>
      <c r="O6" s="327"/>
    </row>
    <row r="7" spans="1:15" ht="18.75" customHeight="1">
      <c r="A7" s="322" t="s">
        <v>4</v>
      </c>
      <c r="B7" s="322"/>
      <c r="C7" s="322"/>
      <c r="D7" s="322"/>
      <c r="E7" s="328" t="s">
        <v>5</v>
      </c>
      <c r="F7" s="328"/>
      <c r="G7" s="328"/>
      <c r="H7" s="328"/>
      <c r="I7" s="328"/>
      <c r="J7" s="322"/>
      <c r="K7" s="322"/>
      <c r="L7" s="327"/>
      <c r="M7" s="327"/>
      <c r="N7" s="327"/>
      <c r="O7" s="327"/>
    </row>
    <row r="8" spans="1:15" ht="18.75" customHeight="1">
      <c r="A8" s="322" t="s">
        <v>6</v>
      </c>
      <c r="B8" s="322"/>
      <c r="C8" s="322"/>
      <c r="D8" s="322"/>
      <c r="E8" s="328" t="s">
        <v>7</v>
      </c>
      <c r="F8" s="328"/>
      <c r="G8" s="328"/>
      <c r="H8" s="328"/>
      <c r="I8" s="328"/>
      <c r="J8" s="322" t="s">
        <v>8</v>
      </c>
      <c r="K8" s="322"/>
      <c r="L8" s="327" t="s">
        <v>9</v>
      </c>
      <c r="M8" s="327"/>
      <c r="N8" s="327"/>
      <c r="O8" s="327"/>
    </row>
    <row r="9" spans="1:15" ht="43.5" customHeight="1">
      <c r="A9" s="323" t="s">
        <v>10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25.5">
      <c r="A10" s="56" t="s">
        <v>11</v>
      </c>
      <c r="B10" s="56" t="s">
        <v>12</v>
      </c>
      <c r="C10" s="57" t="s">
        <v>107</v>
      </c>
      <c r="D10" s="56" t="s">
        <v>13</v>
      </c>
      <c r="E10" s="56" t="s">
        <v>12</v>
      </c>
      <c r="F10" s="57" t="s">
        <v>107</v>
      </c>
      <c r="G10" s="56" t="s">
        <v>14</v>
      </c>
      <c r="H10" s="56" t="s">
        <v>12</v>
      </c>
      <c r="I10" s="57" t="s">
        <v>107</v>
      </c>
      <c r="J10" s="56" t="s">
        <v>15</v>
      </c>
      <c r="K10" s="58" t="s">
        <v>16</v>
      </c>
      <c r="L10" s="59"/>
      <c r="M10" s="56" t="s">
        <v>17</v>
      </c>
      <c r="N10" s="57" t="s">
        <v>107</v>
      </c>
      <c r="O10" s="56" t="s">
        <v>18</v>
      </c>
    </row>
    <row r="11" spans="1:57" ht="60" customHeight="1">
      <c r="A11" s="343" t="s">
        <v>19</v>
      </c>
      <c r="B11" s="326">
        <v>0.14</v>
      </c>
      <c r="C11" s="344" t="e">
        <f>F11+F19+F34</f>
        <v>#REF!</v>
      </c>
      <c r="D11" s="337" t="s">
        <v>20</v>
      </c>
      <c r="E11" s="326">
        <v>0.05</v>
      </c>
      <c r="F11" s="326" t="e">
        <f>I11+I15</f>
        <v>#REF!</v>
      </c>
      <c r="G11" s="324" t="s">
        <v>21</v>
      </c>
      <c r="H11" s="325">
        <v>0.03</v>
      </c>
      <c r="I11" s="325" t="e">
        <f>N11+N14</f>
        <v>#REF!</v>
      </c>
      <c r="J11" s="330" t="s">
        <v>22</v>
      </c>
      <c r="K11" s="51" t="s">
        <v>117</v>
      </c>
      <c r="L11" s="332">
        <f>H11/2</f>
        <v>0.015</v>
      </c>
      <c r="M11" s="305" t="s">
        <v>131</v>
      </c>
      <c r="N11" s="333" t="e">
        <f>'CAPITAL HUMANO'!#REF!+'CAPITAL HUMANO'!#REF!+'CAPITAL HUMANO'!#REF!</f>
        <v>#REF!</v>
      </c>
      <c r="O11" s="313" t="s">
        <v>23</v>
      </c>
      <c r="BE11" s="2"/>
    </row>
    <row r="12" spans="1:57" ht="60" customHeight="1">
      <c r="A12" s="343"/>
      <c r="B12" s="326"/>
      <c r="C12" s="344"/>
      <c r="D12" s="337"/>
      <c r="E12" s="326"/>
      <c r="F12" s="326"/>
      <c r="G12" s="324"/>
      <c r="H12" s="325"/>
      <c r="I12" s="325"/>
      <c r="J12" s="330"/>
      <c r="K12" s="51" t="s">
        <v>118</v>
      </c>
      <c r="L12" s="316"/>
      <c r="M12" s="305"/>
      <c r="N12" s="334"/>
      <c r="O12" s="314"/>
      <c r="BE12" s="2"/>
    </row>
    <row r="13" spans="1:57" ht="60" customHeight="1">
      <c r="A13" s="343"/>
      <c r="B13" s="326"/>
      <c r="C13" s="344"/>
      <c r="D13" s="337"/>
      <c r="E13" s="326"/>
      <c r="F13" s="326"/>
      <c r="G13" s="324"/>
      <c r="H13" s="325"/>
      <c r="I13" s="325"/>
      <c r="J13" s="330"/>
      <c r="K13" s="51" t="s">
        <v>97</v>
      </c>
      <c r="L13" s="317"/>
      <c r="M13" s="305"/>
      <c r="N13" s="335"/>
      <c r="O13" s="315"/>
      <c r="BE13" s="2"/>
    </row>
    <row r="14" spans="1:57" ht="57">
      <c r="A14" s="343"/>
      <c r="B14" s="326"/>
      <c r="C14" s="344"/>
      <c r="D14" s="337"/>
      <c r="E14" s="326"/>
      <c r="F14" s="326"/>
      <c r="G14" s="324"/>
      <c r="H14" s="325"/>
      <c r="I14" s="325"/>
      <c r="J14" s="60" t="s">
        <v>24</v>
      </c>
      <c r="K14" s="50" t="s">
        <v>98</v>
      </c>
      <c r="L14" s="52">
        <f>H11/2</f>
        <v>0.015</v>
      </c>
      <c r="M14" s="55" t="s">
        <v>119</v>
      </c>
      <c r="N14" s="54" t="e">
        <f>'CAPITAL HUMANO'!#REF!</f>
        <v>#REF!</v>
      </c>
      <c r="O14" s="55" t="s">
        <v>25</v>
      </c>
      <c r="BE14" s="2"/>
    </row>
    <row r="15" spans="1:15" s="2" customFormat="1" ht="58.5" customHeight="1">
      <c r="A15" s="343"/>
      <c r="B15" s="326"/>
      <c r="C15" s="344"/>
      <c r="D15" s="337"/>
      <c r="E15" s="326"/>
      <c r="F15" s="326"/>
      <c r="G15" s="324" t="s">
        <v>26</v>
      </c>
      <c r="H15" s="329">
        <v>0.02</v>
      </c>
      <c r="I15" s="329" t="e">
        <f>N15+N18+N16</f>
        <v>#REF!</v>
      </c>
      <c r="J15" s="312" t="s">
        <v>113</v>
      </c>
      <c r="K15" s="50" t="s">
        <v>114</v>
      </c>
      <c r="L15" s="306">
        <f>H15/2</f>
        <v>0.01</v>
      </c>
      <c r="M15" s="308" t="s">
        <v>99</v>
      </c>
      <c r="N15" s="71" t="e">
        <f>'CAPITAL HUMANO'!#REF!</f>
        <v>#REF!</v>
      </c>
      <c r="O15" s="50" t="s">
        <v>100</v>
      </c>
    </row>
    <row r="16" spans="1:15" s="2" customFormat="1" ht="44.25" customHeight="1">
      <c r="A16" s="343"/>
      <c r="B16" s="326"/>
      <c r="C16" s="344"/>
      <c r="D16" s="337"/>
      <c r="E16" s="326"/>
      <c r="F16" s="326"/>
      <c r="G16" s="324"/>
      <c r="H16" s="329"/>
      <c r="I16" s="329"/>
      <c r="J16" s="312"/>
      <c r="K16" s="50" t="s">
        <v>101</v>
      </c>
      <c r="L16" s="306"/>
      <c r="M16" s="308"/>
      <c r="N16" s="316" t="e">
        <f>+'CAPITAL HUMANO'!#REF!</f>
        <v>#REF!</v>
      </c>
      <c r="O16" s="331" t="s">
        <v>102</v>
      </c>
    </row>
    <row r="17" spans="1:15" s="2" customFormat="1" ht="44.25" customHeight="1">
      <c r="A17" s="343"/>
      <c r="B17" s="326"/>
      <c r="C17" s="344"/>
      <c r="D17" s="337"/>
      <c r="E17" s="326"/>
      <c r="F17" s="326"/>
      <c r="G17" s="324"/>
      <c r="H17" s="329"/>
      <c r="I17" s="329"/>
      <c r="J17" s="312"/>
      <c r="K17" s="50" t="s">
        <v>103</v>
      </c>
      <c r="L17" s="306"/>
      <c r="M17" s="308"/>
      <c r="N17" s="317"/>
      <c r="O17" s="331"/>
    </row>
    <row r="18" spans="1:15" s="2" customFormat="1" ht="42.75" customHeight="1">
      <c r="A18" s="343"/>
      <c r="B18" s="326"/>
      <c r="C18" s="344"/>
      <c r="D18" s="337"/>
      <c r="E18" s="326"/>
      <c r="F18" s="326"/>
      <c r="G18" s="324"/>
      <c r="H18" s="329"/>
      <c r="I18" s="329"/>
      <c r="J18" s="61" t="s">
        <v>27</v>
      </c>
      <c r="K18" s="62" t="s">
        <v>132</v>
      </c>
      <c r="L18" s="63">
        <f>H15/2</f>
        <v>0.01</v>
      </c>
      <c r="M18" s="53" t="s">
        <v>133</v>
      </c>
      <c r="N18" s="54" t="e">
        <f>'CAPITAL HUMANO'!#REF!</f>
        <v>#REF!</v>
      </c>
      <c r="O18" s="53" t="s">
        <v>104</v>
      </c>
    </row>
    <row r="19" spans="1:57" ht="48" customHeight="1">
      <c r="A19" s="343"/>
      <c r="B19" s="326"/>
      <c r="C19" s="344"/>
      <c r="D19" s="337"/>
      <c r="E19" s="338">
        <v>0.07</v>
      </c>
      <c r="F19" s="338" t="e">
        <f>I19+I25</f>
        <v>#REF!</v>
      </c>
      <c r="G19" s="324" t="s">
        <v>28</v>
      </c>
      <c r="H19" s="319">
        <v>0.03</v>
      </c>
      <c r="I19" s="319" t="e">
        <f>N19+N21+N22+N23+N24</f>
        <v>#REF!</v>
      </c>
      <c r="J19" s="312" t="s">
        <v>29</v>
      </c>
      <c r="K19" s="62" t="s">
        <v>30</v>
      </c>
      <c r="L19" s="318">
        <f>H19/4</f>
        <v>0.0075</v>
      </c>
      <c r="M19" s="308" t="s">
        <v>31</v>
      </c>
      <c r="N19" s="307" t="e">
        <f>'CAPITAL HUMANO'!#REF!</f>
        <v>#REF!</v>
      </c>
      <c r="O19" s="305" t="s">
        <v>106</v>
      </c>
      <c r="P19" s="7"/>
      <c r="BE19" s="2"/>
    </row>
    <row r="20" spans="1:57" ht="42.75">
      <c r="A20" s="343"/>
      <c r="B20" s="326"/>
      <c r="C20" s="344"/>
      <c r="D20" s="337"/>
      <c r="E20" s="338"/>
      <c r="F20" s="338"/>
      <c r="G20" s="324"/>
      <c r="H20" s="319"/>
      <c r="I20" s="319"/>
      <c r="J20" s="312"/>
      <c r="K20" s="62" t="s">
        <v>32</v>
      </c>
      <c r="L20" s="318"/>
      <c r="M20" s="308"/>
      <c r="N20" s="307"/>
      <c r="O20" s="305"/>
      <c r="P20" s="3"/>
      <c r="BE20" s="2"/>
    </row>
    <row r="21" spans="1:57" ht="57">
      <c r="A21" s="343"/>
      <c r="B21" s="326"/>
      <c r="C21" s="344"/>
      <c r="D21" s="337"/>
      <c r="E21" s="338"/>
      <c r="F21" s="338"/>
      <c r="G21" s="324"/>
      <c r="H21" s="319"/>
      <c r="I21" s="319"/>
      <c r="J21" s="61" t="s">
        <v>33</v>
      </c>
      <c r="K21" s="64" t="s">
        <v>34</v>
      </c>
      <c r="L21" s="65">
        <f>H19/4</f>
        <v>0.0075</v>
      </c>
      <c r="M21" s="64" t="s">
        <v>35</v>
      </c>
      <c r="N21" s="65" t="e">
        <f>'CAPITAL HUMANO'!#REF!</f>
        <v>#REF!</v>
      </c>
      <c r="O21" s="53" t="s">
        <v>36</v>
      </c>
      <c r="BE21" s="2"/>
    </row>
    <row r="22" spans="1:57" ht="42.75">
      <c r="A22" s="343"/>
      <c r="B22" s="326"/>
      <c r="C22" s="344"/>
      <c r="D22" s="337"/>
      <c r="E22" s="338"/>
      <c r="F22" s="338"/>
      <c r="G22" s="324"/>
      <c r="H22" s="319"/>
      <c r="I22" s="319"/>
      <c r="J22" s="312" t="s">
        <v>37</v>
      </c>
      <c r="K22" s="64" t="s">
        <v>38</v>
      </c>
      <c r="L22" s="63">
        <f>H19/4</f>
        <v>0.0075</v>
      </c>
      <c r="M22" s="64" t="s">
        <v>39</v>
      </c>
      <c r="N22" s="66" t="e">
        <f>'CAPITAL HUMANO'!#REF!</f>
        <v>#REF!</v>
      </c>
      <c r="O22" s="67" t="s">
        <v>121</v>
      </c>
      <c r="BE22" s="2"/>
    </row>
    <row r="23" spans="1:57" ht="81">
      <c r="A23" s="343"/>
      <c r="B23" s="326"/>
      <c r="C23" s="344"/>
      <c r="D23" s="337"/>
      <c r="E23" s="338"/>
      <c r="F23" s="338"/>
      <c r="G23" s="324"/>
      <c r="H23" s="319"/>
      <c r="I23" s="319"/>
      <c r="J23" s="312"/>
      <c r="K23" s="64" t="s">
        <v>40</v>
      </c>
      <c r="L23" s="65">
        <f>H19/4/2</f>
        <v>0.00375</v>
      </c>
      <c r="M23" s="64" t="s">
        <v>41</v>
      </c>
      <c r="N23" s="65" t="e">
        <f>'CAPITAL HUMANO'!#REF!</f>
        <v>#REF!</v>
      </c>
      <c r="O23" s="67" t="s">
        <v>122</v>
      </c>
      <c r="BE23" s="2"/>
    </row>
    <row r="24" spans="1:57" ht="28.5">
      <c r="A24" s="343"/>
      <c r="B24" s="326"/>
      <c r="C24" s="344"/>
      <c r="D24" s="337"/>
      <c r="E24" s="338"/>
      <c r="F24" s="338"/>
      <c r="G24" s="324"/>
      <c r="H24" s="319"/>
      <c r="I24" s="319"/>
      <c r="J24" s="312"/>
      <c r="K24" s="64" t="s">
        <v>115</v>
      </c>
      <c r="L24" s="65">
        <f>H19/4/2</f>
        <v>0.00375</v>
      </c>
      <c r="M24" s="64" t="s">
        <v>116</v>
      </c>
      <c r="N24" s="65" t="e">
        <f>'CAPITAL HUMANO'!#REF!</f>
        <v>#REF!</v>
      </c>
      <c r="O24" s="67" t="s">
        <v>123</v>
      </c>
      <c r="BE24" s="2"/>
    </row>
    <row r="25" spans="1:57" ht="28.5">
      <c r="A25" s="343"/>
      <c r="B25" s="326"/>
      <c r="C25" s="344"/>
      <c r="D25" s="337"/>
      <c r="E25" s="338"/>
      <c r="F25" s="338"/>
      <c r="G25" s="336" t="s">
        <v>42</v>
      </c>
      <c r="H25" s="320">
        <v>0.04</v>
      </c>
      <c r="I25" s="320" t="e">
        <f>N25+N27+N28+N29+N30+N31+N32+N33</f>
        <v>#REF!</v>
      </c>
      <c r="J25" s="312" t="s">
        <v>43</v>
      </c>
      <c r="K25" s="64" t="s">
        <v>44</v>
      </c>
      <c r="L25" s="306">
        <f>H25/2/4</f>
        <v>0.005</v>
      </c>
      <c r="M25" s="310" t="s">
        <v>45</v>
      </c>
      <c r="N25" s="306" t="e">
        <f>'CAPITAL HUMANO'!#REF!</f>
        <v>#REF!</v>
      </c>
      <c r="O25" s="310" t="s">
        <v>46</v>
      </c>
      <c r="P25" s="7"/>
      <c r="BE25" s="2"/>
    </row>
    <row r="26" spans="1:57" ht="28.5">
      <c r="A26" s="343"/>
      <c r="B26" s="326"/>
      <c r="C26" s="344"/>
      <c r="D26" s="337"/>
      <c r="E26" s="338"/>
      <c r="F26" s="338"/>
      <c r="G26" s="336"/>
      <c r="H26" s="320"/>
      <c r="I26" s="320"/>
      <c r="J26" s="312"/>
      <c r="K26" s="64" t="s">
        <v>47</v>
      </c>
      <c r="L26" s="306"/>
      <c r="M26" s="310"/>
      <c r="N26" s="306"/>
      <c r="O26" s="311"/>
      <c r="BE26" s="2"/>
    </row>
    <row r="27" spans="1:57" ht="54" customHeight="1">
      <c r="A27" s="343"/>
      <c r="B27" s="326"/>
      <c r="C27" s="344"/>
      <c r="D27" s="337"/>
      <c r="E27" s="338"/>
      <c r="F27" s="338"/>
      <c r="G27" s="336"/>
      <c r="H27" s="320"/>
      <c r="I27" s="320"/>
      <c r="J27" s="312"/>
      <c r="K27" s="305" t="s">
        <v>48</v>
      </c>
      <c r="L27" s="54">
        <f>H25/2/4</f>
        <v>0.005</v>
      </c>
      <c r="M27" s="53" t="s">
        <v>49</v>
      </c>
      <c r="N27" s="54" t="e">
        <f>'CAPITAL HUMANO'!#REF!</f>
        <v>#REF!</v>
      </c>
      <c r="O27" s="53" t="s">
        <v>50</v>
      </c>
      <c r="BE27" s="2"/>
    </row>
    <row r="28" spans="1:57" ht="26.25">
      <c r="A28" s="343"/>
      <c r="B28" s="326"/>
      <c r="C28" s="344"/>
      <c r="D28" s="337"/>
      <c r="E28" s="338"/>
      <c r="F28" s="338"/>
      <c r="G28" s="336"/>
      <c r="H28" s="320"/>
      <c r="I28" s="320"/>
      <c r="J28" s="312"/>
      <c r="K28" s="305"/>
      <c r="L28" s="54">
        <f>H25/2/4</f>
        <v>0.005</v>
      </c>
      <c r="M28" s="305" t="s">
        <v>51</v>
      </c>
      <c r="N28" s="54" t="e">
        <f>'CAPITAL HUMANO'!#REF!</f>
        <v>#REF!</v>
      </c>
      <c r="O28" s="53" t="s">
        <v>52</v>
      </c>
      <c r="BE28" s="2"/>
    </row>
    <row r="29" spans="1:57" ht="30" customHeight="1">
      <c r="A29" s="343"/>
      <c r="B29" s="326"/>
      <c r="C29" s="344"/>
      <c r="D29" s="337"/>
      <c r="E29" s="338"/>
      <c r="F29" s="338"/>
      <c r="G29" s="336"/>
      <c r="H29" s="320"/>
      <c r="I29" s="320"/>
      <c r="J29" s="312"/>
      <c r="K29" s="305"/>
      <c r="L29" s="54">
        <f>H25/2/4</f>
        <v>0.005</v>
      </c>
      <c r="M29" s="305"/>
      <c r="N29" s="54" t="e">
        <f>'CAPITAL HUMANO'!#REF!+'CAPITAL HUMANO'!#REF!</f>
        <v>#REF!</v>
      </c>
      <c r="O29" s="53" t="s">
        <v>53</v>
      </c>
      <c r="BE29" s="2"/>
    </row>
    <row r="30" spans="1:57" ht="52.5">
      <c r="A30" s="343"/>
      <c r="B30" s="326"/>
      <c r="C30" s="344"/>
      <c r="D30" s="337"/>
      <c r="E30" s="338"/>
      <c r="F30" s="338"/>
      <c r="G30" s="336"/>
      <c r="H30" s="320"/>
      <c r="I30" s="320"/>
      <c r="J30" s="312" t="s">
        <v>54</v>
      </c>
      <c r="K30" s="305" t="s">
        <v>55</v>
      </c>
      <c r="L30" s="54">
        <f>H25/2/4</f>
        <v>0.005</v>
      </c>
      <c r="M30" s="68" t="s">
        <v>56</v>
      </c>
      <c r="N30" s="72">
        <f>L30</f>
        <v>0.005</v>
      </c>
      <c r="O30" s="68" t="s">
        <v>57</v>
      </c>
      <c r="BE30" s="2"/>
    </row>
    <row r="31" spans="1:57" ht="52.5">
      <c r="A31" s="343"/>
      <c r="B31" s="326"/>
      <c r="C31" s="344"/>
      <c r="D31" s="337"/>
      <c r="E31" s="338"/>
      <c r="F31" s="338"/>
      <c r="G31" s="336"/>
      <c r="H31" s="320"/>
      <c r="I31" s="320"/>
      <c r="J31" s="312"/>
      <c r="K31" s="305"/>
      <c r="L31" s="54">
        <f>H25/2/4</f>
        <v>0.005</v>
      </c>
      <c r="M31" s="53" t="s">
        <v>58</v>
      </c>
      <c r="N31" s="54" t="e">
        <f>'CAPITAL HUMANO'!#REF!+'CAPITAL HUMANO'!#REF!</f>
        <v>#REF!</v>
      </c>
      <c r="O31" s="53" t="s">
        <v>59</v>
      </c>
      <c r="BE31" s="2"/>
    </row>
    <row r="32" spans="1:57" ht="52.5">
      <c r="A32" s="343"/>
      <c r="B32" s="326"/>
      <c r="C32" s="344"/>
      <c r="D32" s="337"/>
      <c r="E32" s="338"/>
      <c r="F32" s="338"/>
      <c r="G32" s="336"/>
      <c r="H32" s="320"/>
      <c r="I32" s="320"/>
      <c r="J32" s="312"/>
      <c r="K32" s="305"/>
      <c r="L32" s="54">
        <f>H25/2/4</f>
        <v>0.005</v>
      </c>
      <c r="M32" s="53" t="s">
        <v>60</v>
      </c>
      <c r="N32" s="54" t="e">
        <f>'CAPITAL HUMANO'!#REF!</f>
        <v>#REF!</v>
      </c>
      <c r="O32" s="68" t="s">
        <v>61</v>
      </c>
      <c r="BE32" s="2"/>
    </row>
    <row r="33" spans="1:57" ht="52.5">
      <c r="A33" s="343"/>
      <c r="B33" s="326"/>
      <c r="C33" s="344"/>
      <c r="D33" s="337"/>
      <c r="E33" s="338"/>
      <c r="F33" s="338"/>
      <c r="G33" s="336"/>
      <c r="H33" s="320"/>
      <c r="I33" s="320"/>
      <c r="J33" s="312"/>
      <c r="K33" s="64" t="s">
        <v>62</v>
      </c>
      <c r="L33" s="65">
        <f>H25/2/4</f>
        <v>0.005</v>
      </c>
      <c r="M33" s="68" t="s">
        <v>63</v>
      </c>
      <c r="N33" s="52" t="e">
        <f>'CAPITAL HUMANO'!#REF!</f>
        <v>#REF!</v>
      </c>
      <c r="O33" s="53" t="s">
        <v>64</v>
      </c>
      <c r="BE33" s="2"/>
    </row>
    <row r="34" spans="1:15" s="2" customFormat="1" ht="99.75" customHeight="1">
      <c r="A34" s="343"/>
      <c r="B34" s="326"/>
      <c r="C34" s="344"/>
      <c r="D34" s="331" t="s">
        <v>65</v>
      </c>
      <c r="E34" s="345">
        <v>0.02</v>
      </c>
      <c r="F34" s="320" t="e">
        <f>I34</f>
        <v>#REF!</v>
      </c>
      <c r="G34" s="339" t="s">
        <v>66</v>
      </c>
      <c r="H34" s="321">
        <v>0.02</v>
      </c>
      <c r="I34" s="321" t="e">
        <f>N34+N36+N37</f>
        <v>#REF!</v>
      </c>
      <c r="J34" s="305" t="s">
        <v>67</v>
      </c>
      <c r="K34" s="68" t="s">
        <v>68</v>
      </c>
      <c r="L34" s="307">
        <f>H34/2</f>
        <v>0.01</v>
      </c>
      <c r="M34" s="308" t="s">
        <v>69</v>
      </c>
      <c r="N34" s="307" t="e">
        <f>#REF!</f>
        <v>#REF!</v>
      </c>
      <c r="O34" s="309" t="s">
        <v>70</v>
      </c>
    </row>
    <row r="35" spans="1:15" s="2" customFormat="1" ht="56.25" customHeight="1">
      <c r="A35" s="343"/>
      <c r="B35" s="326"/>
      <c r="C35" s="344"/>
      <c r="D35" s="331"/>
      <c r="E35" s="345"/>
      <c r="F35" s="320"/>
      <c r="G35" s="339"/>
      <c r="H35" s="321"/>
      <c r="I35" s="321"/>
      <c r="J35" s="305"/>
      <c r="K35" s="68" t="s">
        <v>71</v>
      </c>
      <c r="L35" s="307"/>
      <c r="M35" s="308"/>
      <c r="N35" s="307"/>
      <c r="O35" s="309"/>
    </row>
    <row r="36" spans="1:15" s="2" customFormat="1" ht="60" customHeight="1">
      <c r="A36" s="343"/>
      <c r="B36" s="326"/>
      <c r="C36" s="344"/>
      <c r="D36" s="331"/>
      <c r="E36" s="345"/>
      <c r="F36" s="320"/>
      <c r="G36" s="339"/>
      <c r="H36" s="321"/>
      <c r="I36" s="321"/>
      <c r="J36" s="305" t="s">
        <v>72</v>
      </c>
      <c r="K36" s="68" t="s">
        <v>73</v>
      </c>
      <c r="L36" s="52">
        <f>H34/2/2</f>
        <v>0.005</v>
      </c>
      <c r="M36" s="308" t="s">
        <v>74</v>
      </c>
      <c r="N36" s="69" t="e">
        <f>#REF!</f>
        <v>#REF!</v>
      </c>
      <c r="O36" s="70" t="s">
        <v>75</v>
      </c>
    </row>
    <row r="37" spans="1:15" s="2" customFormat="1" ht="57.75" customHeight="1">
      <c r="A37" s="343"/>
      <c r="B37" s="326"/>
      <c r="C37" s="344"/>
      <c r="D37" s="331"/>
      <c r="E37" s="345"/>
      <c r="F37" s="320"/>
      <c r="G37" s="339"/>
      <c r="H37" s="321"/>
      <c r="I37" s="321"/>
      <c r="J37" s="305"/>
      <c r="K37" s="68" t="s">
        <v>76</v>
      </c>
      <c r="L37" s="52">
        <f>H34/2/2</f>
        <v>0.005</v>
      </c>
      <c r="M37" s="308"/>
      <c r="N37" s="69" t="e">
        <f>#REF!</f>
        <v>#REF!</v>
      </c>
      <c r="O37" s="70" t="s">
        <v>77</v>
      </c>
    </row>
    <row r="38" spans="2:57" ht="14.25">
      <c r="B38" s="7">
        <f>SUM(B11)</f>
        <v>0.14</v>
      </c>
      <c r="C38" s="7" t="e">
        <f>SUM(C11)</f>
        <v>#REF!</v>
      </c>
      <c r="E38" s="7">
        <f>SUM(E11:E37)</f>
        <v>0.14</v>
      </c>
      <c r="F38" s="7" t="e">
        <f>SUM(F11:F37)</f>
        <v>#REF!</v>
      </c>
      <c r="H38" s="7">
        <f>SUM(H11:H37)</f>
        <v>0.13999999999999999</v>
      </c>
      <c r="K38" s="4"/>
      <c r="L38" s="9">
        <f>SUM(L11:L37)</f>
        <v>0.14000000000000007</v>
      </c>
      <c r="N38" s="8" t="e">
        <f>SUM(N11:N37)</f>
        <v>#REF!</v>
      </c>
      <c r="BE38" s="2"/>
    </row>
    <row r="39" spans="1:57" ht="14.25">
      <c r="A39" s="73" t="s">
        <v>134</v>
      </c>
      <c r="B39" s="73"/>
      <c r="C39" s="74" t="e">
        <f>C38/B38</f>
        <v>#REF!</v>
      </c>
      <c r="BE39" s="2"/>
    </row>
    <row r="40" ht="14.25">
      <c r="BE40" s="2"/>
    </row>
    <row r="41" ht="14.25">
      <c r="BE41" s="2"/>
    </row>
    <row r="42" ht="14.25">
      <c r="BE42" s="2"/>
    </row>
    <row r="43" ht="14.25">
      <c r="BE43" s="2"/>
    </row>
    <row r="46" ht="14.25">
      <c r="BE46" s="2"/>
    </row>
    <row r="47" ht="14.25">
      <c r="BE47" s="2"/>
    </row>
    <row r="986" ht="14.25">
      <c r="BE986" t="s">
        <v>78</v>
      </c>
    </row>
    <row r="987" ht="14.25">
      <c r="BE987" t="s">
        <v>79</v>
      </c>
    </row>
    <row r="988" ht="14.25">
      <c r="BE988" t="s">
        <v>80</v>
      </c>
    </row>
    <row r="989" ht="14.25">
      <c r="BE989" t="s">
        <v>81</v>
      </c>
    </row>
    <row r="990" ht="14.25">
      <c r="BE990" t="s">
        <v>82</v>
      </c>
    </row>
    <row r="991" ht="14.25">
      <c r="BE991" t="s">
        <v>83</v>
      </c>
    </row>
    <row r="992" ht="14.25">
      <c r="BE992" t="s">
        <v>84</v>
      </c>
    </row>
    <row r="993" ht="14.25">
      <c r="BE993" t="s">
        <v>85</v>
      </c>
    </row>
    <row r="994" ht="14.25">
      <c r="BE994" t="s">
        <v>86</v>
      </c>
    </row>
    <row r="995" ht="14.25">
      <c r="BE995" t="s">
        <v>87</v>
      </c>
    </row>
    <row r="996" ht="14.25">
      <c r="BE996" t="s">
        <v>9</v>
      </c>
    </row>
    <row r="997" ht="14.25">
      <c r="BE997" t="s">
        <v>88</v>
      </c>
    </row>
    <row r="998" ht="14.25">
      <c r="BE998" t="s">
        <v>89</v>
      </c>
    </row>
    <row r="999" ht="14.25">
      <c r="BE999" t="s">
        <v>90</v>
      </c>
    </row>
  </sheetData>
  <sheetProtection/>
  <mergeCells count="70">
    <mergeCell ref="A11:A37"/>
    <mergeCell ref="E7:I7"/>
    <mergeCell ref="C11:C37"/>
    <mergeCell ref="E19:E33"/>
    <mergeCell ref="D34:D37"/>
    <mergeCell ref="E34:E37"/>
    <mergeCell ref="I11:I14"/>
    <mergeCell ref="I15:I18"/>
    <mergeCell ref="H34:H37"/>
    <mergeCell ref="B11:B37"/>
    <mergeCell ref="A1:O5"/>
    <mergeCell ref="A6:D6"/>
    <mergeCell ref="A7:D7"/>
    <mergeCell ref="E6:I6"/>
    <mergeCell ref="J6:K7"/>
    <mergeCell ref="L6:O7"/>
    <mergeCell ref="G19:G24"/>
    <mergeCell ref="H19:H24"/>
    <mergeCell ref="F34:F37"/>
    <mergeCell ref="G25:G33"/>
    <mergeCell ref="D11:D33"/>
    <mergeCell ref="E11:E18"/>
    <mergeCell ref="F19:F33"/>
    <mergeCell ref="G34:G37"/>
    <mergeCell ref="H25:H33"/>
    <mergeCell ref="J8:K8"/>
    <mergeCell ref="L8:O8"/>
    <mergeCell ref="E8:I8"/>
    <mergeCell ref="G15:G18"/>
    <mergeCell ref="H15:H18"/>
    <mergeCell ref="J15:J17"/>
    <mergeCell ref="J11:J13"/>
    <mergeCell ref="O16:O17"/>
    <mergeCell ref="L11:L13"/>
    <mergeCell ref="N11:N13"/>
    <mergeCell ref="I34:I37"/>
    <mergeCell ref="M28:M29"/>
    <mergeCell ref="K30:K32"/>
    <mergeCell ref="L34:L35"/>
    <mergeCell ref="M34:M35"/>
    <mergeCell ref="A8:D8"/>
    <mergeCell ref="A9:O9"/>
    <mergeCell ref="G11:G14"/>
    <mergeCell ref="H11:H14"/>
    <mergeCell ref="F11:F18"/>
    <mergeCell ref="L19:L20"/>
    <mergeCell ref="L25:L26"/>
    <mergeCell ref="J30:J33"/>
    <mergeCell ref="J19:J20"/>
    <mergeCell ref="K27:K29"/>
    <mergeCell ref="I19:I24"/>
    <mergeCell ref="I25:I33"/>
    <mergeCell ref="J22:J24"/>
    <mergeCell ref="M25:M26"/>
    <mergeCell ref="O11:O13"/>
    <mergeCell ref="N16:N17"/>
    <mergeCell ref="O19:O20"/>
    <mergeCell ref="M15:M17"/>
    <mergeCell ref="M11:M13"/>
    <mergeCell ref="M19:M20"/>
    <mergeCell ref="J34:J35"/>
    <mergeCell ref="L15:L17"/>
    <mergeCell ref="N19:N20"/>
    <mergeCell ref="J36:J37"/>
    <mergeCell ref="M36:M37"/>
    <mergeCell ref="O34:O35"/>
    <mergeCell ref="N34:N35"/>
    <mergeCell ref="N25:N26"/>
    <mergeCell ref="O25:O26"/>
    <mergeCell ref="J25:J29"/>
  </mergeCells>
  <dataValidations count="2">
    <dataValidation type="list" allowBlank="1" showInputMessage="1" showErrorMessage="1" sqref="L8">
      <formula1>$BE$986:$BE$999</formula1>
    </dataValidation>
    <dataValidation allowBlank="1" showErrorMessage="1" sqref="K11:K17 O15:O17 O22:O24"/>
  </dataValidations>
  <printOptions/>
  <pageMargins left="0.2362204724409449" right="0.2755905511811024" top="0.5511811023622047" bottom="0.31496062992125984" header="0.31496062992125984" footer="0.31496062992125984"/>
  <pageSetup horizontalDpi="300" verticalDpi="300" orientation="landscape" scale="60" r:id="rId4"/>
  <rowBreaks count="1" manualBreakCount="1">
    <brk id="19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H97"/>
  <sheetViews>
    <sheetView zoomScale="51" zoomScaleNormal="51" zoomScalePageLayoutView="0" workbookViewId="0" topLeftCell="A86">
      <selection activeCell="D86" sqref="D86:I92"/>
    </sheetView>
  </sheetViews>
  <sheetFormatPr defaultColWidth="11.421875" defaultRowHeight="15"/>
  <cols>
    <col min="1" max="1" width="20.8515625" style="90" customWidth="1"/>
    <col min="2" max="2" width="47.421875" style="90" customWidth="1"/>
    <col min="3" max="3" width="41.00390625" style="90" customWidth="1"/>
    <col min="4" max="4" width="11.57421875" style="90" customWidth="1"/>
    <col min="5" max="8" width="11.57421875" style="90" hidden="1" customWidth="1"/>
    <col min="9" max="9" width="11.57421875" style="90" customWidth="1"/>
    <col min="10" max="10" width="44.7109375" style="90" customWidth="1"/>
    <col min="11" max="11" width="20.140625" style="90" customWidth="1"/>
    <col min="12" max="12" width="41.57421875" style="90" customWidth="1"/>
    <col min="13" max="32" width="11.421875" style="90" customWidth="1"/>
    <col min="33" max="33" width="14.8515625" style="90" bestFit="1" customWidth="1"/>
    <col min="34" max="34" width="36.8515625" style="90" bestFit="1" customWidth="1"/>
    <col min="35" max="35" width="14.57421875" style="90" bestFit="1" customWidth="1"/>
    <col min="36" max="16384" width="11.421875" style="90" customWidth="1"/>
  </cols>
  <sheetData>
    <row r="1" spans="1:12" ht="19.5" customHeight="1">
      <c r="A1" s="378" t="s">
        <v>239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30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24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36.75" customHeight="1">
      <c r="A4" s="361" t="s">
        <v>0</v>
      </c>
      <c r="B4" s="361"/>
      <c r="C4" s="362" t="s">
        <v>136</v>
      </c>
      <c r="D4" s="362"/>
      <c r="E4" s="362"/>
      <c r="F4" s="362"/>
      <c r="G4" s="362"/>
      <c r="H4" s="362"/>
      <c r="I4" s="231"/>
      <c r="J4" s="363" t="s">
        <v>139</v>
      </c>
      <c r="K4" s="363"/>
      <c r="L4" s="232" t="s">
        <v>141</v>
      </c>
    </row>
    <row r="5" spans="1:12" ht="36.75" customHeight="1">
      <c r="A5" s="361" t="s">
        <v>4</v>
      </c>
      <c r="B5" s="361"/>
      <c r="C5" s="375" t="s">
        <v>137</v>
      </c>
      <c r="D5" s="375"/>
      <c r="E5" s="375"/>
      <c r="F5" s="375"/>
      <c r="G5" s="375"/>
      <c r="H5" s="375"/>
      <c r="I5" s="233"/>
      <c r="J5" s="363" t="s">
        <v>143</v>
      </c>
      <c r="K5" s="363"/>
      <c r="L5" s="232" t="s">
        <v>144</v>
      </c>
    </row>
    <row r="6" spans="1:12" ht="48.75" customHeight="1">
      <c r="A6" s="361" t="s">
        <v>6</v>
      </c>
      <c r="B6" s="361"/>
      <c r="C6" s="375" t="s">
        <v>138</v>
      </c>
      <c r="D6" s="375"/>
      <c r="E6" s="234"/>
      <c r="F6" s="234"/>
      <c r="G6" s="234"/>
      <c r="H6" s="234"/>
      <c r="I6" s="233"/>
      <c r="J6" s="363" t="s">
        <v>140</v>
      </c>
      <c r="K6" s="363"/>
      <c r="L6" s="232" t="s">
        <v>142</v>
      </c>
    </row>
    <row r="7" spans="1:12" ht="32.25" customHeight="1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</row>
    <row r="8" spans="1:12" ht="36" customHeight="1">
      <c r="A8" s="376" t="s">
        <v>163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</row>
    <row r="9" spans="1:12" ht="36" customHeight="1">
      <c r="A9" s="359" t="s">
        <v>91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</row>
    <row r="10" spans="1:34" ht="21.75" customHeight="1">
      <c r="A10" s="381" t="s">
        <v>92</v>
      </c>
      <c r="B10" s="364" t="s">
        <v>157</v>
      </c>
      <c r="C10" s="364" t="s">
        <v>93</v>
      </c>
      <c r="D10" s="364" t="s">
        <v>94</v>
      </c>
      <c r="E10" s="380" t="s">
        <v>217</v>
      </c>
      <c r="F10" s="366"/>
      <c r="G10" s="366"/>
      <c r="H10" s="366"/>
      <c r="I10" s="356" t="s">
        <v>408</v>
      </c>
      <c r="J10" s="366" t="s">
        <v>95</v>
      </c>
      <c r="K10" s="366" t="s">
        <v>158</v>
      </c>
      <c r="L10" s="366" t="s">
        <v>96</v>
      </c>
      <c r="AH10" s="91"/>
    </row>
    <row r="11" spans="1:34" ht="33.75" customHeight="1">
      <c r="A11" s="381"/>
      <c r="B11" s="364"/>
      <c r="C11" s="364"/>
      <c r="D11" s="364"/>
      <c r="E11" s="92" t="s">
        <v>159</v>
      </c>
      <c r="F11" s="92" t="s">
        <v>160</v>
      </c>
      <c r="G11" s="92" t="s">
        <v>161</v>
      </c>
      <c r="H11" s="92" t="s">
        <v>162</v>
      </c>
      <c r="I11" s="357"/>
      <c r="J11" s="366"/>
      <c r="K11" s="366"/>
      <c r="L11" s="366"/>
      <c r="AH11" s="91"/>
    </row>
    <row r="12" spans="1:12" s="91" customFormat="1" ht="77.25" customHeight="1">
      <c r="A12" s="386" t="s">
        <v>356</v>
      </c>
      <c r="B12" s="158" t="s">
        <v>329</v>
      </c>
      <c r="C12" s="155" t="s">
        <v>174</v>
      </c>
      <c r="D12" s="159">
        <v>0.76</v>
      </c>
      <c r="E12" s="159">
        <v>0.2</v>
      </c>
      <c r="F12" s="159">
        <v>0.5</v>
      </c>
      <c r="G12" s="159">
        <v>0.8</v>
      </c>
      <c r="H12" s="159"/>
      <c r="I12" s="159">
        <f>+G12</f>
        <v>0.8</v>
      </c>
      <c r="J12" s="158" t="s">
        <v>359</v>
      </c>
      <c r="K12" s="160" t="s">
        <v>283</v>
      </c>
      <c r="L12" s="383"/>
    </row>
    <row r="13" spans="1:12" s="91" customFormat="1" ht="77.25" customHeight="1">
      <c r="A13" s="387"/>
      <c r="B13" s="158" t="s">
        <v>330</v>
      </c>
      <c r="C13" s="155" t="s">
        <v>357</v>
      </c>
      <c r="D13" s="159">
        <v>0.97</v>
      </c>
      <c r="E13" s="155"/>
      <c r="F13" s="155"/>
      <c r="G13" s="155"/>
      <c r="H13" s="159">
        <v>0.99</v>
      </c>
      <c r="I13" s="159">
        <f>+H13</f>
        <v>0.99</v>
      </c>
      <c r="J13" s="158" t="s">
        <v>362</v>
      </c>
      <c r="K13" s="160" t="s">
        <v>283</v>
      </c>
      <c r="L13" s="384"/>
    </row>
    <row r="14" spans="1:12" s="91" customFormat="1" ht="77.25" customHeight="1">
      <c r="A14" s="387"/>
      <c r="B14" s="158" t="s">
        <v>284</v>
      </c>
      <c r="C14" s="174" t="s">
        <v>331</v>
      </c>
      <c r="D14" s="174" t="s">
        <v>175</v>
      </c>
      <c r="E14" s="175"/>
      <c r="F14" s="177" t="s">
        <v>333</v>
      </c>
      <c r="G14" s="176"/>
      <c r="H14" s="175" t="s">
        <v>332</v>
      </c>
      <c r="I14" s="175" t="str">
        <f>+H14</f>
        <v>≥ 60%</v>
      </c>
      <c r="J14" s="158" t="s">
        <v>359</v>
      </c>
      <c r="K14" s="160" t="s">
        <v>283</v>
      </c>
      <c r="L14" s="384"/>
    </row>
    <row r="15" spans="1:12" s="91" customFormat="1" ht="77.25" customHeight="1">
      <c r="A15" s="387"/>
      <c r="B15" s="161" t="s">
        <v>361</v>
      </c>
      <c r="C15" s="138" t="s">
        <v>358</v>
      </c>
      <c r="D15" s="159">
        <v>0.93</v>
      </c>
      <c r="E15" s="194"/>
      <c r="F15" s="157">
        <v>0.5</v>
      </c>
      <c r="G15" s="194"/>
      <c r="H15" s="157">
        <v>0.95</v>
      </c>
      <c r="I15" s="157">
        <f>+H15</f>
        <v>0.95</v>
      </c>
      <c r="J15" s="139" t="s">
        <v>359</v>
      </c>
      <c r="K15" s="160" t="s">
        <v>285</v>
      </c>
      <c r="L15" s="384"/>
    </row>
    <row r="16" spans="1:12" s="91" customFormat="1" ht="77.25" customHeight="1">
      <c r="A16" s="388"/>
      <c r="B16" s="161" t="s">
        <v>360</v>
      </c>
      <c r="C16" s="155" t="s">
        <v>209</v>
      </c>
      <c r="D16" s="159">
        <v>0.9</v>
      </c>
      <c r="E16" s="159"/>
      <c r="H16" s="157">
        <v>0.99</v>
      </c>
      <c r="I16" s="157">
        <f>+H16</f>
        <v>0.99</v>
      </c>
      <c r="J16" s="158" t="s">
        <v>359</v>
      </c>
      <c r="K16" s="160" t="s">
        <v>285</v>
      </c>
      <c r="L16" s="193"/>
    </row>
    <row r="17" spans="1:34" s="131" customFormat="1" ht="33" customHeight="1">
      <c r="A17" s="419" t="s">
        <v>200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294">
        <v>0.0014</v>
      </c>
      <c r="AH17" s="132"/>
    </row>
    <row r="18" spans="1:34" s="131" customFormat="1" ht="39.75" customHeight="1">
      <c r="A18" s="421" t="s">
        <v>201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290"/>
      <c r="AH18" s="132"/>
    </row>
    <row r="19" spans="1:34" s="93" customFormat="1" ht="70.5" customHeight="1">
      <c r="A19" s="235"/>
      <c r="B19" s="235"/>
      <c r="C19" s="121"/>
      <c r="D19" s="236"/>
      <c r="E19" s="236"/>
      <c r="F19" s="236"/>
      <c r="G19" s="236"/>
      <c r="H19" s="236"/>
      <c r="I19" s="236"/>
      <c r="J19" s="235"/>
      <c r="K19" s="237"/>
      <c r="L19" s="238"/>
      <c r="AH19" s="94"/>
    </row>
    <row r="20" spans="1:34" ht="36.75" customHeight="1">
      <c r="A20" s="376" t="s">
        <v>164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AH20" s="91"/>
    </row>
    <row r="21" spans="1:34" ht="36.75" customHeight="1">
      <c r="A21" s="359" t="s">
        <v>91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AH21" s="91"/>
    </row>
    <row r="22" spans="1:34" ht="24" customHeight="1">
      <c r="A22" s="381" t="s">
        <v>92</v>
      </c>
      <c r="B22" s="364" t="s">
        <v>157</v>
      </c>
      <c r="C22" s="364" t="s">
        <v>93</v>
      </c>
      <c r="D22" s="364" t="s">
        <v>94</v>
      </c>
      <c r="E22" s="380" t="s">
        <v>217</v>
      </c>
      <c r="F22" s="366"/>
      <c r="G22" s="366"/>
      <c r="H22" s="366"/>
      <c r="I22" s="356" t="s">
        <v>408</v>
      </c>
      <c r="J22" s="366" t="s">
        <v>95</v>
      </c>
      <c r="K22" s="366" t="s">
        <v>158</v>
      </c>
      <c r="L22" s="366" t="s">
        <v>96</v>
      </c>
      <c r="AH22" s="91"/>
    </row>
    <row r="23" spans="1:34" ht="17.25" customHeight="1">
      <c r="A23" s="385"/>
      <c r="B23" s="365"/>
      <c r="C23" s="365"/>
      <c r="D23" s="365"/>
      <c r="E23" s="95" t="s">
        <v>159</v>
      </c>
      <c r="F23" s="95" t="s">
        <v>160</v>
      </c>
      <c r="G23" s="95" t="s">
        <v>161</v>
      </c>
      <c r="H23" s="95" t="s">
        <v>162</v>
      </c>
      <c r="I23" s="357"/>
      <c r="J23" s="367"/>
      <c r="K23" s="367"/>
      <c r="L23" s="367"/>
      <c r="AH23" s="91"/>
    </row>
    <row r="24" spans="1:34" s="96" customFormat="1" ht="30.75" customHeight="1">
      <c r="A24" s="313" t="s">
        <v>286</v>
      </c>
      <c r="B24" s="145" t="s">
        <v>287</v>
      </c>
      <c r="C24" s="145" t="s">
        <v>393</v>
      </c>
      <c r="D24" s="148">
        <v>1</v>
      </c>
      <c r="E24" s="145"/>
      <c r="F24" s="145"/>
      <c r="G24" s="145">
        <v>1</v>
      </c>
      <c r="H24" s="145"/>
      <c r="I24" s="145">
        <f>SUM(E24:H24)</f>
        <v>1</v>
      </c>
      <c r="J24" s="146" t="s">
        <v>288</v>
      </c>
      <c r="K24" s="105" t="s">
        <v>289</v>
      </c>
      <c r="L24" s="141"/>
      <c r="AH24" s="97"/>
    </row>
    <row r="25" spans="1:34" s="96" customFormat="1" ht="34.5" customHeight="1">
      <c r="A25" s="314"/>
      <c r="B25" s="145" t="s">
        <v>334</v>
      </c>
      <c r="C25" s="147" t="s">
        <v>218</v>
      </c>
      <c r="D25" s="148" t="s">
        <v>175</v>
      </c>
      <c r="E25" s="129"/>
      <c r="F25" s="130"/>
      <c r="G25" s="145"/>
      <c r="H25" s="162">
        <v>0.8</v>
      </c>
      <c r="I25" s="162">
        <f>+H25</f>
        <v>0.8</v>
      </c>
      <c r="J25" s="146" t="s">
        <v>415</v>
      </c>
      <c r="K25" s="105" t="s">
        <v>290</v>
      </c>
      <c r="L25" s="141"/>
      <c r="AH25" s="97"/>
    </row>
    <row r="26" spans="1:34" s="96" customFormat="1" ht="45" customHeight="1">
      <c r="A26" s="314"/>
      <c r="B26" s="145" t="s">
        <v>402</v>
      </c>
      <c r="C26" s="145" t="s">
        <v>403</v>
      </c>
      <c r="D26" s="163">
        <v>1</v>
      </c>
      <c r="E26" s="164"/>
      <c r="F26" s="165">
        <v>1</v>
      </c>
      <c r="G26" s="164"/>
      <c r="H26" s="165"/>
      <c r="I26" s="165">
        <f>SUM(E26:H26)</f>
        <v>1</v>
      </c>
      <c r="J26" s="146" t="s">
        <v>416</v>
      </c>
      <c r="K26" s="105" t="s">
        <v>291</v>
      </c>
      <c r="L26" s="141"/>
      <c r="AH26" s="97"/>
    </row>
    <row r="27" spans="1:34" s="96" customFormat="1" ht="35.25" customHeight="1">
      <c r="A27" s="314"/>
      <c r="B27" s="145" t="s">
        <v>404</v>
      </c>
      <c r="C27" s="145" t="s">
        <v>219</v>
      </c>
      <c r="D27" s="163">
        <v>1</v>
      </c>
      <c r="E27" s="164"/>
      <c r="F27" s="165"/>
      <c r="G27" s="165">
        <v>1</v>
      </c>
      <c r="H27" s="165"/>
      <c r="I27" s="165">
        <f>SUM(E27:H27)</f>
        <v>1</v>
      </c>
      <c r="J27" s="146" t="s">
        <v>417</v>
      </c>
      <c r="K27" s="105" t="s">
        <v>292</v>
      </c>
      <c r="L27" s="141"/>
      <c r="AH27" s="97"/>
    </row>
    <row r="28" spans="1:34" s="96" customFormat="1" ht="45" customHeight="1">
      <c r="A28" s="315"/>
      <c r="B28" s="145" t="s">
        <v>405</v>
      </c>
      <c r="C28" s="145" t="s">
        <v>220</v>
      </c>
      <c r="D28" s="166" t="s">
        <v>175</v>
      </c>
      <c r="E28" s="164"/>
      <c r="F28" s="130"/>
      <c r="G28" s="164"/>
      <c r="H28" s="167">
        <v>0.8</v>
      </c>
      <c r="I28" s="167">
        <f>+H28</f>
        <v>0.8</v>
      </c>
      <c r="J28" s="146" t="s">
        <v>293</v>
      </c>
      <c r="K28" s="105" t="s">
        <v>291</v>
      </c>
      <c r="L28" s="141"/>
      <c r="AH28" s="97"/>
    </row>
    <row r="29" spans="1:34" s="133" customFormat="1" ht="33" customHeight="1">
      <c r="A29" s="412" t="s">
        <v>200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295">
        <v>0.0003</v>
      </c>
      <c r="AH29" s="134"/>
    </row>
    <row r="30" spans="1:34" s="133" customFormat="1" ht="33" customHeight="1">
      <c r="A30" s="423" t="s">
        <v>201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289"/>
      <c r="AH30" s="134"/>
    </row>
    <row r="31" spans="1:34" s="96" customFormat="1" ht="22.5" customHeight="1">
      <c r="A31" s="239"/>
      <c r="B31" s="240"/>
      <c r="C31" s="240"/>
      <c r="D31" s="241"/>
      <c r="E31" s="242"/>
      <c r="F31" s="243"/>
      <c r="G31" s="242"/>
      <c r="H31" s="243"/>
      <c r="I31" s="243"/>
      <c r="J31" s="244"/>
      <c r="K31" s="245"/>
      <c r="L31" s="246"/>
      <c r="AH31" s="97"/>
    </row>
    <row r="32" spans="1:34" s="98" customFormat="1" ht="25.5" customHeight="1">
      <c r="A32" s="376" t="s">
        <v>165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AH32" s="99"/>
    </row>
    <row r="33" spans="1:34" ht="21" customHeight="1">
      <c r="A33" s="382" t="s">
        <v>91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AH33" s="91"/>
    </row>
    <row r="34" spans="1:34" ht="27" customHeight="1">
      <c r="A34" s="381" t="s">
        <v>92</v>
      </c>
      <c r="B34" s="364" t="s">
        <v>157</v>
      </c>
      <c r="C34" s="364" t="s">
        <v>93</v>
      </c>
      <c r="D34" s="364" t="s">
        <v>94</v>
      </c>
      <c r="E34" s="366" t="s">
        <v>198</v>
      </c>
      <c r="F34" s="366"/>
      <c r="G34" s="366"/>
      <c r="H34" s="366"/>
      <c r="I34" s="368" t="s">
        <v>408</v>
      </c>
      <c r="J34" s="366" t="s">
        <v>95</v>
      </c>
      <c r="K34" s="366" t="s">
        <v>158</v>
      </c>
      <c r="L34" s="366" t="s">
        <v>96</v>
      </c>
      <c r="AH34" s="91"/>
    </row>
    <row r="35" spans="1:34" ht="18.75" customHeight="1">
      <c r="A35" s="385"/>
      <c r="B35" s="365"/>
      <c r="C35" s="365"/>
      <c r="D35" s="365"/>
      <c r="E35" s="95" t="s">
        <v>159</v>
      </c>
      <c r="F35" s="95" t="s">
        <v>160</v>
      </c>
      <c r="G35" s="95" t="s">
        <v>161</v>
      </c>
      <c r="H35" s="95" t="s">
        <v>162</v>
      </c>
      <c r="I35" s="357"/>
      <c r="J35" s="367"/>
      <c r="K35" s="367"/>
      <c r="L35" s="366"/>
      <c r="AH35" s="91"/>
    </row>
    <row r="36" spans="1:34" ht="56.25" customHeight="1">
      <c r="A36" s="313" t="s">
        <v>294</v>
      </c>
      <c r="B36" s="138" t="s">
        <v>295</v>
      </c>
      <c r="C36" s="138" t="s">
        <v>206</v>
      </c>
      <c r="D36" s="179" t="s">
        <v>175</v>
      </c>
      <c r="E36" s="182">
        <v>5</v>
      </c>
      <c r="F36" s="182">
        <v>20</v>
      </c>
      <c r="G36" s="182">
        <v>35</v>
      </c>
      <c r="H36" s="182">
        <v>52</v>
      </c>
      <c r="I36" s="182">
        <f>+H36</f>
        <v>52</v>
      </c>
      <c r="J36" s="139" t="s">
        <v>409</v>
      </c>
      <c r="K36" s="181" t="s">
        <v>290</v>
      </c>
      <c r="L36" s="142"/>
      <c r="AH36" s="91"/>
    </row>
    <row r="37" spans="1:34" ht="58.5" customHeight="1">
      <c r="A37" s="314"/>
      <c r="B37" s="138" t="s">
        <v>335</v>
      </c>
      <c r="C37" s="138" t="s">
        <v>296</v>
      </c>
      <c r="D37" s="179" t="s">
        <v>175</v>
      </c>
      <c r="E37" s="180"/>
      <c r="F37" s="180"/>
      <c r="G37" s="182">
        <v>1</v>
      </c>
      <c r="H37" s="182"/>
      <c r="I37" s="182">
        <f>SUM(E37:H37)</f>
        <v>1</v>
      </c>
      <c r="J37" s="139" t="s">
        <v>410</v>
      </c>
      <c r="K37" s="181" t="s">
        <v>290</v>
      </c>
      <c r="L37" s="143"/>
      <c r="AH37" s="91"/>
    </row>
    <row r="38" spans="1:34" ht="70.5" customHeight="1">
      <c r="A38" s="314"/>
      <c r="B38" s="138" t="s">
        <v>394</v>
      </c>
      <c r="C38" s="138" t="s">
        <v>397</v>
      </c>
      <c r="D38" s="179" t="s">
        <v>175</v>
      </c>
      <c r="E38" s="180"/>
      <c r="F38" s="180"/>
      <c r="G38" s="182">
        <v>1</v>
      </c>
      <c r="H38" s="182"/>
      <c r="I38" s="182">
        <f>SUM(E38:H38)</f>
        <v>1</v>
      </c>
      <c r="J38" s="139" t="s">
        <v>411</v>
      </c>
      <c r="K38" s="181" t="s">
        <v>398</v>
      </c>
      <c r="L38" s="143"/>
      <c r="AH38" s="91"/>
    </row>
    <row r="39" spans="1:34" ht="83.25" customHeight="1">
      <c r="A39" s="314"/>
      <c r="B39" s="138" t="s">
        <v>396</v>
      </c>
      <c r="C39" s="138" t="s">
        <v>395</v>
      </c>
      <c r="D39" s="179" t="s">
        <v>175</v>
      </c>
      <c r="E39" s="180"/>
      <c r="F39" s="180"/>
      <c r="G39" s="182"/>
      <c r="H39" s="182">
        <v>1</v>
      </c>
      <c r="I39" s="182">
        <f>SUM(E39:H39)</f>
        <v>1</v>
      </c>
      <c r="J39" s="139" t="s">
        <v>409</v>
      </c>
      <c r="K39" s="181" t="s">
        <v>399</v>
      </c>
      <c r="L39" s="143"/>
      <c r="AH39" s="91"/>
    </row>
    <row r="40" spans="1:34" ht="61.5" customHeight="1">
      <c r="A40" s="315"/>
      <c r="B40" s="138" t="s">
        <v>297</v>
      </c>
      <c r="C40" s="138" t="s">
        <v>298</v>
      </c>
      <c r="D40" s="179" t="s">
        <v>175</v>
      </c>
      <c r="E40" s="180">
        <v>0.25</v>
      </c>
      <c r="F40" s="180">
        <v>0.5</v>
      </c>
      <c r="G40" s="180">
        <v>0.75</v>
      </c>
      <c r="H40" s="180">
        <v>0.9</v>
      </c>
      <c r="I40" s="180">
        <f>+H40</f>
        <v>0.9</v>
      </c>
      <c r="J40" s="139" t="s">
        <v>412</v>
      </c>
      <c r="K40" s="181" t="s">
        <v>290</v>
      </c>
      <c r="L40" s="143"/>
      <c r="AH40" s="91"/>
    </row>
    <row r="41" spans="1:34" ht="54" customHeight="1">
      <c r="A41" s="400" t="s">
        <v>299</v>
      </c>
      <c r="B41" s="138" t="s">
        <v>300</v>
      </c>
      <c r="C41" s="249" t="s">
        <v>301</v>
      </c>
      <c r="D41" s="194" t="s">
        <v>302</v>
      </c>
      <c r="E41" s="166"/>
      <c r="F41" s="250"/>
      <c r="G41" s="166"/>
      <c r="H41" s="172">
        <v>1</v>
      </c>
      <c r="I41" s="172">
        <f>SUM(E41:H41)</f>
        <v>1</v>
      </c>
      <c r="J41" s="139" t="s">
        <v>413</v>
      </c>
      <c r="K41" s="181" t="s">
        <v>289</v>
      </c>
      <c r="L41" s="143"/>
      <c r="AH41" s="91"/>
    </row>
    <row r="42" spans="1:34" ht="58.5" customHeight="1">
      <c r="A42" s="400"/>
      <c r="B42" s="138" t="s">
        <v>303</v>
      </c>
      <c r="C42" s="251" t="s">
        <v>336</v>
      </c>
      <c r="D42" s="151" t="s">
        <v>175</v>
      </c>
      <c r="E42" s="223"/>
      <c r="F42" s="169">
        <v>1</v>
      </c>
      <c r="G42" s="169"/>
      <c r="H42" s="169">
        <v>0.8</v>
      </c>
      <c r="I42" s="169">
        <f>SUM(E42:H42)</f>
        <v>1.8</v>
      </c>
      <c r="J42" s="139" t="s">
        <v>413</v>
      </c>
      <c r="K42" s="181" t="s">
        <v>289</v>
      </c>
      <c r="L42" s="143"/>
      <c r="AH42" s="91"/>
    </row>
    <row r="43" spans="1:34" ht="69.75" customHeight="1">
      <c r="A43" s="400"/>
      <c r="B43" s="104" t="s">
        <v>304</v>
      </c>
      <c r="C43" s="104" t="s">
        <v>305</v>
      </c>
      <c r="D43" s="103" t="s">
        <v>175</v>
      </c>
      <c r="E43" s="168"/>
      <c r="F43" s="168"/>
      <c r="G43" s="169">
        <v>1</v>
      </c>
      <c r="H43" s="168"/>
      <c r="I43" s="172">
        <f>SUM(E43:H43)</f>
        <v>1</v>
      </c>
      <c r="J43" s="139" t="s">
        <v>414</v>
      </c>
      <c r="K43" s="181" t="s">
        <v>306</v>
      </c>
      <c r="L43" s="143"/>
      <c r="AH43" s="91"/>
    </row>
    <row r="44" spans="1:34" s="82" customFormat="1" ht="37.5" customHeight="1">
      <c r="A44" s="412" t="s">
        <v>200</v>
      </c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295">
        <v>0.0011</v>
      </c>
      <c r="AH44" s="83"/>
    </row>
    <row r="45" spans="1:34" s="82" customFormat="1" ht="40.5" customHeight="1">
      <c r="A45" s="423" t="s">
        <v>201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291"/>
      <c r="AH45" s="83"/>
    </row>
    <row r="46" spans="1:34" ht="33" customHeight="1">
      <c r="A46" s="116"/>
      <c r="B46" s="121"/>
      <c r="C46" s="121"/>
      <c r="D46" s="121"/>
      <c r="E46" s="122"/>
      <c r="F46" s="122"/>
      <c r="G46" s="122"/>
      <c r="H46" s="122"/>
      <c r="I46" s="122"/>
      <c r="J46" s="123"/>
      <c r="K46" s="124"/>
      <c r="L46" s="125"/>
      <c r="AH46" s="91"/>
    </row>
    <row r="47" spans="1:34" ht="32.25" customHeight="1">
      <c r="A47" s="373" t="s">
        <v>166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AH47" s="91"/>
    </row>
    <row r="48" spans="1:34" ht="32.25" customHeight="1">
      <c r="A48" s="390" t="s">
        <v>91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2"/>
      <c r="AH48" s="91"/>
    </row>
    <row r="49" spans="1:34" ht="27.75" customHeight="1">
      <c r="A49" s="389" t="s">
        <v>92</v>
      </c>
      <c r="B49" s="360" t="s">
        <v>157</v>
      </c>
      <c r="C49" s="360" t="s">
        <v>93</v>
      </c>
      <c r="D49" s="360" t="s">
        <v>94</v>
      </c>
      <c r="E49" s="366" t="s">
        <v>198</v>
      </c>
      <c r="F49" s="366"/>
      <c r="G49" s="366"/>
      <c r="H49" s="366"/>
      <c r="I49" s="369" t="s">
        <v>408</v>
      </c>
      <c r="J49" s="355" t="s">
        <v>95</v>
      </c>
      <c r="K49" s="355" t="s">
        <v>158</v>
      </c>
      <c r="L49" s="355" t="s">
        <v>96</v>
      </c>
      <c r="AH49" s="91"/>
    </row>
    <row r="50" spans="1:34" ht="43.5" customHeight="1">
      <c r="A50" s="389"/>
      <c r="B50" s="360"/>
      <c r="C50" s="360"/>
      <c r="D50" s="360"/>
      <c r="E50" s="100" t="s">
        <v>159</v>
      </c>
      <c r="F50" s="100" t="s">
        <v>160</v>
      </c>
      <c r="G50" s="100" t="s">
        <v>161</v>
      </c>
      <c r="H50" s="100" t="s">
        <v>162</v>
      </c>
      <c r="I50" s="370"/>
      <c r="J50" s="355"/>
      <c r="K50" s="355"/>
      <c r="L50" s="355"/>
      <c r="AH50" s="91"/>
    </row>
    <row r="51" spans="1:34" ht="57.75" customHeight="1">
      <c r="A51" s="400" t="s">
        <v>221</v>
      </c>
      <c r="B51" s="145" t="s">
        <v>307</v>
      </c>
      <c r="C51" s="247" t="s">
        <v>308</v>
      </c>
      <c r="D51" s="170">
        <v>1</v>
      </c>
      <c r="E51" s="170">
        <v>1</v>
      </c>
      <c r="F51" s="166"/>
      <c r="G51" s="166"/>
      <c r="H51" s="166"/>
      <c r="I51" s="178">
        <f>SUM(E51:H51)</f>
        <v>1</v>
      </c>
      <c r="J51" s="145" t="s">
        <v>418</v>
      </c>
      <c r="K51" s="105" t="s">
        <v>290</v>
      </c>
      <c r="L51" s="397">
        <f>281773000/1000000</f>
        <v>281.773</v>
      </c>
      <c r="AH51" s="91"/>
    </row>
    <row r="52" spans="1:34" ht="63.75" customHeight="1">
      <c r="A52" s="400"/>
      <c r="B52" s="145" t="s">
        <v>309</v>
      </c>
      <c r="C52" s="248" t="s">
        <v>337</v>
      </c>
      <c r="D52" s="183">
        <v>0.95</v>
      </c>
      <c r="E52" s="184">
        <v>0.15</v>
      </c>
      <c r="F52" s="184">
        <v>0.3</v>
      </c>
      <c r="G52" s="184">
        <v>0.55</v>
      </c>
      <c r="H52" s="184">
        <v>0.95</v>
      </c>
      <c r="I52" s="184">
        <f>+H52</f>
        <v>0.95</v>
      </c>
      <c r="J52" s="145" t="s">
        <v>418</v>
      </c>
      <c r="K52" s="105" t="s">
        <v>290</v>
      </c>
      <c r="L52" s="398"/>
      <c r="AH52" s="91"/>
    </row>
    <row r="53" spans="1:34" ht="72" customHeight="1">
      <c r="A53" s="400"/>
      <c r="B53" s="396" t="s">
        <v>310</v>
      </c>
      <c r="C53" s="247" t="s">
        <v>311</v>
      </c>
      <c r="D53" s="171">
        <v>0.9</v>
      </c>
      <c r="E53" s="166">
        <v>0.15</v>
      </c>
      <c r="F53" s="166">
        <v>0.35</v>
      </c>
      <c r="G53" s="166">
        <v>0.55</v>
      </c>
      <c r="H53" s="166">
        <v>0.95</v>
      </c>
      <c r="I53" s="166">
        <f>+H53</f>
        <v>0.95</v>
      </c>
      <c r="J53" s="145" t="s">
        <v>418</v>
      </c>
      <c r="K53" s="105" t="s">
        <v>290</v>
      </c>
      <c r="L53" s="398"/>
      <c r="AH53" s="91"/>
    </row>
    <row r="54" spans="1:34" ht="104.25" customHeight="1">
      <c r="A54" s="400"/>
      <c r="B54" s="396"/>
      <c r="C54" s="222" t="s">
        <v>400</v>
      </c>
      <c r="D54" s="171" t="s">
        <v>175</v>
      </c>
      <c r="E54" s="223"/>
      <c r="F54" s="223" t="s">
        <v>401</v>
      </c>
      <c r="G54" s="223"/>
      <c r="H54" s="223" t="s">
        <v>401</v>
      </c>
      <c r="I54" s="223" t="str">
        <f>+H54</f>
        <v>≥ 90%</v>
      </c>
      <c r="J54" s="145" t="s">
        <v>418</v>
      </c>
      <c r="K54" s="105" t="s">
        <v>290</v>
      </c>
      <c r="L54" s="399"/>
      <c r="AH54" s="91"/>
    </row>
    <row r="55" spans="1:34" s="82" customFormat="1" ht="35.25" customHeight="1">
      <c r="A55" s="412" t="s">
        <v>200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295">
        <v>0.0022</v>
      </c>
      <c r="AH55" s="83"/>
    </row>
    <row r="56" spans="1:34" s="82" customFormat="1" ht="39.75" customHeight="1">
      <c r="A56" s="423" t="s">
        <v>201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291"/>
      <c r="AH56" s="83"/>
    </row>
    <row r="57" spans="1:34" ht="70.5" customHeight="1">
      <c r="A57" s="239"/>
      <c r="B57" s="252"/>
      <c r="C57" s="252"/>
      <c r="D57" s="253"/>
      <c r="E57" s="254"/>
      <c r="F57" s="254"/>
      <c r="G57" s="254"/>
      <c r="H57" s="254"/>
      <c r="I57" s="254"/>
      <c r="J57" s="252"/>
      <c r="K57" s="255"/>
      <c r="L57" s="256"/>
      <c r="AH57" s="91"/>
    </row>
    <row r="58" spans="1:34" ht="19.5" customHeight="1">
      <c r="A58" s="414" t="s">
        <v>176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6"/>
      <c r="AH58" s="91"/>
    </row>
    <row r="59" spans="1:34" ht="19.5" customHeight="1">
      <c r="A59" s="359" t="s">
        <v>91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AH59" s="91"/>
    </row>
    <row r="60" spans="1:34" ht="24.75" customHeight="1">
      <c r="A60" s="381" t="s">
        <v>92</v>
      </c>
      <c r="B60" s="364" t="s">
        <v>157</v>
      </c>
      <c r="C60" s="364" t="s">
        <v>93</v>
      </c>
      <c r="D60" s="364" t="s">
        <v>94</v>
      </c>
      <c r="E60" s="366" t="s">
        <v>198</v>
      </c>
      <c r="F60" s="366"/>
      <c r="G60" s="366"/>
      <c r="H60" s="366"/>
      <c r="I60" s="356" t="s">
        <v>408</v>
      </c>
      <c r="J60" s="366" t="s">
        <v>95</v>
      </c>
      <c r="K60" s="366" t="s">
        <v>158</v>
      </c>
      <c r="L60" s="366" t="s">
        <v>96</v>
      </c>
      <c r="AH60" s="91"/>
    </row>
    <row r="61" spans="1:34" ht="15" customHeight="1">
      <c r="A61" s="385"/>
      <c r="B61" s="365"/>
      <c r="C61" s="365"/>
      <c r="D61" s="365"/>
      <c r="E61" s="95" t="s">
        <v>159</v>
      </c>
      <c r="F61" s="95" t="s">
        <v>160</v>
      </c>
      <c r="G61" s="95" t="s">
        <v>161</v>
      </c>
      <c r="H61" s="95" t="s">
        <v>162</v>
      </c>
      <c r="I61" s="357"/>
      <c r="J61" s="367"/>
      <c r="K61" s="367"/>
      <c r="L61" s="367"/>
      <c r="AH61" s="91"/>
    </row>
    <row r="62" spans="1:34" ht="45" customHeight="1">
      <c r="A62" s="400" t="s">
        <v>222</v>
      </c>
      <c r="B62" s="106" t="s">
        <v>338</v>
      </c>
      <c r="C62" s="395" t="s">
        <v>53</v>
      </c>
      <c r="D62" s="394">
        <v>0.9</v>
      </c>
      <c r="E62" s="394">
        <v>0.25</v>
      </c>
      <c r="F62" s="394">
        <v>0.5</v>
      </c>
      <c r="G62" s="394">
        <v>0.75</v>
      </c>
      <c r="H62" s="394">
        <v>1</v>
      </c>
      <c r="I62" s="394">
        <f>+H62</f>
        <v>1</v>
      </c>
      <c r="J62" s="138" t="s">
        <v>210</v>
      </c>
      <c r="K62" s="138" t="s">
        <v>312</v>
      </c>
      <c r="L62" s="257"/>
      <c r="AH62" s="91"/>
    </row>
    <row r="63" spans="1:34" ht="42" customHeight="1">
      <c r="A63" s="400"/>
      <c r="B63" s="106" t="s">
        <v>316</v>
      </c>
      <c r="C63" s="395"/>
      <c r="D63" s="394"/>
      <c r="E63" s="394"/>
      <c r="F63" s="394"/>
      <c r="G63" s="394"/>
      <c r="H63" s="394"/>
      <c r="I63" s="394"/>
      <c r="J63" s="138" t="s">
        <v>210</v>
      </c>
      <c r="K63" s="138" t="s">
        <v>312</v>
      </c>
      <c r="L63" s="257"/>
      <c r="AH63" s="91"/>
    </row>
    <row r="64" spans="1:34" ht="42.75" customHeight="1">
      <c r="A64" s="400"/>
      <c r="B64" s="148" t="s">
        <v>313</v>
      </c>
      <c r="C64" s="138" t="s">
        <v>314</v>
      </c>
      <c r="D64" s="172">
        <v>1</v>
      </c>
      <c r="E64" s="166"/>
      <c r="F64" s="172">
        <v>1</v>
      </c>
      <c r="G64" s="166"/>
      <c r="H64" s="166"/>
      <c r="I64" s="172">
        <f>SUM(E64:H64)</f>
        <v>1</v>
      </c>
      <c r="J64" s="138" t="s">
        <v>210</v>
      </c>
      <c r="K64" s="138" t="s">
        <v>315</v>
      </c>
      <c r="L64" s="257"/>
      <c r="AH64" s="91"/>
    </row>
    <row r="65" spans="1:34" s="82" customFormat="1" ht="40.5" customHeight="1">
      <c r="A65" s="412" t="s">
        <v>200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296">
        <v>0.0006</v>
      </c>
      <c r="AH65" s="83"/>
    </row>
    <row r="66" spans="1:34" s="82" customFormat="1" ht="33" customHeight="1">
      <c r="A66" s="425" t="s">
        <v>201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289"/>
      <c r="AH66" s="83"/>
    </row>
    <row r="67" spans="1:34" ht="29.25" customHeight="1">
      <c r="A67" s="116"/>
      <c r="B67" s="120"/>
      <c r="C67" s="119"/>
      <c r="D67" s="126"/>
      <c r="E67" s="126"/>
      <c r="F67" s="126"/>
      <c r="G67" s="126"/>
      <c r="H67" s="126"/>
      <c r="I67" s="126"/>
      <c r="J67" s="119"/>
      <c r="K67" s="127"/>
      <c r="L67" s="128"/>
      <c r="AH67" s="91"/>
    </row>
    <row r="68" spans="1:34" ht="27" customHeight="1">
      <c r="A68" s="358" t="s">
        <v>185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AH68" s="91"/>
    </row>
    <row r="69" spans="1:34" ht="20.25" customHeight="1">
      <c r="A69" s="359" t="s">
        <v>91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AH69" s="91"/>
    </row>
    <row r="70" spans="1:34" ht="24.75" customHeight="1">
      <c r="A70" s="389" t="s">
        <v>92</v>
      </c>
      <c r="B70" s="360" t="s">
        <v>157</v>
      </c>
      <c r="C70" s="360" t="s">
        <v>93</v>
      </c>
      <c r="D70" s="360" t="s">
        <v>94</v>
      </c>
      <c r="E70" s="355" t="s">
        <v>198</v>
      </c>
      <c r="F70" s="355"/>
      <c r="G70" s="355"/>
      <c r="H70" s="355"/>
      <c r="I70" s="354" t="s">
        <v>408</v>
      </c>
      <c r="J70" s="355" t="s">
        <v>95</v>
      </c>
      <c r="K70" s="355" t="s">
        <v>158</v>
      </c>
      <c r="L70" s="355" t="s">
        <v>186</v>
      </c>
      <c r="AH70" s="91"/>
    </row>
    <row r="71" spans="1:34" ht="20.25" customHeight="1">
      <c r="A71" s="389"/>
      <c r="B71" s="360"/>
      <c r="C71" s="360"/>
      <c r="D71" s="360"/>
      <c r="E71" s="100" t="s">
        <v>159</v>
      </c>
      <c r="F71" s="100" t="s">
        <v>160</v>
      </c>
      <c r="G71" s="100" t="s">
        <v>161</v>
      </c>
      <c r="H71" s="100" t="s">
        <v>162</v>
      </c>
      <c r="I71" s="355"/>
      <c r="J71" s="355"/>
      <c r="K71" s="355"/>
      <c r="L71" s="355"/>
      <c r="AH71" s="91"/>
    </row>
    <row r="72" spans="1:34" ht="57.75" customHeight="1">
      <c r="A72" s="346" t="s">
        <v>223</v>
      </c>
      <c r="B72" s="106" t="s">
        <v>340</v>
      </c>
      <c r="C72" s="185" t="s">
        <v>225</v>
      </c>
      <c r="D72" s="187">
        <v>0.94</v>
      </c>
      <c r="E72" s="188">
        <v>0.25</v>
      </c>
      <c r="F72" s="188">
        <v>0.5</v>
      </c>
      <c r="G72" s="188">
        <v>0.75</v>
      </c>
      <c r="H72" s="188">
        <v>0.95</v>
      </c>
      <c r="I72" s="188">
        <f aca="true" t="shared" si="0" ref="I72:I77">+H72</f>
        <v>0.95</v>
      </c>
      <c r="J72" s="104" t="s">
        <v>413</v>
      </c>
      <c r="K72" s="108" t="s">
        <v>317</v>
      </c>
      <c r="L72" s="393">
        <v>1630</v>
      </c>
      <c r="AH72" s="91"/>
    </row>
    <row r="73" spans="1:34" ht="96" customHeight="1">
      <c r="A73" s="427"/>
      <c r="B73" s="346" t="s">
        <v>339</v>
      </c>
      <c r="C73" s="106" t="s">
        <v>224</v>
      </c>
      <c r="D73" s="107">
        <v>0.9</v>
      </c>
      <c r="E73" s="173">
        <v>0.25</v>
      </c>
      <c r="F73" s="173">
        <v>0.5</v>
      </c>
      <c r="G73" s="173">
        <v>0.75</v>
      </c>
      <c r="H73" s="173">
        <v>0.9</v>
      </c>
      <c r="I73" s="173">
        <f t="shared" si="0"/>
        <v>0.9</v>
      </c>
      <c r="J73" s="104" t="s">
        <v>419</v>
      </c>
      <c r="K73" s="108" t="s">
        <v>317</v>
      </c>
      <c r="L73" s="393"/>
      <c r="AH73" s="91"/>
    </row>
    <row r="74" spans="1:34" ht="69" customHeight="1">
      <c r="A74" s="427"/>
      <c r="B74" s="347"/>
      <c r="C74" s="106" t="s">
        <v>318</v>
      </c>
      <c r="D74" s="107" t="s">
        <v>175</v>
      </c>
      <c r="E74" s="173">
        <v>0.2</v>
      </c>
      <c r="F74" s="173">
        <v>0.4</v>
      </c>
      <c r="G74" s="173">
        <v>0.6</v>
      </c>
      <c r="H74" s="173">
        <v>0.8</v>
      </c>
      <c r="I74" s="173">
        <f t="shared" si="0"/>
        <v>0.8</v>
      </c>
      <c r="J74" s="104" t="s">
        <v>413</v>
      </c>
      <c r="K74" s="108" t="s">
        <v>317</v>
      </c>
      <c r="L74" s="393"/>
      <c r="AH74" s="91"/>
    </row>
    <row r="75" spans="1:34" ht="60" customHeight="1">
      <c r="A75" s="427"/>
      <c r="B75" s="106" t="s">
        <v>341</v>
      </c>
      <c r="C75" s="106" t="s">
        <v>342</v>
      </c>
      <c r="D75" s="107" t="s">
        <v>175</v>
      </c>
      <c r="E75" s="173"/>
      <c r="F75" s="173"/>
      <c r="G75" s="173"/>
      <c r="H75" s="173">
        <v>0.8</v>
      </c>
      <c r="I75" s="173">
        <f t="shared" si="0"/>
        <v>0.8</v>
      </c>
      <c r="J75" s="104" t="s">
        <v>420</v>
      </c>
      <c r="K75" s="108" t="s">
        <v>317</v>
      </c>
      <c r="L75" s="393"/>
      <c r="AH75" s="91"/>
    </row>
    <row r="76" spans="1:34" s="101" customFormat="1" ht="92.25" customHeight="1">
      <c r="A76" s="427"/>
      <c r="B76" s="106" t="s">
        <v>355</v>
      </c>
      <c r="C76" s="185" t="s">
        <v>343</v>
      </c>
      <c r="D76" s="187">
        <v>0.45</v>
      </c>
      <c r="E76" s="188"/>
      <c r="F76" s="188"/>
      <c r="G76" s="188"/>
      <c r="H76" s="188" t="s">
        <v>406</v>
      </c>
      <c r="I76" s="188" t="str">
        <f t="shared" si="0"/>
        <v>≥50%</v>
      </c>
      <c r="J76" s="104" t="s">
        <v>319</v>
      </c>
      <c r="K76" s="108" t="s">
        <v>320</v>
      </c>
      <c r="L76" s="393"/>
      <c r="AH76" s="102"/>
    </row>
    <row r="77" spans="1:34" s="101" customFormat="1" ht="91.5" customHeight="1">
      <c r="A77" s="347"/>
      <c r="B77" s="106" t="s">
        <v>207</v>
      </c>
      <c r="C77" s="185" t="s">
        <v>208</v>
      </c>
      <c r="D77" s="186">
        <v>0.82</v>
      </c>
      <c r="E77" s="186"/>
      <c r="F77" s="186"/>
      <c r="G77" s="186"/>
      <c r="H77" s="186">
        <v>0.82</v>
      </c>
      <c r="I77" s="186">
        <f t="shared" si="0"/>
        <v>0.82</v>
      </c>
      <c r="J77" s="104" t="s">
        <v>319</v>
      </c>
      <c r="K77" s="108" t="s">
        <v>317</v>
      </c>
      <c r="L77" s="393"/>
      <c r="AH77" s="102"/>
    </row>
    <row r="78" spans="1:34" s="82" customFormat="1" ht="33" customHeight="1">
      <c r="A78" s="412" t="s">
        <v>200</v>
      </c>
      <c r="B78" s="413"/>
      <c r="C78" s="413"/>
      <c r="D78" s="413"/>
      <c r="E78" s="413"/>
      <c r="F78" s="413"/>
      <c r="G78" s="413"/>
      <c r="H78" s="413"/>
      <c r="I78" s="413"/>
      <c r="J78" s="413"/>
      <c r="K78" s="413"/>
      <c r="L78" s="295">
        <v>0.0022</v>
      </c>
      <c r="AH78" s="83"/>
    </row>
    <row r="79" spans="1:34" s="82" customFormat="1" ht="33" customHeight="1">
      <c r="A79" s="425" t="s">
        <v>201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289"/>
      <c r="AH79" s="83"/>
    </row>
    <row r="80" spans="1:12" s="83" customFormat="1" ht="4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</row>
    <row r="81" spans="1:34" ht="53.25" customHeight="1">
      <c r="A81" s="110"/>
      <c r="B81" s="110"/>
      <c r="C81" s="110"/>
      <c r="D81" s="111"/>
      <c r="E81" s="112"/>
      <c r="F81" s="112"/>
      <c r="G81" s="112"/>
      <c r="H81" s="112"/>
      <c r="I81" s="112"/>
      <c r="J81" s="113"/>
      <c r="K81" s="114"/>
      <c r="L81" s="115"/>
      <c r="AH81" s="91"/>
    </row>
    <row r="82" spans="1:12" ht="40.5" customHeight="1">
      <c r="A82" s="358" t="s">
        <v>187</v>
      </c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</row>
    <row r="83" spans="1:12" ht="37.5" customHeight="1">
      <c r="A83" s="359" t="s">
        <v>91</v>
      </c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</row>
    <row r="84" spans="1:12" ht="23.25" customHeight="1">
      <c r="A84" s="410" t="s">
        <v>92</v>
      </c>
      <c r="B84" s="411" t="s">
        <v>157</v>
      </c>
      <c r="C84" s="411" t="s">
        <v>93</v>
      </c>
      <c r="D84" s="411" t="s">
        <v>94</v>
      </c>
      <c r="E84" s="404" t="s">
        <v>198</v>
      </c>
      <c r="F84" s="404"/>
      <c r="G84" s="404"/>
      <c r="H84" s="404"/>
      <c r="I84" s="356" t="s">
        <v>408</v>
      </c>
      <c r="J84" s="404" t="s">
        <v>95</v>
      </c>
      <c r="K84" s="404" t="s">
        <v>158</v>
      </c>
      <c r="L84" s="404" t="s">
        <v>96</v>
      </c>
    </row>
    <row r="85" spans="1:12" ht="33" customHeight="1">
      <c r="A85" s="381"/>
      <c r="B85" s="364"/>
      <c r="C85" s="364"/>
      <c r="D85" s="364"/>
      <c r="E85" s="92" t="s">
        <v>159</v>
      </c>
      <c r="F85" s="92" t="s">
        <v>160</v>
      </c>
      <c r="G85" s="92" t="s">
        <v>161</v>
      </c>
      <c r="H85" s="92" t="s">
        <v>162</v>
      </c>
      <c r="I85" s="357"/>
      <c r="J85" s="366"/>
      <c r="K85" s="366"/>
      <c r="L85" s="366"/>
    </row>
    <row r="86" spans="1:12" ht="95.25" customHeight="1">
      <c r="A86" s="400" t="s">
        <v>184</v>
      </c>
      <c r="B86" s="138" t="s">
        <v>244</v>
      </c>
      <c r="C86" s="138" t="s">
        <v>245</v>
      </c>
      <c r="D86" s="151">
        <v>1</v>
      </c>
      <c r="E86" s="152" t="s">
        <v>246</v>
      </c>
      <c r="F86" s="152" t="s">
        <v>246</v>
      </c>
      <c r="G86" s="152" t="s">
        <v>246</v>
      </c>
      <c r="H86" s="152" t="s">
        <v>246</v>
      </c>
      <c r="I86" s="152" t="str">
        <f>+H86</f>
        <v>
≥ 98%</v>
      </c>
      <c r="J86" s="153" t="s">
        <v>227</v>
      </c>
      <c r="K86" s="153" t="s">
        <v>247</v>
      </c>
      <c r="L86" s="409"/>
    </row>
    <row r="87" spans="1:12" ht="64.5" customHeight="1">
      <c r="A87" s="400"/>
      <c r="B87" s="138" t="s">
        <v>248</v>
      </c>
      <c r="C87" s="138" t="s">
        <v>249</v>
      </c>
      <c r="D87" s="154" t="s">
        <v>175</v>
      </c>
      <c r="E87" s="152"/>
      <c r="F87" s="151"/>
      <c r="G87" s="152"/>
      <c r="H87" s="151">
        <v>0.4</v>
      </c>
      <c r="I87" s="151">
        <f>+H87</f>
        <v>0.4</v>
      </c>
      <c r="J87" s="153" t="s">
        <v>227</v>
      </c>
      <c r="K87" s="153" t="s">
        <v>247</v>
      </c>
      <c r="L87" s="409"/>
    </row>
    <row r="88" spans="1:12" ht="55.5" customHeight="1">
      <c r="A88" s="400"/>
      <c r="B88" s="138" t="s">
        <v>250</v>
      </c>
      <c r="C88" s="138" t="s">
        <v>251</v>
      </c>
      <c r="D88" s="154" t="s">
        <v>175</v>
      </c>
      <c r="E88" s="153"/>
      <c r="F88" s="153"/>
      <c r="G88" s="153"/>
      <c r="H88" s="151" t="s">
        <v>252</v>
      </c>
      <c r="I88" s="151" t="str">
        <f>+H88</f>
        <v>≥ 99%</v>
      </c>
      <c r="J88" s="153" t="s">
        <v>227</v>
      </c>
      <c r="K88" s="153" t="s">
        <v>247</v>
      </c>
      <c r="L88" s="409"/>
    </row>
    <row r="89" spans="1:12" ht="51" customHeight="1">
      <c r="A89" s="400" t="s">
        <v>183</v>
      </c>
      <c r="B89" s="138" t="s">
        <v>253</v>
      </c>
      <c r="C89" s="138" t="s">
        <v>254</v>
      </c>
      <c r="D89" s="154" t="s">
        <v>175</v>
      </c>
      <c r="E89" s="154" t="s">
        <v>255</v>
      </c>
      <c r="F89" s="154"/>
      <c r="G89" s="154" t="s">
        <v>256</v>
      </c>
      <c r="H89" s="154" t="s">
        <v>257</v>
      </c>
      <c r="I89" s="154" t="str">
        <f>+H89</f>
        <v>&gt;=60%</v>
      </c>
      <c r="J89" s="153" t="s">
        <v>226</v>
      </c>
      <c r="K89" s="153" t="s">
        <v>258</v>
      </c>
      <c r="L89" s="417"/>
    </row>
    <row r="90" spans="1:12" ht="54.75" customHeight="1">
      <c r="A90" s="400"/>
      <c r="B90" s="138" t="s">
        <v>259</v>
      </c>
      <c r="C90" s="395" t="s">
        <v>238</v>
      </c>
      <c r="D90" s="405">
        <v>12</v>
      </c>
      <c r="E90" s="405">
        <v>6</v>
      </c>
      <c r="F90" s="405">
        <v>9</v>
      </c>
      <c r="G90" s="405">
        <v>9</v>
      </c>
      <c r="H90" s="405">
        <v>9</v>
      </c>
      <c r="I90" s="405">
        <f>SUM(E90:H92)</f>
        <v>33</v>
      </c>
      <c r="J90" s="406" t="s">
        <v>226</v>
      </c>
      <c r="K90" s="401" t="s">
        <v>258</v>
      </c>
      <c r="L90" s="417"/>
    </row>
    <row r="91" spans="1:12" ht="60" customHeight="1">
      <c r="A91" s="400"/>
      <c r="B91" s="138" t="s">
        <v>260</v>
      </c>
      <c r="C91" s="395"/>
      <c r="D91" s="405"/>
      <c r="E91" s="405"/>
      <c r="F91" s="405"/>
      <c r="G91" s="405"/>
      <c r="H91" s="405"/>
      <c r="I91" s="405"/>
      <c r="J91" s="407"/>
      <c r="K91" s="402"/>
      <c r="L91" s="417"/>
    </row>
    <row r="92" spans="1:12" ht="50.25" customHeight="1">
      <c r="A92" s="400"/>
      <c r="B92" s="138" t="s">
        <v>261</v>
      </c>
      <c r="C92" s="395"/>
      <c r="D92" s="405"/>
      <c r="E92" s="405"/>
      <c r="F92" s="405"/>
      <c r="G92" s="405"/>
      <c r="H92" s="405"/>
      <c r="I92" s="405"/>
      <c r="J92" s="408"/>
      <c r="K92" s="403"/>
      <c r="L92" s="418"/>
    </row>
    <row r="93" spans="1:12" s="82" customFormat="1" ht="39.75" customHeight="1">
      <c r="A93" s="412" t="s">
        <v>200</v>
      </c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295">
        <v>0.0011</v>
      </c>
    </row>
    <row r="94" spans="1:12" s="82" customFormat="1" ht="35.25" customHeight="1">
      <c r="A94" s="425" t="s">
        <v>201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289"/>
    </row>
    <row r="95" ht="35.25" customHeight="1"/>
    <row r="96" spans="1:12" s="303" customFormat="1" ht="26.25">
      <c r="A96" s="348" t="s">
        <v>422</v>
      </c>
      <c r="B96" s="349"/>
      <c r="C96" s="349"/>
      <c r="D96" s="349"/>
      <c r="E96" s="349"/>
      <c r="F96" s="349"/>
      <c r="G96" s="349"/>
      <c r="H96" s="349"/>
      <c r="I96" s="349"/>
      <c r="J96" s="349"/>
      <c r="K96" s="350"/>
      <c r="L96" s="302">
        <f>+L17+L29+L44+L55+L65+L93</f>
        <v>0.0067</v>
      </c>
    </row>
    <row r="97" spans="1:12" s="303" customFormat="1" ht="26.25">
      <c r="A97" s="351" t="s">
        <v>423</v>
      </c>
      <c r="B97" s="352"/>
      <c r="C97" s="352"/>
      <c r="D97" s="352"/>
      <c r="E97" s="352"/>
      <c r="F97" s="352"/>
      <c r="G97" s="352"/>
      <c r="H97" s="352"/>
      <c r="I97" s="352"/>
      <c r="J97" s="352"/>
      <c r="K97" s="353"/>
      <c r="L97" s="304"/>
    </row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</sheetData>
  <sheetProtection password="A0A1" sheet="1"/>
  <mergeCells count="136">
    <mergeCell ref="A94:K94"/>
    <mergeCell ref="A56:K56"/>
    <mergeCell ref="A65:K65"/>
    <mergeCell ref="A66:K66"/>
    <mergeCell ref="A78:K78"/>
    <mergeCell ref="A79:K79"/>
    <mergeCell ref="A93:K93"/>
    <mergeCell ref="E90:E92"/>
    <mergeCell ref="F90:F92"/>
    <mergeCell ref="A72:A77"/>
    <mergeCell ref="L89:L92"/>
    <mergeCell ref="A17:K17"/>
    <mergeCell ref="A18:K18"/>
    <mergeCell ref="A29:K29"/>
    <mergeCell ref="A30:K30"/>
    <mergeCell ref="A44:K44"/>
    <mergeCell ref="A45:K45"/>
    <mergeCell ref="A36:A40"/>
    <mergeCell ref="A41:A43"/>
    <mergeCell ref="L22:L23"/>
    <mergeCell ref="J34:J35"/>
    <mergeCell ref="K34:K35"/>
    <mergeCell ref="A32:L32"/>
    <mergeCell ref="L60:L61"/>
    <mergeCell ref="A55:K55"/>
    <mergeCell ref="B60:B61"/>
    <mergeCell ref="A58:L58"/>
    <mergeCell ref="J60:J61"/>
    <mergeCell ref="A34:A35"/>
    <mergeCell ref="L86:L88"/>
    <mergeCell ref="A84:A85"/>
    <mergeCell ref="B84:B85"/>
    <mergeCell ref="C84:C85"/>
    <mergeCell ref="D84:D85"/>
    <mergeCell ref="A89:A92"/>
    <mergeCell ref="A86:A88"/>
    <mergeCell ref="K84:K85"/>
    <mergeCell ref="L84:L85"/>
    <mergeCell ref="E84:H84"/>
    <mergeCell ref="J84:J85"/>
    <mergeCell ref="G90:G92"/>
    <mergeCell ref="H90:H92"/>
    <mergeCell ref="C90:C92"/>
    <mergeCell ref="D90:D92"/>
    <mergeCell ref="I90:I92"/>
    <mergeCell ref="J90:J92"/>
    <mergeCell ref="K90:K92"/>
    <mergeCell ref="F62:F63"/>
    <mergeCell ref="G62:G63"/>
    <mergeCell ref="A62:A64"/>
    <mergeCell ref="A68:L68"/>
    <mergeCell ref="D62:D63"/>
    <mergeCell ref="E70:H70"/>
    <mergeCell ref="D70:D71"/>
    <mergeCell ref="J70:J71"/>
    <mergeCell ref="A70:A71"/>
    <mergeCell ref="K49:K50"/>
    <mergeCell ref="J49:J50"/>
    <mergeCell ref="A60:A61"/>
    <mergeCell ref="K70:K71"/>
    <mergeCell ref="B70:B71"/>
    <mergeCell ref="A51:A54"/>
    <mergeCell ref="B49:B50"/>
    <mergeCell ref="C49:C50"/>
    <mergeCell ref="H62:H63"/>
    <mergeCell ref="A69:L69"/>
    <mergeCell ref="E62:E63"/>
    <mergeCell ref="C60:C61"/>
    <mergeCell ref="E60:H60"/>
    <mergeCell ref="C62:C63"/>
    <mergeCell ref="D34:D35"/>
    <mergeCell ref="E34:H34"/>
    <mergeCell ref="A59:L59"/>
    <mergeCell ref="B53:B54"/>
    <mergeCell ref="L51:L54"/>
    <mergeCell ref="I62:I63"/>
    <mergeCell ref="L49:L50"/>
    <mergeCell ref="E49:H49"/>
    <mergeCell ref="I10:I11"/>
    <mergeCell ref="I22:I23"/>
    <mergeCell ref="A49:A50"/>
    <mergeCell ref="D49:D50"/>
    <mergeCell ref="J22:J23"/>
    <mergeCell ref="L34:L35"/>
    <mergeCell ref="A48:L48"/>
    <mergeCell ref="B22:B23"/>
    <mergeCell ref="B34:B35"/>
    <mergeCell ref="C34:C35"/>
    <mergeCell ref="A33:L33"/>
    <mergeCell ref="L12:L15"/>
    <mergeCell ref="A22:A23"/>
    <mergeCell ref="E22:H22"/>
    <mergeCell ref="C22:C23"/>
    <mergeCell ref="D22:D23"/>
    <mergeCell ref="A12:A16"/>
    <mergeCell ref="A24:A28"/>
    <mergeCell ref="A1:L3"/>
    <mergeCell ref="A9:L9"/>
    <mergeCell ref="K10:K11"/>
    <mergeCell ref="L10:L11"/>
    <mergeCell ref="E10:H10"/>
    <mergeCell ref="A10:A11"/>
    <mergeCell ref="A8:L8"/>
    <mergeCell ref="C10:C11"/>
    <mergeCell ref="D10:D11"/>
    <mergeCell ref="J10:J11"/>
    <mergeCell ref="A7:L7"/>
    <mergeCell ref="A47:L47"/>
    <mergeCell ref="C5:H5"/>
    <mergeCell ref="J6:K6"/>
    <mergeCell ref="J5:K5"/>
    <mergeCell ref="A21:L21"/>
    <mergeCell ref="B10:B11"/>
    <mergeCell ref="A20:L20"/>
    <mergeCell ref="C6:D6"/>
    <mergeCell ref="K22:K23"/>
    <mergeCell ref="A4:B4"/>
    <mergeCell ref="C4:H4"/>
    <mergeCell ref="J4:K4"/>
    <mergeCell ref="A5:B5"/>
    <mergeCell ref="D60:D61"/>
    <mergeCell ref="K60:K61"/>
    <mergeCell ref="I34:I35"/>
    <mergeCell ref="I49:I50"/>
    <mergeCell ref="A6:B6"/>
    <mergeCell ref="I60:I61"/>
    <mergeCell ref="B73:B74"/>
    <mergeCell ref="A96:K96"/>
    <mergeCell ref="A97:K97"/>
    <mergeCell ref="I70:I71"/>
    <mergeCell ref="I84:I85"/>
    <mergeCell ref="A82:L82"/>
    <mergeCell ref="A83:L83"/>
    <mergeCell ref="L70:L71"/>
    <mergeCell ref="C70:C71"/>
    <mergeCell ref="L72:L77"/>
  </mergeCells>
  <dataValidations count="1">
    <dataValidation allowBlank="1" showErrorMessage="1" sqref="F85:H85 A84:E85 J6:L6 I62 J62:K64 D62:H64 I64 C62 C53:C54 A67:A69 A70:E71 F71:I71 B69:L69 B51:B53 B33:L33 E53:E54 L51 E60 D67:K67 E57 B57 A47:A48 F35:H35 B48:L48 A49:E50 K19 A20:A21 B21:L21 A22:E23 B12:C13 D13 K12:L12 A4:A6 B4:B5 J5:K5 F11:I11 B9:L9 A10:E11 A8:A9 J4:L4 C4:C6 D4:I5 J16:K16 K13:K15 A34:E35 F23:H23 J12:J14 A62:A64 F50:H50 C51:K52 J53:K54"/>
  </dataValidations>
  <printOptions horizontalCentered="1" verticalCentered="1"/>
  <pageMargins left="0.1968503937007874" right="0.15748031496062992" top="0.4330708661417323" bottom="0.5511811023622047" header="0.31496062992125984" footer="0.31496062992125984"/>
  <pageSetup horizontalDpi="600" verticalDpi="600" orientation="landscape" paperSize="14" scale="65" r:id="rId4"/>
  <headerFooter>
    <oddFooter>&amp;CPágina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981"/>
  <sheetViews>
    <sheetView zoomScale="60" zoomScaleNormal="60" zoomScaleSheetLayoutView="76" zoomScalePageLayoutView="0" workbookViewId="0" topLeftCell="A1">
      <selection activeCell="H38" sqref="H38"/>
    </sheetView>
  </sheetViews>
  <sheetFormatPr defaultColWidth="11.421875" defaultRowHeight="15"/>
  <cols>
    <col min="1" max="1" width="17.57421875" style="0" customWidth="1"/>
    <col min="3" max="3" width="14.00390625" style="0" bestFit="1" customWidth="1"/>
    <col min="4" max="4" width="24.7109375" style="0" customWidth="1"/>
    <col min="5" max="5" width="11.00390625" style="0" customWidth="1"/>
    <col min="6" max="6" width="20.00390625" style="0" customWidth="1"/>
    <col min="7" max="7" width="26.8515625" style="0" customWidth="1"/>
    <col min="9" max="9" width="14.00390625" style="0" bestFit="1" customWidth="1"/>
    <col min="10" max="10" width="12.421875" style="0" customWidth="1"/>
    <col min="11" max="11" width="11.421875" style="10" customWidth="1"/>
    <col min="12" max="12" width="15.8515625" style="0" bestFit="1" customWidth="1"/>
    <col min="13" max="13" width="14.140625" style="0" customWidth="1"/>
    <col min="50" max="50" width="36.8515625" style="0" bestFit="1" customWidth="1"/>
  </cols>
  <sheetData>
    <row r="1" spans="1:14" ht="15" customHeight="1">
      <c r="A1" s="428" t="s">
        <v>124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ht="15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4" ht="1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3" ht="14.25">
      <c r="A4" s="429" t="s">
        <v>112</v>
      </c>
      <c r="B4" s="429"/>
      <c r="C4" s="429"/>
      <c r="D4" s="429"/>
      <c r="E4" s="429"/>
      <c r="F4" s="429"/>
      <c r="G4" s="429"/>
      <c r="H4" s="429"/>
      <c r="I4" s="429"/>
      <c r="J4" s="429"/>
      <c r="L4" s="77" t="s">
        <v>109</v>
      </c>
      <c r="M4" s="78"/>
    </row>
    <row r="5" spans="1:14" ht="14.25">
      <c r="A5" s="14" t="s">
        <v>11</v>
      </c>
      <c r="B5" s="14" t="s">
        <v>12</v>
      </c>
      <c r="C5" s="15" t="s">
        <v>107</v>
      </c>
      <c r="D5" s="14" t="s">
        <v>13</v>
      </c>
      <c r="E5" s="14" t="s">
        <v>12</v>
      </c>
      <c r="F5" s="15" t="s">
        <v>107</v>
      </c>
      <c r="G5" s="14" t="s">
        <v>14</v>
      </c>
      <c r="H5" s="14" t="s">
        <v>12</v>
      </c>
      <c r="I5" s="15" t="s">
        <v>107</v>
      </c>
      <c r="J5" s="14" t="s">
        <v>108</v>
      </c>
      <c r="L5" s="14" t="s">
        <v>110</v>
      </c>
      <c r="M5" s="14" t="s">
        <v>111</v>
      </c>
      <c r="N5" s="14" t="s">
        <v>108</v>
      </c>
    </row>
    <row r="6" spans="1:50" ht="63.75" customHeight="1">
      <c r="A6" s="432" t="s">
        <v>120</v>
      </c>
      <c r="B6" s="433">
        <f>'LINEA II '!B11</f>
        <v>0.14</v>
      </c>
      <c r="C6" s="434" t="e">
        <f>'RESUMEN Línea 2'!F6:F7+'RESUMEN Línea 2'!F8+'RESUMEN Línea 2'!F10</f>
        <v>#REF!</v>
      </c>
      <c r="D6" s="435" t="s">
        <v>20</v>
      </c>
      <c r="E6" s="433">
        <f>'LINEA II '!E11</f>
        <v>0.05</v>
      </c>
      <c r="F6" s="434" t="e">
        <f>'LINEA II '!F11</f>
        <v>#REF!</v>
      </c>
      <c r="G6" s="12" t="s">
        <v>21</v>
      </c>
      <c r="H6" s="16">
        <f>'LINEA II '!H11</f>
        <v>0.03</v>
      </c>
      <c r="I6" s="17" t="e">
        <f>'LINEA II '!I11</f>
        <v>#REF!</v>
      </c>
      <c r="J6" s="76" t="e">
        <f>I6/H6</f>
        <v>#REF!</v>
      </c>
      <c r="L6" s="28" t="e">
        <f>'CAPITAL HUMANO'!#REF!</f>
        <v>#REF!</v>
      </c>
      <c r="M6" s="28" t="e">
        <f>'CAPITAL HUMANO'!#REF!</f>
        <v>#REF!</v>
      </c>
      <c r="N6" s="28" t="e">
        <f>M6/L6</f>
        <v>#REF!</v>
      </c>
      <c r="AX6" s="2"/>
    </row>
    <row r="7" spans="1:50" ht="63.75" customHeight="1">
      <c r="A7" s="432"/>
      <c r="B7" s="433"/>
      <c r="C7" s="434"/>
      <c r="D7" s="435"/>
      <c r="E7" s="433"/>
      <c r="F7" s="434"/>
      <c r="G7" s="12" t="s">
        <v>26</v>
      </c>
      <c r="H7" s="19">
        <f>'LINEA II '!H15</f>
        <v>0.02</v>
      </c>
      <c r="I7" s="20" t="e">
        <f>'LINEA II '!I15</f>
        <v>#REF!</v>
      </c>
      <c r="J7" s="76" t="e">
        <f>I7/H7</f>
        <v>#REF!</v>
      </c>
      <c r="L7" s="28" t="e">
        <f>'CAPITAL HUMANO'!#REF!</f>
        <v>#REF!</v>
      </c>
      <c r="M7" s="28" t="e">
        <f>'CAPITAL HUMANO'!#REF!</f>
        <v>#REF!</v>
      </c>
      <c r="N7" s="28" t="e">
        <f>M7/L7</f>
        <v>#REF!</v>
      </c>
      <c r="AX7" s="2"/>
    </row>
    <row r="8" spans="1:50" ht="63.75" customHeight="1">
      <c r="A8" s="432"/>
      <c r="B8" s="433"/>
      <c r="C8" s="434"/>
      <c r="D8" s="435"/>
      <c r="E8" s="430">
        <f>'LINEA II '!E19</f>
        <v>0.07</v>
      </c>
      <c r="F8" s="431" t="e">
        <f>+'LINEA II '!F19</f>
        <v>#REF!</v>
      </c>
      <c r="G8" s="12" t="s">
        <v>28</v>
      </c>
      <c r="H8" s="21">
        <f>'LINEA II '!H19</f>
        <v>0.03</v>
      </c>
      <c r="I8" s="22" t="e">
        <f>'LINEA II '!I19</f>
        <v>#REF!</v>
      </c>
      <c r="J8" s="76" t="e">
        <f>I8/H8</f>
        <v>#REF!</v>
      </c>
      <c r="L8" s="28" t="e">
        <f>'CAPITAL HUMANO'!#REF!</f>
        <v>#REF!</v>
      </c>
      <c r="M8" s="28" t="e">
        <f>'CAPITAL HUMANO'!#REF!</f>
        <v>#REF!</v>
      </c>
      <c r="N8" s="28" t="e">
        <f>M8/L8</f>
        <v>#REF!</v>
      </c>
      <c r="AX8" s="2"/>
    </row>
    <row r="9" spans="1:50" ht="63.75" customHeight="1">
      <c r="A9" s="432"/>
      <c r="B9" s="433"/>
      <c r="C9" s="434"/>
      <c r="D9" s="435"/>
      <c r="E9" s="430"/>
      <c r="F9" s="431"/>
      <c r="G9" s="13" t="s">
        <v>42</v>
      </c>
      <c r="H9" s="24">
        <f>'LINEA II '!H25</f>
        <v>0.04</v>
      </c>
      <c r="I9" s="25" t="e">
        <f>'LINEA II '!I25</f>
        <v>#REF!</v>
      </c>
      <c r="J9" s="76" t="e">
        <f>I9/H9</f>
        <v>#REF!</v>
      </c>
      <c r="L9" s="28" t="e">
        <f>'CAPITAL HUMANO'!#REF!</f>
        <v>#REF!</v>
      </c>
      <c r="M9" s="28" t="e">
        <f>'CAPITAL HUMANO'!#REF!</f>
        <v>#REF!</v>
      </c>
      <c r="N9" s="28" t="e">
        <f>M9/L9</f>
        <v>#REF!</v>
      </c>
      <c r="AX9" s="2"/>
    </row>
    <row r="10" spans="1:14" s="2" customFormat="1" ht="63.75" customHeight="1">
      <c r="A10" s="432"/>
      <c r="B10" s="433"/>
      <c r="C10" s="434"/>
      <c r="D10" s="11" t="s">
        <v>65</v>
      </c>
      <c r="E10" s="24">
        <f>'LINEA II '!E34</f>
        <v>0.02</v>
      </c>
      <c r="F10" s="25" t="e">
        <f>'LINEA II '!F34</f>
        <v>#REF!</v>
      </c>
      <c r="G10" s="11" t="s">
        <v>66</v>
      </c>
      <c r="H10" s="26">
        <f>'LINEA II '!H34</f>
        <v>0.02</v>
      </c>
      <c r="I10" s="27" t="e">
        <f>'LINEA II '!I34</f>
        <v>#REF!</v>
      </c>
      <c r="J10" s="76" t="e">
        <f>I10/H10</f>
        <v>#REF!</v>
      </c>
      <c r="L10" s="29" t="e">
        <f>#REF!</f>
        <v>#REF!</v>
      </c>
      <c r="M10" s="29" t="e">
        <f>#REF!</f>
        <v>#REF!</v>
      </c>
      <c r="N10" s="28" t="e">
        <f>M10/L10</f>
        <v>#REF!</v>
      </c>
    </row>
    <row r="11" spans="2:50" ht="14.25">
      <c r="B11" s="7">
        <f>SUM(B6:B10)</f>
        <v>0.14</v>
      </c>
      <c r="C11" s="7" t="e">
        <f>SUM(C6:C10)</f>
        <v>#REF!</v>
      </c>
      <c r="E11" s="7">
        <f>SUM(E6:E10)</f>
        <v>0.14</v>
      </c>
      <c r="F11" s="7" t="e">
        <f>SUM(F6:F10)</f>
        <v>#REF!</v>
      </c>
      <c r="H11" s="7">
        <f>SUM(H6:H10)</f>
        <v>0.13999999999999999</v>
      </c>
      <c r="I11" s="7" t="e">
        <f>SUM(I6:I10)</f>
        <v>#REF!</v>
      </c>
      <c r="L11" s="75" t="e">
        <f>SUM(L6:L10)</f>
        <v>#REF!</v>
      </c>
      <c r="M11" s="75" t="e">
        <f>SUM(M6:M10)</f>
        <v>#REF!</v>
      </c>
      <c r="AX11" s="2"/>
    </row>
    <row r="12" spans="1:50" ht="14.25">
      <c r="A12" s="79" t="s">
        <v>135</v>
      </c>
      <c r="B12" s="79"/>
      <c r="C12" s="81" t="e">
        <f>C11/B11</f>
        <v>#REF!</v>
      </c>
      <c r="L12" s="79" t="s">
        <v>135</v>
      </c>
      <c r="M12" s="79"/>
      <c r="N12" s="80" t="e">
        <f>M11/L11</f>
        <v>#REF!</v>
      </c>
      <c r="AX12" s="2"/>
    </row>
    <row r="13" ht="14.25">
      <c r="AX13" s="2"/>
    </row>
    <row r="14" ht="14.25">
      <c r="AX14" s="2"/>
    </row>
    <row r="15" ht="14.25">
      <c r="AX15" s="2"/>
    </row>
    <row r="16" ht="14.25">
      <c r="AX16" s="2"/>
    </row>
    <row r="17" ht="14.25">
      <c r="AX17" s="2"/>
    </row>
    <row r="18" ht="14.25">
      <c r="AX18" s="2"/>
    </row>
    <row r="19" ht="14.25">
      <c r="AX19" s="2"/>
    </row>
    <row r="20" ht="14.25">
      <c r="AX20" s="2"/>
    </row>
    <row r="21" ht="14.25">
      <c r="AX21" s="2"/>
    </row>
    <row r="22" ht="14.25">
      <c r="AX22" s="2"/>
    </row>
    <row r="23" ht="14.25">
      <c r="AX23" s="2"/>
    </row>
    <row r="24" ht="14.25">
      <c r="AX24" s="2"/>
    </row>
    <row r="25" ht="14.25">
      <c r="AX25" s="2"/>
    </row>
    <row r="28" ht="14.25">
      <c r="AX28" s="2"/>
    </row>
    <row r="29" ht="14.25">
      <c r="AX29" s="2"/>
    </row>
    <row r="968" ht="14.25">
      <c r="AX968" t="s">
        <v>78</v>
      </c>
    </row>
    <row r="969" ht="14.25">
      <c r="AX969" t="s">
        <v>79</v>
      </c>
    </row>
    <row r="970" ht="14.25">
      <c r="AX970" t="s">
        <v>80</v>
      </c>
    </row>
    <row r="971" ht="14.25">
      <c r="AX971" t="s">
        <v>81</v>
      </c>
    </row>
    <row r="972" ht="14.25">
      <c r="AX972" t="s">
        <v>82</v>
      </c>
    </row>
    <row r="973" ht="14.25">
      <c r="AX973" t="s">
        <v>83</v>
      </c>
    </row>
    <row r="974" ht="14.25">
      <c r="AX974" t="s">
        <v>84</v>
      </c>
    </row>
    <row r="975" ht="14.25">
      <c r="AX975" t="s">
        <v>85</v>
      </c>
    </row>
    <row r="976" ht="14.25">
      <c r="AX976" t="s">
        <v>86</v>
      </c>
    </row>
    <row r="977" ht="14.25">
      <c r="AX977" t="s">
        <v>87</v>
      </c>
    </row>
    <row r="978" ht="14.25">
      <c r="AX978" t="s">
        <v>9</v>
      </c>
    </row>
    <row r="979" ht="14.25">
      <c r="AX979" t="s">
        <v>88</v>
      </c>
    </row>
    <row r="980" ht="14.25">
      <c r="AX980" t="s">
        <v>89</v>
      </c>
    </row>
    <row r="981" ht="14.25">
      <c r="AX981" t="s">
        <v>90</v>
      </c>
    </row>
  </sheetData>
  <sheetProtection/>
  <mergeCells count="10">
    <mergeCell ref="A1:N3"/>
    <mergeCell ref="A4:J4"/>
    <mergeCell ref="E8:E9"/>
    <mergeCell ref="F8:F9"/>
    <mergeCell ref="A6:A10"/>
    <mergeCell ref="B6:B10"/>
    <mergeCell ref="C6:C10"/>
    <mergeCell ref="D6:D9"/>
    <mergeCell ref="E6:E7"/>
    <mergeCell ref="F6:F7"/>
  </mergeCells>
  <printOptions horizontalCentered="1"/>
  <pageMargins left="0.2362204724409449" right="0.2755905511811024" top="0.5511811023622047" bottom="0.31496062992125984" header="0.31496062992125984" footer="0.31496062992125984"/>
  <pageSetup horizontalDpi="300" verticalDpi="300" orientation="landscape" scale="60" r:id="rId2"/>
  <headerFooter>
    <oddHeader>&amp;R&amp;G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A977"/>
  <sheetViews>
    <sheetView zoomScale="80" zoomScaleNormal="80" zoomScaleSheetLayoutView="76" zoomScalePageLayoutView="0" workbookViewId="0" topLeftCell="A2">
      <selection activeCell="H38" sqref="H38"/>
    </sheetView>
  </sheetViews>
  <sheetFormatPr defaultColWidth="11.421875" defaultRowHeight="15"/>
  <cols>
    <col min="1" max="1" width="17.57421875" style="0" customWidth="1"/>
    <col min="2" max="3" width="0" style="0" hidden="1" customWidth="1"/>
    <col min="5" max="5" width="24.7109375" style="0" customWidth="1"/>
    <col min="6" max="7" width="11.00390625" style="0" hidden="1" customWidth="1"/>
    <col min="8" max="8" width="11.00390625" style="0" customWidth="1"/>
    <col min="9" max="9" width="26.8515625" style="0" customWidth="1"/>
    <col min="10" max="11" width="0" style="0" hidden="1" customWidth="1"/>
    <col min="12" max="12" width="12.421875" style="0" customWidth="1"/>
    <col min="13" max="13" width="11.421875" style="10" customWidth="1"/>
    <col min="14" max="14" width="15.8515625" style="0" hidden="1" customWidth="1"/>
    <col min="15" max="15" width="14.140625" style="0" hidden="1" customWidth="1"/>
    <col min="16" max="16" width="0" style="0" hidden="1" customWidth="1"/>
    <col min="53" max="53" width="36.8515625" style="0" bestFit="1" customWidth="1"/>
  </cols>
  <sheetData>
    <row r="1" spans="1:12" ht="46.5" customHeight="1">
      <c r="A1" s="436" t="s">
        <v>130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 ht="15">
      <c r="A2" s="438" t="s">
        <v>125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6" ht="37.5">
      <c r="A3" s="14" t="s">
        <v>11</v>
      </c>
      <c r="B3" s="14" t="s">
        <v>126</v>
      </c>
      <c r="C3" s="49" t="s">
        <v>127</v>
      </c>
      <c r="D3" s="49" t="s">
        <v>128</v>
      </c>
      <c r="E3" s="14" t="s">
        <v>13</v>
      </c>
      <c r="F3" s="14" t="s">
        <v>126</v>
      </c>
      <c r="G3" s="49" t="s">
        <v>127</v>
      </c>
      <c r="H3" s="49" t="s">
        <v>128</v>
      </c>
      <c r="I3" s="14" t="s">
        <v>14</v>
      </c>
      <c r="J3" s="14" t="s">
        <v>126</v>
      </c>
      <c r="K3" s="49" t="s">
        <v>127</v>
      </c>
      <c r="L3" s="49" t="s">
        <v>128</v>
      </c>
      <c r="N3" s="30" t="s">
        <v>110</v>
      </c>
      <c r="O3" s="1" t="s">
        <v>111</v>
      </c>
      <c r="P3" s="31" t="s">
        <v>108</v>
      </c>
    </row>
    <row r="4" spans="1:53" ht="60" customHeight="1">
      <c r="A4" s="439" t="s">
        <v>19</v>
      </c>
      <c r="B4" s="433">
        <f>'[1]LINEA II '!B11</f>
        <v>0.12000000000000001</v>
      </c>
      <c r="C4" s="434">
        <f>'[1]LINEA II '!C11</f>
        <v>0.11077956989247312</v>
      </c>
      <c r="D4" s="433">
        <f>C4/B4</f>
        <v>0.923163082437276</v>
      </c>
      <c r="E4" s="435" t="s">
        <v>20</v>
      </c>
      <c r="F4" s="433">
        <f>'[1]LINEA II '!E11</f>
        <v>0.04</v>
      </c>
      <c r="G4" s="434">
        <f>'[1]LINEA II '!F11</f>
        <v>0.04166666666666667</v>
      </c>
      <c r="H4" s="434">
        <f>G4/F4</f>
        <v>1.0416666666666667</v>
      </c>
      <c r="I4" s="12" t="s">
        <v>21</v>
      </c>
      <c r="J4" s="16">
        <f>'[1]LINEA II '!H11</f>
        <v>0.03</v>
      </c>
      <c r="K4" s="17">
        <f>'[1]LINEA II '!I11</f>
        <v>0.032</v>
      </c>
      <c r="L4" s="18">
        <f>K4/J4</f>
        <v>1.0666666666666667</v>
      </c>
      <c r="N4" s="32">
        <v>0.03</v>
      </c>
      <c r="O4" s="33">
        <v>0.032</v>
      </c>
      <c r="P4" s="34">
        <f>O4/N4</f>
        <v>1.0666666666666667</v>
      </c>
      <c r="BA4" s="2"/>
    </row>
    <row r="5" spans="1:53" ht="30" customHeight="1">
      <c r="A5" s="439"/>
      <c r="B5" s="433"/>
      <c r="C5" s="434"/>
      <c r="D5" s="433"/>
      <c r="E5" s="435"/>
      <c r="F5" s="433"/>
      <c r="G5" s="434"/>
      <c r="H5" s="434"/>
      <c r="I5" s="12" t="s">
        <v>26</v>
      </c>
      <c r="J5" s="19">
        <f>'[1]LINEA II '!H15</f>
        <v>0.01</v>
      </c>
      <c r="K5" s="20">
        <f>'[1]LINEA II '!I15</f>
        <v>0.009666666666666667</v>
      </c>
      <c r="L5" s="18">
        <f>K5/J5</f>
        <v>0.9666666666666667</v>
      </c>
      <c r="N5" s="32">
        <v>0.006666666666666667</v>
      </c>
      <c r="O5" s="33">
        <v>0.006333333333333333</v>
      </c>
      <c r="P5" s="34">
        <f>O5/N5</f>
        <v>0.95</v>
      </c>
      <c r="BA5" s="2"/>
    </row>
    <row r="6" spans="1:53" ht="42.75" customHeight="1">
      <c r="A6" s="439"/>
      <c r="B6" s="433"/>
      <c r="C6" s="434"/>
      <c r="D6" s="433"/>
      <c r="E6" s="435"/>
      <c r="F6" s="430">
        <f>'[1]LINEA II '!E22</f>
        <v>0.07</v>
      </c>
      <c r="G6" s="431">
        <f>'[1]LINEA II '!F22</f>
        <v>0.06202956989247312</v>
      </c>
      <c r="H6" s="431">
        <f>G6/F6</f>
        <v>0.8861367127496159</v>
      </c>
      <c r="I6" s="12" t="s">
        <v>28</v>
      </c>
      <c r="J6" s="21">
        <f>'[1]LINEA II '!H22</f>
        <v>0.03</v>
      </c>
      <c r="K6" s="22">
        <f>'[1]LINEA II '!I22</f>
        <v>0.03</v>
      </c>
      <c r="L6" s="23">
        <f>K6/J6</f>
        <v>1</v>
      </c>
      <c r="N6" s="32">
        <v>0.0225</v>
      </c>
      <c r="O6" s="33">
        <v>0.0225</v>
      </c>
      <c r="P6" s="34">
        <f>O6/N6</f>
        <v>1</v>
      </c>
      <c r="BA6" s="2"/>
    </row>
    <row r="7" spans="1:53" ht="39">
      <c r="A7" s="439"/>
      <c r="B7" s="433"/>
      <c r="C7" s="434"/>
      <c r="D7" s="433"/>
      <c r="E7" s="435"/>
      <c r="F7" s="430"/>
      <c r="G7" s="431"/>
      <c r="H7" s="431"/>
      <c r="I7" s="13" t="s">
        <v>42</v>
      </c>
      <c r="J7" s="24">
        <f>'[1]LINEA II '!H28</f>
        <v>0.04</v>
      </c>
      <c r="K7" s="25">
        <f>'[1]LINEA II '!I28</f>
        <v>0.032029569892473124</v>
      </c>
      <c r="L7" s="18">
        <f>K7/J7</f>
        <v>0.8007392473118281</v>
      </c>
      <c r="N7" s="32">
        <v>0.03666666666666666</v>
      </c>
      <c r="O7" s="33">
        <v>0.028696236559139783</v>
      </c>
      <c r="P7" s="34">
        <f>O7/N7</f>
        <v>0.7826246334310851</v>
      </c>
      <c r="BA7" s="2"/>
    </row>
    <row r="8" spans="1:16" s="2" customFormat="1" ht="99.75" customHeight="1">
      <c r="A8" s="439"/>
      <c r="B8" s="433"/>
      <c r="C8" s="434"/>
      <c r="D8" s="433"/>
      <c r="E8" s="11" t="s">
        <v>65</v>
      </c>
      <c r="F8" s="24">
        <f>'[1]LINEA II '!E39</f>
        <v>0.01</v>
      </c>
      <c r="G8" s="25">
        <f>'[1]LINEA II '!F39</f>
        <v>0.007083333333333334</v>
      </c>
      <c r="H8" s="25">
        <f>G8/F8</f>
        <v>0.7083333333333334</v>
      </c>
      <c r="I8" s="11" t="s">
        <v>66</v>
      </c>
      <c r="J8" s="26">
        <f>'[1]LINEA II '!H39</f>
        <v>0.01</v>
      </c>
      <c r="K8" s="27">
        <f>'[1]LINEA II '!I39</f>
        <v>0.007083333333333334</v>
      </c>
      <c r="L8" s="18">
        <f>K8/J8</f>
        <v>0.7083333333333334</v>
      </c>
      <c r="N8" s="35">
        <v>0.005</v>
      </c>
      <c r="O8" s="36">
        <v>0.0020833333333333333</v>
      </c>
      <c r="P8" s="34">
        <f>O8/N8</f>
        <v>0.41666666666666663</v>
      </c>
    </row>
    <row r="9" spans="1:53" ht="14.25" hidden="1">
      <c r="A9" s="37"/>
      <c r="B9" s="48">
        <f>SUM(B4)</f>
        <v>0.12000000000000001</v>
      </c>
      <c r="C9" s="48">
        <f>SUM(C4)</f>
        <v>0.11077956989247312</v>
      </c>
      <c r="D9" s="39"/>
      <c r="E9" s="40"/>
      <c r="F9" s="48">
        <f>SUM(F4:F8)</f>
        <v>0.12000000000000001</v>
      </c>
      <c r="G9" s="48">
        <f>SUM(G4:G8)</f>
        <v>0.11077956989247312</v>
      </c>
      <c r="H9" s="39"/>
      <c r="I9" s="40"/>
      <c r="J9" s="48">
        <f>SUM(J4:J8)</f>
        <v>0.12000000000000001</v>
      </c>
      <c r="K9" s="48">
        <f>SUM(K4:K8)</f>
        <v>0.11077956989247312</v>
      </c>
      <c r="L9" s="41"/>
      <c r="N9" s="42">
        <f>SUM(N4:N8)</f>
        <v>0.10083333333333333</v>
      </c>
      <c r="O9" s="38">
        <f>SUM(O4:O8)</f>
        <v>0.09161290322580645</v>
      </c>
      <c r="P9" s="41"/>
      <c r="BA9" s="2"/>
    </row>
    <row r="10" spans="1:16" ht="14.25" hidden="1">
      <c r="A10" s="43" t="s">
        <v>129</v>
      </c>
      <c r="B10" s="44"/>
      <c r="C10" s="45">
        <f>C9/B9</f>
        <v>0.923163082437276</v>
      </c>
      <c r="D10" s="46"/>
      <c r="E10" s="44"/>
      <c r="F10" s="44"/>
      <c r="G10" s="44"/>
      <c r="H10" s="44"/>
      <c r="I10" s="44"/>
      <c r="J10" s="44"/>
      <c r="K10" s="44"/>
      <c r="L10" s="47"/>
      <c r="N10" s="43"/>
      <c r="O10" s="45">
        <f>O9/N9</f>
        <v>0.9085577179418822</v>
      </c>
      <c r="P10" s="47"/>
    </row>
    <row r="11" ht="14.25">
      <c r="BA11" s="2"/>
    </row>
    <row r="12" ht="14.25">
      <c r="BA12" s="2"/>
    </row>
    <row r="13" ht="14.25">
      <c r="BA13" s="2"/>
    </row>
    <row r="14" ht="14.25">
      <c r="BA14" s="2"/>
    </row>
    <row r="15" ht="14.25">
      <c r="BA15" s="2"/>
    </row>
    <row r="16" ht="14.25">
      <c r="BA16" s="2"/>
    </row>
    <row r="17" ht="14.25">
      <c r="BA17" s="2"/>
    </row>
    <row r="18" ht="14.25">
      <c r="BA18" s="2"/>
    </row>
    <row r="19" ht="14.25">
      <c r="BA19" s="2"/>
    </row>
    <row r="20" spans="11:53" ht="14.25">
      <c r="K20" s="7"/>
      <c r="BA20" s="2"/>
    </row>
    <row r="21" ht="14.25">
      <c r="BA21" s="2"/>
    </row>
    <row r="24" ht="14.25">
      <c r="BA24" s="2"/>
    </row>
    <row r="25" ht="14.25">
      <c r="BA25" s="2"/>
    </row>
    <row r="964" ht="14.25">
      <c r="BA964" t="s">
        <v>78</v>
      </c>
    </row>
    <row r="965" ht="14.25">
      <c r="BA965" t="s">
        <v>79</v>
      </c>
    </row>
    <row r="966" ht="14.25">
      <c r="BA966" t="s">
        <v>80</v>
      </c>
    </row>
    <row r="967" ht="14.25">
      <c r="BA967" t="s">
        <v>81</v>
      </c>
    </row>
    <row r="968" ht="14.25">
      <c r="BA968" t="s">
        <v>82</v>
      </c>
    </row>
    <row r="969" ht="14.25">
      <c r="BA969" t="s">
        <v>83</v>
      </c>
    </row>
    <row r="970" ht="14.25">
      <c r="BA970" t="s">
        <v>84</v>
      </c>
    </row>
    <row r="971" ht="14.25">
      <c r="BA971" t="s">
        <v>85</v>
      </c>
    </row>
    <row r="972" ht="14.25">
      <c r="BA972" t="s">
        <v>86</v>
      </c>
    </row>
    <row r="973" ht="14.25">
      <c r="BA973" t="s">
        <v>87</v>
      </c>
    </row>
    <row r="974" ht="14.25">
      <c r="BA974" t="s">
        <v>9</v>
      </c>
    </row>
    <row r="975" ht="14.25">
      <c r="BA975" t="s">
        <v>88</v>
      </c>
    </row>
    <row r="976" ht="14.25">
      <c r="BA976" t="s">
        <v>89</v>
      </c>
    </row>
    <row r="977" ht="14.25">
      <c r="BA977" t="s">
        <v>90</v>
      </c>
    </row>
  </sheetData>
  <sheetProtection/>
  <mergeCells count="13">
    <mergeCell ref="A1:L1"/>
    <mergeCell ref="A2:L2"/>
    <mergeCell ref="A4:A8"/>
    <mergeCell ref="B4:B8"/>
    <mergeCell ref="C4:C8"/>
    <mergeCell ref="D4:D8"/>
    <mergeCell ref="E4:E7"/>
    <mergeCell ref="F4:F5"/>
    <mergeCell ref="G4:G5"/>
    <mergeCell ref="H4:H5"/>
    <mergeCell ref="F6:F7"/>
    <mergeCell ref="G6:G7"/>
    <mergeCell ref="H6:H7"/>
  </mergeCells>
  <printOptions horizontalCentered="1"/>
  <pageMargins left="0.2362204724409449" right="0.2755905511811024" top="1.2598425196850394" bottom="0.31496062992125984" header="0.31496062992125984" footer="0.31496062992125984"/>
  <pageSetup horizontalDpi="300" verticalDpi="300" orientation="portrait" scale="60" r:id="rId2"/>
  <headerFooter>
    <oddHeader>&amp;R&amp;G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6"/>
  <sheetViews>
    <sheetView zoomScale="50" zoomScaleNormal="50" zoomScalePageLayoutView="0" workbookViewId="0" topLeftCell="A20">
      <selection activeCell="L31" sqref="L31"/>
    </sheetView>
  </sheetViews>
  <sheetFormatPr defaultColWidth="14.140625" defaultRowHeight="15"/>
  <cols>
    <col min="1" max="1" width="19.7109375" style="84" customWidth="1"/>
    <col min="2" max="2" width="29.57421875" style="84" customWidth="1"/>
    <col min="3" max="3" width="32.140625" style="84" customWidth="1"/>
    <col min="4" max="4" width="14.7109375" style="84" customWidth="1"/>
    <col min="5" max="6" width="12.57421875" style="84" hidden="1" customWidth="1"/>
    <col min="7" max="7" width="11.28125" style="84" hidden="1" customWidth="1"/>
    <col min="8" max="8" width="13.57421875" style="84" hidden="1" customWidth="1"/>
    <col min="9" max="9" width="13.57421875" style="84" customWidth="1"/>
    <col min="10" max="10" width="39.8515625" style="84" customWidth="1"/>
    <col min="11" max="11" width="22.00390625" style="84" customWidth="1"/>
    <col min="12" max="12" width="33.7109375" style="84" customWidth="1"/>
    <col min="13" max="31" width="14.140625" style="84" customWidth="1"/>
    <col min="32" max="32" width="14.140625" style="84" bestFit="1" customWidth="1"/>
    <col min="33" max="33" width="35.00390625" style="84" bestFit="1" customWidth="1"/>
    <col min="34" max="34" width="13.8515625" style="84" bestFit="1" customWidth="1"/>
    <col min="35" max="16384" width="14.140625" style="84" customWidth="1"/>
  </cols>
  <sheetData>
    <row r="1" spans="1:12" ht="14.25" customHeight="1">
      <c r="A1" s="440" t="s">
        <v>239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4.2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4" spans="1:12" ht="30.75" customHeight="1">
      <c r="A4" s="451" t="s">
        <v>0</v>
      </c>
      <c r="B4" s="451"/>
      <c r="C4" s="452" t="s">
        <v>136</v>
      </c>
      <c r="D4" s="452"/>
      <c r="E4" s="452"/>
      <c r="F4" s="452"/>
      <c r="G4" s="452"/>
      <c r="H4" s="452"/>
      <c r="I4" s="452"/>
      <c r="J4" s="453" t="s">
        <v>139</v>
      </c>
      <c r="K4" s="453"/>
      <c r="L4" s="258" t="s">
        <v>151</v>
      </c>
    </row>
    <row r="5" spans="1:12" ht="33.75" customHeight="1">
      <c r="A5" s="451" t="s">
        <v>4</v>
      </c>
      <c r="B5" s="451"/>
      <c r="C5" s="452" t="s">
        <v>137</v>
      </c>
      <c r="D5" s="452"/>
      <c r="E5" s="452"/>
      <c r="F5" s="452"/>
      <c r="G5" s="452"/>
      <c r="H5" s="452"/>
      <c r="I5" s="452"/>
      <c r="J5" s="453" t="s">
        <v>143</v>
      </c>
      <c r="K5" s="453"/>
      <c r="L5" s="259" t="s">
        <v>152</v>
      </c>
    </row>
    <row r="6" spans="1:12" ht="27" customHeight="1">
      <c r="A6" s="451" t="s">
        <v>6</v>
      </c>
      <c r="B6" s="451"/>
      <c r="C6" s="452" t="s">
        <v>138</v>
      </c>
      <c r="D6" s="452"/>
      <c r="E6" s="452"/>
      <c r="F6" s="452"/>
      <c r="G6" s="452"/>
      <c r="H6" s="452"/>
      <c r="I6" s="452"/>
      <c r="J6" s="453" t="s">
        <v>140</v>
      </c>
      <c r="K6" s="453"/>
      <c r="L6" s="258" t="s">
        <v>153</v>
      </c>
    </row>
    <row r="7" spans="1:12" ht="24.75" customHeight="1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</row>
    <row r="8" spans="1:12" ht="27" customHeight="1">
      <c r="A8" s="441" t="s">
        <v>188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3"/>
    </row>
    <row r="9" spans="1:12" ht="27" customHeight="1">
      <c r="A9" s="454" t="s">
        <v>91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6"/>
    </row>
    <row r="10" spans="1:31" s="82" customFormat="1" ht="27" customHeight="1">
      <c r="A10" s="457" t="s">
        <v>92</v>
      </c>
      <c r="B10" s="444" t="s">
        <v>157</v>
      </c>
      <c r="C10" s="444" t="s">
        <v>93</v>
      </c>
      <c r="D10" s="444" t="s">
        <v>94</v>
      </c>
      <c r="E10" s="445" t="s">
        <v>198</v>
      </c>
      <c r="F10" s="445"/>
      <c r="G10" s="445"/>
      <c r="H10" s="445"/>
      <c r="I10" s="448" t="s">
        <v>408</v>
      </c>
      <c r="J10" s="445" t="s">
        <v>95</v>
      </c>
      <c r="K10" s="445" t="s">
        <v>158</v>
      </c>
      <c r="L10" s="445" t="s">
        <v>96</v>
      </c>
      <c r="AE10" s="83"/>
    </row>
    <row r="11" spans="1:31" s="82" customFormat="1" ht="21" customHeight="1">
      <c r="A11" s="457"/>
      <c r="B11" s="444"/>
      <c r="C11" s="444"/>
      <c r="D11" s="444"/>
      <c r="E11" s="260" t="s">
        <v>159</v>
      </c>
      <c r="F11" s="260" t="s">
        <v>160</v>
      </c>
      <c r="G11" s="260" t="s">
        <v>161</v>
      </c>
      <c r="H11" s="260" t="s">
        <v>162</v>
      </c>
      <c r="I11" s="445"/>
      <c r="J11" s="445"/>
      <c r="K11" s="445"/>
      <c r="L11" s="445"/>
      <c r="AE11" s="83"/>
    </row>
    <row r="12" spans="1:33" s="149" customFormat="1" ht="42.75" customHeight="1">
      <c r="A12" s="459" t="s">
        <v>170</v>
      </c>
      <c r="B12" s="230" t="s">
        <v>145</v>
      </c>
      <c r="C12" s="261" t="s">
        <v>146</v>
      </c>
      <c r="D12" s="262">
        <v>1</v>
      </c>
      <c r="E12" s="262">
        <v>1</v>
      </c>
      <c r="F12" s="262"/>
      <c r="G12" s="262"/>
      <c r="H12" s="262"/>
      <c r="I12" s="262">
        <f aca="true" t="shared" si="0" ref="I12:I18">SUM(E12:H12)</f>
        <v>1</v>
      </c>
      <c r="J12" s="229" t="s">
        <v>228</v>
      </c>
      <c r="K12" s="228" t="s">
        <v>240</v>
      </c>
      <c r="L12" s="458"/>
      <c r="AG12" s="150"/>
    </row>
    <row r="13" spans="1:33" s="149" customFormat="1" ht="42.75" customHeight="1">
      <c r="A13" s="459"/>
      <c r="B13" s="230" t="s">
        <v>171</v>
      </c>
      <c r="C13" s="264" t="s">
        <v>189</v>
      </c>
      <c r="D13" s="265">
        <v>3</v>
      </c>
      <c r="E13" s="266"/>
      <c r="F13" s="266"/>
      <c r="G13" s="266"/>
      <c r="H13" s="266">
        <v>3</v>
      </c>
      <c r="I13" s="266">
        <f t="shared" si="0"/>
        <v>3</v>
      </c>
      <c r="J13" s="229" t="s">
        <v>229</v>
      </c>
      <c r="K13" s="228" t="s">
        <v>241</v>
      </c>
      <c r="L13" s="458"/>
      <c r="AG13" s="150"/>
    </row>
    <row r="14" spans="1:33" s="149" customFormat="1" ht="75.75" customHeight="1">
      <c r="A14" s="459"/>
      <c r="B14" s="230" t="s">
        <v>243</v>
      </c>
      <c r="C14" s="261" t="s">
        <v>242</v>
      </c>
      <c r="D14" s="267" t="s">
        <v>175</v>
      </c>
      <c r="E14" s="268"/>
      <c r="F14" s="268"/>
      <c r="G14" s="268"/>
      <c r="H14" s="262">
        <v>3</v>
      </c>
      <c r="I14" s="229">
        <f t="shared" si="0"/>
        <v>3</v>
      </c>
      <c r="J14" s="229" t="s">
        <v>229</v>
      </c>
      <c r="K14" s="228" t="s">
        <v>241</v>
      </c>
      <c r="L14" s="458"/>
      <c r="AG14" s="150"/>
    </row>
    <row r="15" spans="1:33" s="149" customFormat="1" ht="42" customHeight="1">
      <c r="A15" s="459" t="s">
        <v>147</v>
      </c>
      <c r="B15" s="230" t="s">
        <v>148</v>
      </c>
      <c r="C15" s="261" t="s">
        <v>190</v>
      </c>
      <c r="D15" s="262">
        <v>3</v>
      </c>
      <c r="E15" s="262"/>
      <c r="F15" s="262"/>
      <c r="G15" s="262"/>
      <c r="H15" s="262">
        <v>3</v>
      </c>
      <c r="I15" s="229">
        <f t="shared" si="0"/>
        <v>3</v>
      </c>
      <c r="J15" s="229" t="s">
        <v>228</v>
      </c>
      <c r="K15" s="228" t="s">
        <v>241</v>
      </c>
      <c r="L15" s="458"/>
      <c r="AG15" s="150"/>
    </row>
    <row r="16" spans="1:33" s="149" customFormat="1" ht="47.25" customHeight="1">
      <c r="A16" s="459"/>
      <c r="B16" s="230" t="s">
        <v>149</v>
      </c>
      <c r="C16" s="261" t="s">
        <v>150</v>
      </c>
      <c r="D16" s="262">
        <v>1</v>
      </c>
      <c r="E16" s="262"/>
      <c r="F16" s="262"/>
      <c r="G16" s="262">
        <v>1</v>
      </c>
      <c r="H16" s="262"/>
      <c r="I16" s="229">
        <f t="shared" si="0"/>
        <v>1</v>
      </c>
      <c r="J16" s="229" t="s">
        <v>228</v>
      </c>
      <c r="K16" s="228" t="s">
        <v>347</v>
      </c>
      <c r="L16" s="458"/>
      <c r="AG16" s="150"/>
    </row>
    <row r="17" spans="1:33" s="149" customFormat="1" ht="40.5" customHeight="1">
      <c r="A17" s="459" t="s">
        <v>172</v>
      </c>
      <c r="B17" s="230" t="s">
        <v>173</v>
      </c>
      <c r="C17" s="264" t="s">
        <v>344</v>
      </c>
      <c r="D17" s="266">
        <v>2</v>
      </c>
      <c r="E17" s="266"/>
      <c r="F17" s="266"/>
      <c r="G17" s="266"/>
      <c r="H17" s="266">
        <v>2</v>
      </c>
      <c r="I17" s="266">
        <f t="shared" si="0"/>
        <v>2</v>
      </c>
      <c r="J17" s="229" t="s">
        <v>228</v>
      </c>
      <c r="K17" s="228" t="s">
        <v>241</v>
      </c>
      <c r="L17" s="458"/>
      <c r="AG17" s="150"/>
    </row>
    <row r="18" spans="1:33" s="149" customFormat="1" ht="37.5" customHeight="1">
      <c r="A18" s="459"/>
      <c r="B18" s="230" t="s">
        <v>370</v>
      </c>
      <c r="C18" s="269" t="s">
        <v>371</v>
      </c>
      <c r="D18" s="270">
        <v>1</v>
      </c>
      <c r="E18" s="270"/>
      <c r="F18" s="270"/>
      <c r="G18" s="270"/>
      <c r="H18" s="270">
        <v>1</v>
      </c>
      <c r="I18" s="270">
        <f t="shared" si="0"/>
        <v>1</v>
      </c>
      <c r="J18" s="229" t="s">
        <v>228</v>
      </c>
      <c r="K18" s="228" t="s">
        <v>241</v>
      </c>
      <c r="L18" s="263"/>
      <c r="AG18" s="150"/>
    </row>
    <row r="19" spans="1:33" ht="30.75" customHeight="1">
      <c r="A19" s="460" t="s">
        <v>200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2"/>
      <c r="L19" s="297">
        <v>0.0022</v>
      </c>
      <c r="AG19" s="85"/>
    </row>
    <row r="20" spans="1:33" ht="30.75" customHeight="1">
      <c r="A20" s="463" t="s">
        <v>201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5"/>
      <c r="L20" s="292"/>
      <c r="AG20" s="85"/>
    </row>
    <row r="21" spans="1:33" ht="60.75" customHeight="1">
      <c r="A21" s="271"/>
      <c r="B21" s="272"/>
      <c r="C21" s="273"/>
      <c r="D21" s="274"/>
      <c r="E21" s="275"/>
      <c r="F21" s="275"/>
      <c r="G21" s="275"/>
      <c r="H21" s="275"/>
      <c r="I21" s="275"/>
      <c r="J21" s="276"/>
      <c r="K21" s="277"/>
      <c r="L21" s="278"/>
      <c r="AG21" s="85"/>
    </row>
    <row r="22" spans="1:33" ht="27" customHeight="1">
      <c r="A22" s="446" t="s">
        <v>191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AG22" s="85"/>
    </row>
    <row r="23" spans="1:33" ht="27" customHeight="1">
      <c r="A23" s="447" t="s">
        <v>91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AG23" s="85"/>
    </row>
    <row r="24" spans="1:33" ht="39" customHeight="1">
      <c r="A24" s="457" t="s">
        <v>92</v>
      </c>
      <c r="B24" s="444" t="s">
        <v>157</v>
      </c>
      <c r="C24" s="444" t="s">
        <v>93</v>
      </c>
      <c r="D24" s="444" t="s">
        <v>94</v>
      </c>
      <c r="E24" s="445" t="s">
        <v>198</v>
      </c>
      <c r="F24" s="445"/>
      <c r="G24" s="445"/>
      <c r="H24" s="445"/>
      <c r="I24" s="448" t="s">
        <v>408</v>
      </c>
      <c r="J24" s="445" t="s">
        <v>95</v>
      </c>
      <c r="K24" s="445" t="s">
        <v>158</v>
      </c>
      <c r="L24" s="445" t="s">
        <v>96</v>
      </c>
      <c r="AG24" s="85"/>
    </row>
    <row r="25" spans="1:33" ht="45" customHeight="1">
      <c r="A25" s="457"/>
      <c r="B25" s="444"/>
      <c r="C25" s="444"/>
      <c r="D25" s="444"/>
      <c r="E25" s="260" t="s">
        <v>159</v>
      </c>
      <c r="F25" s="260" t="s">
        <v>160</v>
      </c>
      <c r="G25" s="260" t="s">
        <v>161</v>
      </c>
      <c r="H25" s="260" t="s">
        <v>162</v>
      </c>
      <c r="I25" s="445"/>
      <c r="J25" s="445"/>
      <c r="K25" s="445"/>
      <c r="L25" s="445"/>
      <c r="AG25" s="85"/>
    </row>
    <row r="26" spans="1:33" ht="71.25" customHeight="1">
      <c r="A26" s="459" t="s">
        <v>321</v>
      </c>
      <c r="B26" s="459" t="s">
        <v>322</v>
      </c>
      <c r="C26" s="279" t="s">
        <v>323</v>
      </c>
      <c r="D26" s="280">
        <v>1</v>
      </c>
      <c r="E26" s="280">
        <v>1</v>
      </c>
      <c r="F26" s="280">
        <v>1</v>
      </c>
      <c r="G26" s="280">
        <v>1</v>
      </c>
      <c r="H26" s="280">
        <v>1</v>
      </c>
      <c r="I26" s="280">
        <f>+H26</f>
        <v>1</v>
      </c>
      <c r="J26" s="279" t="s">
        <v>324</v>
      </c>
      <c r="K26" s="279" t="s">
        <v>325</v>
      </c>
      <c r="L26" s="281"/>
      <c r="AG26" s="85"/>
    </row>
    <row r="27" spans="1:33" ht="52.5" customHeight="1">
      <c r="A27" s="459"/>
      <c r="B27" s="459"/>
      <c r="C27" s="282" t="s">
        <v>345</v>
      </c>
      <c r="D27" s="283">
        <v>5154</v>
      </c>
      <c r="E27" s="284"/>
      <c r="F27" s="284"/>
      <c r="G27" s="284"/>
      <c r="H27" s="283">
        <v>4000</v>
      </c>
      <c r="I27" s="283">
        <f>SUM(E27:H27)</f>
        <v>4000</v>
      </c>
      <c r="J27" s="279" t="s">
        <v>324</v>
      </c>
      <c r="K27" s="279" t="s">
        <v>325</v>
      </c>
      <c r="L27" s="281"/>
      <c r="AG27" s="85"/>
    </row>
    <row r="28" spans="1:33" ht="71.25" customHeight="1">
      <c r="A28" s="459"/>
      <c r="B28" s="261" t="s">
        <v>346</v>
      </c>
      <c r="C28" s="279" t="s">
        <v>348</v>
      </c>
      <c r="D28" s="279">
        <v>1</v>
      </c>
      <c r="E28" s="279"/>
      <c r="F28" s="279">
        <v>1</v>
      </c>
      <c r="G28" s="279"/>
      <c r="H28" s="279"/>
      <c r="I28" s="279">
        <f>SUM(E28:H28)</f>
        <v>1</v>
      </c>
      <c r="J28" s="279" t="s">
        <v>326</v>
      </c>
      <c r="K28" s="279" t="s">
        <v>258</v>
      </c>
      <c r="L28" s="281"/>
      <c r="AG28" s="85"/>
    </row>
    <row r="29" spans="1:12" ht="48.75" customHeight="1">
      <c r="A29" s="459"/>
      <c r="B29" s="459" t="s">
        <v>327</v>
      </c>
      <c r="C29" s="285" t="s">
        <v>349</v>
      </c>
      <c r="D29" s="286">
        <v>1</v>
      </c>
      <c r="E29" s="286">
        <v>1</v>
      </c>
      <c r="F29" s="286">
        <v>1</v>
      </c>
      <c r="G29" s="286">
        <v>1</v>
      </c>
      <c r="H29" s="286">
        <v>1</v>
      </c>
      <c r="I29" s="286">
        <f>+H29</f>
        <v>1</v>
      </c>
      <c r="J29" s="229" t="s">
        <v>210</v>
      </c>
      <c r="K29" s="228" t="s">
        <v>258</v>
      </c>
      <c r="L29" s="281"/>
    </row>
    <row r="30" spans="1:12" ht="37.5" customHeight="1">
      <c r="A30" s="459"/>
      <c r="B30" s="459"/>
      <c r="C30" s="279" t="s">
        <v>328</v>
      </c>
      <c r="D30" s="279">
        <v>2</v>
      </c>
      <c r="E30" s="286"/>
      <c r="F30" s="279">
        <v>1</v>
      </c>
      <c r="G30" s="279"/>
      <c r="H30" s="279">
        <v>1</v>
      </c>
      <c r="I30" s="279">
        <f>SUM(E30:H30)</f>
        <v>2</v>
      </c>
      <c r="J30" s="229" t="s">
        <v>210</v>
      </c>
      <c r="K30" s="228" t="s">
        <v>258</v>
      </c>
      <c r="L30" s="281"/>
    </row>
    <row r="31" spans="1:12" ht="30.75" customHeight="1">
      <c r="A31" s="466" t="s">
        <v>200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8"/>
      <c r="L31" s="298">
        <v>0.0022</v>
      </c>
    </row>
    <row r="32" spans="1:12" ht="30.75" customHeight="1">
      <c r="A32" s="469" t="s">
        <v>201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1"/>
      <c r="L32" s="293"/>
    </row>
    <row r="35" spans="1:12" s="303" customFormat="1" ht="24">
      <c r="A35" s="348" t="s">
        <v>422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50"/>
      <c r="L35" s="302">
        <f>+L19+L31</f>
        <v>0.0044</v>
      </c>
    </row>
    <row r="36" spans="1:12" s="303" customFormat="1" ht="24">
      <c r="A36" s="351" t="s">
        <v>423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3"/>
      <c r="L36" s="304"/>
    </row>
  </sheetData>
  <sheetProtection password="B791" sheet="1"/>
  <mergeCells count="46">
    <mergeCell ref="B10:B11"/>
    <mergeCell ref="D10:D11"/>
    <mergeCell ref="A19:K19"/>
    <mergeCell ref="A20:K20"/>
    <mergeCell ref="A31:K31"/>
    <mergeCell ref="A32:K32"/>
    <mergeCell ref="D24:D25"/>
    <mergeCell ref="A26:A30"/>
    <mergeCell ref="B29:B30"/>
    <mergeCell ref="B26:B27"/>
    <mergeCell ref="A12:A14"/>
    <mergeCell ref="J6:K6"/>
    <mergeCell ref="A4:B4"/>
    <mergeCell ref="K10:K11"/>
    <mergeCell ref="L10:L11"/>
    <mergeCell ref="L24:L25"/>
    <mergeCell ref="C24:C25"/>
    <mergeCell ref="A17:A18"/>
    <mergeCell ref="A5:B5"/>
    <mergeCell ref="J10:J11"/>
    <mergeCell ref="C10:C11"/>
    <mergeCell ref="E24:H24"/>
    <mergeCell ref="J4:K4"/>
    <mergeCell ref="A9:L9"/>
    <mergeCell ref="A10:A11"/>
    <mergeCell ref="L12:L17"/>
    <mergeCell ref="E10:H10"/>
    <mergeCell ref="K24:K25"/>
    <mergeCell ref="A15:A16"/>
    <mergeCell ref="A24:A25"/>
    <mergeCell ref="A7:L7"/>
    <mergeCell ref="A6:B6"/>
    <mergeCell ref="C4:I4"/>
    <mergeCell ref="J5:K5"/>
    <mergeCell ref="C5:I5"/>
    <mergeCell ref="C6:I6"/>
    <mergeCell ref="A35:K35"/>
    <mergeCell ref="A36:K36"/>
    <mergeCell ref="A1:L3"/>
    <mergeCell ref="A8:L8"/>
    <mergeCell ref="B24:B25"/>
    <mergeCell ref="J24:J25"/>
    <mergeCell ref="A22:L22"/>
    <mergeCell ref="A23:L23"/>
    <mergeCell ref="I10:I11"/>
    <mergeCell ref="I24:I25"/>
  </mergeCells>
  <dataValidations count="1">
    <dataValidation allowBlank="1" showErrorMessage="1" sqref="D5:I5 C29:D30 J26:K30 H21:K21 A24:E25 A12:A17 F25:I25 L26:L27 A23:L23 A21:D21 A9:L9 A10:E11 F11:I11 L4 L6 A1 B4:B5 A4:A6 C4:C6 I14:K18 H12:L13 B12:D13 B15:D18 G28:I30 C26:D27 A29 A26:B28 H15:H18 J4:K5 A33:L34 A37:L6550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0" r:id="rId3"/>
  <headerFooter>
    <oddFooter>&amp;CPágina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R85"/>
  <sheetViews>
    <sheetView tabSelected="1" zoomScale="54" zoomScaleNormal="54" zoomScalePageLayoutView="0" workbookViewId="0" topLeftCell="A66">
      <selection activeCell="L80" sqref="L80"/>
    </sheetView>
  </sheetViews>
  <sheetFormatPr defaultColWidth="14.140625" defaultRowHeight="15"/>
  <cols>
    <col min="1" max="1" width="22.28125" style="149" customWidth="1"/>
    <col min="2" max="2" width="35.8515625" style="149" customWidth="1"/>
    <col min="3" max="3" width="32.57421875" style="149" customWidth="1"/>
    <col min="4" max="4" width="14.421875" style="149" bestFit="1" customWidth="1"/>
    <col min="5" max="5" width="16.421875" style="149" hidden="1" customWidth="1"/>
    <col min="6" max="6" width="13.8515625" style="149" hidden="1" customWidth="1"/>
    <col min="7" max="7" width="13.7109375" style="149" hidden="1" customWidth="1"/>
    <col min="8" max="8" width="16.28125" style="149" hidden="1" customWidth="1"/>
    <col min="9" max="9" width="14.00390625" style="149" customWidth="1"/>
    <col min="10" max="10" width="32.140625" style="221" customWidth="1"/>
    <col min="11" max="11" width="20.57421875" style="149" customWidth="1"/>
    <col min="12" max="12" width="34.421875" style="149" customWidth="1"/>
    <col min="13" max="70" width="14.140625" style="211" customWidth="1"/>
    <col min="71" max="16384" width="14.140625" style="149" customWidth="1"/>
  </cols>
  <sheetData>
    <row r="1" spans="1:12" ht="14.25" customHeight="1">
      <c r="A1" s="505" t="s">
        <v>239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</row>
    <row r="2" spans="1:12" ht="14.25" customHeigh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</row>
    <row r="3" spans="1:12" ht="36.75" customHeight="1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1:12" ht="42" customHeight="1">
      <c r="A4" s="507" t="s">
        <v>0</v>
      </c>
      <c r="B4" s="507"/>
      <c r="C4" s="474" t="s">
        <v>136</v>
      </c>
      <c r="D4" s="475"/>
      <c r="E4" s="475"/>
      <c r="F4" s="475"/>
      <c r="G4" s="475"/>
      <c r="H4" s="475"/>
      <c r="I4" s="476"/>
      <c r="J4" s="453" t="s">
        <v>139</v>
      </c>
      <c r="K4" s="453"/>
      <c r="L4" s="287" t="s">
        <v>141</v>
      </c>
    </row>
    <row r="5" spans="1:12" ht="42" customHeight="1">
      <c r="A5" s="507" t="s">
        <v>4</v>
      </c>
      <c r="B5" s="507"/>
      <c r="C5" s="474" t="s">
        <v>137</v>
      </c>
      <c r="D5" s="475"/>
      <c r="E5" s="475"/>
      <c r="F5" s="475"/>
      <c r="G5" s="475"/>
      <c r="H5" s="475"/>
      <c r="I5" s="476"/>
      <c r="J5" s="453" t="s">
        <v>143</v>
      </c>
      <c r="K5" s="453"/>
      <c r="L5" s="258" t="s">
        <v>155</v>
      </c>
    </row>
    <row r="6" spans="1:12" ht="42" customHeight="1">
      <c r="A6" s="507" t="s">
        <v>6</v>
      </c>
      <c r="B6" s="507"/>
      <c r="C6" s="474" t="s">
        <v>138</v>
      </c>
      <c r="D6" s="475"/>
      <c r="E6" s="475"/>
      <c r="F6" s="475"/>
      <c r="G6" s="475"/>
      <c r="H6" s="475"/>
      <c r="I6" s="476"/>
      <c r="J6" s="453" t="s">
        <v>140</v>
      </c>
      <c r="K6" s="453"/>
      <c r="L6" s="258" t="s">
        <v>156</v>
      </c>
    </row>
    <row r="7" spans="1:12" ht="21.75" customHeight="1">
      <c r="A7" s="472"/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</row>
    <row r="8" spans="1:12" ht="45.75" customHeight="1">
      <c r="A8" s="479" t="s">
        <v>167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</row>
    <row r="9" spans="1:12" ht="45.75" customHeight="1">
      <c r="A9" s="447" t="s">
        <v>91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ht="37.5" customHeight="1">
      <c r="A10" s="482" t="s">
        <v>92</v>
      </c>
      <c r="B10" s="480" t="s">
        <v>157</v>
      </c>
      <c r="C10" s="480" t="s">
        <v>93</v>
      </c>
      <c r="D10" s="480" t="s">
        <v>177</v>
      </c>
      <c r="E10" s="448" t="s">
        <v>198</v>
      </c>
      <c r="F10" s="448"/>
      <c r="G10" s="448"/>
      <c r="H10" s="448"/>
      <c r="I10" s="448" t="s">
        <v>408</v>
      </c>
      <c r="J10" s="448" t="s">
        <v>95</v>
      </c>
      <c r="K10" s="448" t="s">
        <v>158</v>
      </c>
      <c r="L10" s="448" t="s">
        <v>178</v>
      </c>
    </row>
    <row r="11" spans="1:12" ht="51.75" customHeight="1">
      <c r="A11" s="482"/>
      <c r="B11" s="480"/>
      <c r="C11" s="480"/>
      <c r="D11" s="480"/>
      <c r="E11" s="198" t="s">
        <v>159</v>
      </c>
      <c r="F11" s="198" t="s">
        <v>160</v>
      </c>
      <c r="G11" s="198" t="s">
        <v>161</v>
      </c>
      <c r="H11" s="198" t="s">
        <v>162</v>
      </c>
      <c r="I11" s="448"/>
      <c r="J11" s="448"/>
      <c r="K11" s="448"/>
      <c r="L11" s="448"/>
    </row>
    <row r="12" spans="1:70" s="199" customFormat="1" ht="74.25" customHeight="1">
      <c r="A12" s="477" t="s">
        <v>179</v>
      </c>
      <c r="B12" s="224" t="s">
        <v>350</v>
      </c>
      <c r="C12" s="224" t="s">
        <v>372</v>
      </c>
      <c r="D12" s="139" t="s">
        <v>175</v>
      </c>
      <c r="E12" s="156">
        <v>0.9</v>
      </c>
      <c r="F12" s="156">
        <v>0.9</v>
      </c>
      <c r="G12" s="156">
        <v>0.9</v>
      </c>
      <c r="H12" s="156"/>
      <c r="I12" s="156">
        <f>+G12</f>
        <v>0.9</v>
      </c>
      <c r="J12" s="488" t="s">
        <v>230</v>
      </c>
      <c r="K12" s="488" t="s">
        <v>262</v>
      </c>
      <c r="L12" s="512">
        <f>436341285/1000000</f>
        <v>436.341285</v>
      </c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</row>
    <row r="13" spans="1:70" s="199" customFormat="1" ht="58.5" customHeight="1">
      <c r="A13" s="477"/>
      <c r="B13" s="224" t="s">
        <v>352</v>
      </c>
      <c r="C13" s="224" t="s">
        <v>373</v>
      </c>
      <c r="D13" s="139" t="s">
        <v>175</v>
      </c>
      <c r="E13" s="156">
        <f>1/9</f>
        <v>0.1111111111111111</v>
      </c>
      <c r="F13" s="156">
        <f>1/9</f>
        <v>0.1111111111111111</v>
      </c>
      <c r="G13" s="156">
        <f>1.5/9</f>
        <v>0.16666666666666666</v>
      </c>
      <c r="H13" s="156">
        <f>1.5/9</f>
        <v>0.16666666666666666</v>
      </c>
      <c r="I13" s="156">
        <f>SUM(E13:H13)</f>
        <v>0.5555555555555555</v>
      </c>
      <c r="J13" s="488"/>
      <c r="K13" s="488"/>
      <c r="L13" s="512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</row>
    <row r="14" spans="1:70" s="199" customFormat="1" ht="57.75" customHeight="1">
      <c r="A14" s="477"/>
      <c r="B14" s="139" t="s">
        <v>351</v>
      </c>
      <c r="C14" s="224" t="s">
        <v>374</v>
      </c>
      <c r="D14" s="139" t="s">
        <v>175</v>
      </c>
      <c r="E14" s="156">
        <f>1/9</f>
        <v>0.1111111111111111</v>
      </c>
      <c r="F14" s="156">
        <f>1/9</f>
        <v>0.1111111111111111</v>
      </c>
      <c r="G14" s="156">
        <f>1.5/9</f>
        <v>0.16666666666666666</v>
      </c>
      <c r="H14" s="156">
        <f>1.5/9</f>
        <v>0.16666666666666666</v>
      </c>
      <c r="I14" s="156">
        <f>SUM(E14:H14)</f>
        <v>0.5555555555555555</v>
      </c>
      <c r="J14" s="488"/>
      <c r="K14" s="488"/>
      <c r="L14" s="512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</row>
    <row r="15" spans="1:12" ht="33.75" customHeight="1">
      <c r="A15" s="460" t="s">
        <v>200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2"/>
      <c r="L15" s="297">
        <v>0.0027</v>
      </c>
    </row>
    <row r="16" spans="1:12" ht="39" customHeight="1">
      <c r="A16" s="463" t="s">
        <v>201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5"/>
      <c r="L16" s="292"/>
    </row>
    <row r="17" spans="1:70" s="200" customFormat="1" ht="81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6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</row>
    <row r="18" spans="1:12" ht="33" customHeight="1">
      <c r="A18" s="479" t="s">
        <v>168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2" ht="26.25" customHeight="1">
      <c r="A19" s="447" t="s">
        <v>91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</row>
    <row r="20" spans="1:12" ht="45.75" customHeight="1">
      <c r="A20" s="482" t="s">
        <v>92</v>
      </c>
      <c r="B20" s="480" t="s">
        <v>157</v>
      </c>
      <c r="C20" s="480" t="s">
        <v>93</v>
      </c>
      <c r="D20" s="480" t="s">
        <v>177</v>
      </c>
      <c r="E20" s="448" t="s">
        <v>198</v>
      </c>
      <c r="F20" s="448"/>
      <c r="G20" s="448"/>
      <c r="H20" s="448"/>
      <c r="I20" s="448" t="s">
        <v>408</v>
      </c>
      <c r="J20" s="448" t="s">
        <v>95</v>
      </c>
      <c r="K20" s="448" t="s">
        <v>158</v>
      </c>
      <c r="L20" s="448" t="s">
        <v>178</v>
      </c>
    </row>
    <row r="21" spans="1:12" ht="45" customHeight="1">
      <c r="A21" s="482"/>
      <c r="B21" s="480"/>
      <c r="C21" s="480"/>
      <c r="D21" s="480"/>
      <c r="E21" s="198" t="s">
        <v>159</v>
      </c>
      <c r="F21" s="198" t="s">
        <v>160</v>
      </c>
      <c r="G21" s="198" t="s">
        <v>161</v>
      </c>
      <c r="H21" s="198" t="s">
        <v>162</v>
      </c>
      <c r="I21" s="448"/>
      <c r="J21" s="448"/>
      <c r="K21" s="448"/>
      <c r="L21" s="448"/>
    </row>
    <row r="22" spans="1:70" s="202" customFormat="1" ht="69" customHeight="1">
      <c r="A22" s="488" t="s">
        <v>204</v>
      </c>
      <c r="B22" s="224" t="s">
        <v>234</v>
      </c>
      <c r="C22" s="224" t="s">
        <v>375</v>
      </c>
      <c r="D22" s="146" t="s">
        <v>175</v>
      </c>
      <c r="E22" s="139"/>
      <c r="F22" s="118">
        <v>0.33</v>
      </c>
      <c r="G22" s="118">
        <v>0.34</v>
      </c>
      <c r="H22" s="118">
        <v>0.33</v>
      </c>
      <c r="I22" s="118">
        <f>SUM(E22:H22)</f>
        <v>1</v>
      </c>
      <c r="J22" s="139" t="s">
        <v>232</v>
      </c>
      <c r="K22" s="144" t="s">
        <v>264</v>
      </c>
      <c r="L22" s="201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</row>
    <row r="23" spans="1:70" s="202" customFormat="1" ht="48" customHeight="1">
      <c r="A23" s="488"/>
      <c r="B23" s="224" t="s">
        <v>203</v>
      </c>
      <c r="C23" s="224" t="s">
        <v>199</v>
      </c>
      <c r="D23" s="146" t="s">
        <v>175</v>
      </c>
      <c r="E23" s="139"/>
      <c r="F23" s="139"/>
      <c r="G23" s="139">
        <v>1</v>
      </c>
      <c r="H23" s="139"/>
      <c r="I23" s="139">
        <f>SUM(E23:H23)</f>
        <v>1</v>
      </c>
      <c r="J23" s="139" t="s">
        <v>232</v>
      </c>
      <c r="K23" s="144" t="s">
        <v>265</v>
      </c>
      <c r="L23" s="201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</row>
    <row r="24" spans="1:70" s="202" customFormat="1" ht="52.5" customHeight="1">
      <c r="A24" s="488"/>
      <c r="B24" s="224" t="s">
        <v>263</v>
      </c>
      <c r="C24" s="117" t="s">
        <v>376</v>
      </c>
      <c r="D24" s="117" t="s">
        <v>175</v>
      </c>
      <c r="E24" s="166"/>
      <c r="F24" s="166">
        <v>0.5</v>
      </c>
      <c r="G24" s="166"/>
      <c r="H24" s="166">
        <v>1</v>
      </c>
      <c r="I24" s="166">
        <f>+H24</f>
        <v>1</v>
      </c>
      <c r="J24" s="139" t="s">
        <v>232</v>
      </c>
      <c r="K24" s="118" t="s">
        <v>266</v>
      </c>
      <c r="L24" s="201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</row>
    <row r="25" spans="1:70" s="202" customFormat="1" ht="42" customHeight="1">
      <c r="A25" s="488"/>
      <c r="B25" s="502" t="s">
        <v>353</v>
      </c>
      <c r="C25" s="189" t="s">
        <v>182</v>
      </c>
      <c r="D25" s="190">
        <v>0.93</v>
      </c>
      <c r="E25" s="191">
        <v>0.8</v>
      </c>
      <c r="F25" s="191">
        <v>0.8</v>
      </c>
      <c r="G25" s="191">
        <v>0.8</v>
      </c>
      <c r="H25" s="191">
        <v>0.8</v>
      </c>
      <c r="I25" s="191">
        <f>+H25</f>
        <v>0.8</v>
      </c>
      <c r="J25" s="139" t="s">
        <v>232</v>
      </c>
      <c r="K25" s="118" t="s">
        <v>267</v>
      </c>
      <c r="L25" s="201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</row>
    <row r="26" spans="1:70" s="202" customFormat="1" ht="45.75" customHeight="1">
      <c r="A26" s="488"/>
      <c r="B26" s="502"/>
      <c r="C26" s="189" t="s">
        <v>215</v>
      </c>
      <c r="D26" s="190" t="s">
        <v>175</v>
      </c>
      <c r="E26" s="192">
        <v>4</v>
      </c>
      <c r="F26" s="192">
        <v>4</v>
      </c>
      <c r="G26" s="192">
        <v>4</v>
      </c>
      <c r="H26" s="192">
        <v>4</v>
      </c>
      <c r="I26" s="192">
        <f>+H26</f>
        <v>4</v>
      </c>
      <c r="J26" s="139" t="s">
        <v>232</v>
      </c>
      <c r="K26" s="118" t="s">
        <v>267</v>
      </c>
      <c r="L26" s="201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</row>
    <row r="27" spans="1:70" s="199" customFormat="1" ht="69" customHeight="1">
      <c r="A27" s="488"/>
      <c r="B27" s="502"/>
      <c r="C27" s="109" t="s">
        <v>377</v>
      </c>
      <c r="D27" s="138">
        <v>5.3</v>
      </c>
      <c r="E27" s="138">
        <v>3</v>
      </c>
      <c r="F27" s="138">
        <v>3</v>
      </c>
      <c r="G27" s="138">
        <v>3</v>
      </c>
      <c r="H27" s="138">
        <v>3</v>
      </c>
      <c r="I27" s="138">
        <f>+H27</f>
        <v>3</v>
      </c>
      <c r="J27" s="139" t="s">
        <v>232</v>
      </c>
      <c r="K27" s="118" t="s">
        <v>268</v>
      </c>
      <c r="L27" s="201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</row>
    <row r="28" spans="1:70" s="199" customFormat="1" ht="133.5" customHeight="1">
      <c r="A28" s="488"/>
      <c r="B28" s="502"/>
      <c r="C28" s="189" t="s">
        <v>212</v>
      </c>
      <c r="D28" s="191">
        <v>1</v>
      </c>
      <c r="E28" s="191">
        <v>1</v>
      </c>
      <c r="F28" s="191">
        <v>1</v>
      </c>
      <c r="G28" s="191">
        <v>1</v>
      </c>
      <c r="H28" s="191">
        <v>1</v>
      </c>
      <c r="I28" s="191">
        <f>+H28</f>
        <v>1</v>
      </c>
      <c r="J28" s="118" t="s">
        <v>233</v>
      </c>
      <c r="K28" s="118" t="s">
        <v>268</v>
      </c>
      <c r="L28" s="201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</row>
    <row r="29" spans="1:12" ht="48" customHeight="1">
      <c r="A29" s="460" t="s">
        <v>200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2"/>
      <c r="L29" s="297">
        <v>0.002</v>
      </c>
    </row>
    <row r="30" spans="1:12" ht="47.25" customHeight="1">
      <c r="A30" s="463" t="s">
        <v>201</v>
      </c>
      <c r="B30" s="464"/>
      <c r="C30" s="464"/>
      <c r="D30" s="464"/>
      <c r="E30" s="464"/>
      <c r="F30" s="464"/>
      <c r="G30" s="464"/>
      <c r="H30" s="464"/>
      <c r="I30" s="464"/>
      <c r="J30" s="464"/>
      <c r="K30" s="465"/>
      <c r="L30" s="292"/>
    </row>
    <row r="31" spans="1:12" ht="35.25" customHeight="1">
      <c r="A31" s="203"/>
      <c r="B31" s="204"/>
      <c r="C31" s="205"/>
      <c r="D31" s="206"/>
      <c r="E31" s="206"/>
      <c r="F31" s="206"/>
      <c r="G31" s="206"/>
      <c r="H31" s="206"/>
      <c r="I31" s="206"/>
      <c r="J31" s="207"/>
      <c r="K31" s="207"/>
      <c r="L31" s="207"/>
    </row>
    <row r="32" spans="1:12" ht="42" customHeight="1">
      <c r="A32" s="504" t="s">
        <v>169</v>
      </c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</row>
    <row r="33" spans="1:12" ht="48.75" customHeight="1">
      <c r="A33" s="447" t="s">
        <v>91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</row>
    <row r="34" spans="1:12" ht="37.5" customHeight="1">
      <c r="A34" s="482" t="s">
        <v>92</v>
      </c>
      <c r="B34" s="480" t="s">
        <v>157</v>
      </c>
      <c r="C34" s="480" t="s">
        <v>93</v>
      </c>
      <c r="D34" s="480" t="s">
        <v>177</v>
      </c>
      <c r="E34" s="448" t="s">
        <v>198</v>
      </c>
      <c r="F34" s="448"/>
      <c r="G34" s="448"/>
      <c r="H34" s="448"/>
      <c r="I34" s="448" t="s">
        <v>408</v>
      </c>
      <c r="J34" s="448" t="s">
        <v>95</v>
      </c>
      <c r="K34" s="448" t="s">
        <v>158</v>
      </c>
      <c r="L34" s="448" t="s">
        <v>178</v>
      </c>
    </row>
    <row r="35" spans="1:12" ht="45" customHeight="1">
      <c r="A35" s="482"/>
      <c r="B35" s="480"/>
      <c r="C35" s="480"/>
      <c r="D35" s="480"/>
      <c r="E35" s="198" t="s">
        <v>159</v>
      </c>
      <c r="F35" s="198" t="s">
        <v>160</v>
      </c>
      <c r="G35" s="198" t="s">
        <v>161</v>
      </c>
      <c r="H35" s="198" t="s">
        <v>162</v>
      </c>
      <c r="I35" s="448"/>
      <c r="J35" s="448"/>
      <c r="K35" s="448"/>
      <c r="L35" s="448"/>
    </row>
    <row r="36" spans="1:70" s="199" customFormat="1" ht="48.75" customHeight="1">
      <c r="A36" s="490" t="s">
        <v>205</v>
      </c>
      <c r="B36" s="208" t="s">
        <v>269</v>
      </c>
      <c r="C36" s="499" t="s">
        <v>270</v>
      </c>
      <c r="D36" s="501" t="s">
        <v>175</v>
      </c>
      <c r="E36" s="501">
        <v>1</v>
      </c>
      <c r="F36" s="501">
        <v>1</v>
      </c>
      <c r="G36" s="501">
        <v>1</v>
      </c>
      <c r="H36" s="501">
        <v>1</v>
      </c>
      <c r="I36" s="501">
        <f>SUM(E36:H37)</f>
        <v>4</v>
      </c>
      <c r="J36" s="499" t="s">
        <v>231</v>
      </c>
      <c r="K36" s="499" t="s">
        <v>275</v>
      </c>
      <c r="L36" s="496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</row>
    <row r="37" spans="1:70" s="202" customFormat="1" ht="64.5" customHeight="1">
      <c r="A37" s="490"/>
      <c r="B37" s="209" t="s">
        <v>154</v>
      </c>
      <c r="C37" s="499"/>
      <c r="D37" s="501"/>
      <c r="E37" s="501"/>
      <c r="F37" s="501"/>
      <c r="G37" s="501"/>
      <c r="H37" s="501"/>
      <c r="I37" s="501"/>
      <c r="J37" s="499"/>
      <c r="K37" s="499"/>
      <c r="L37" s="496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</row>
    <row r="38" spans="1:70" s="202" customFormat="1" ht="51" customHeight="1">
      <c r="A38" s="498" t="s">
        <v>271</v>
      </c>
      <c r="B38" s="208" t="s">
        <v>378</v>
      </c>
      <c r="C38" s="499" t="s">
        <v>379</v>
      </c>
      <c r="D38" s="500" t="s">
        <v>175</v>
      </c>
      <c r="E38" s="495"/>
      <c r="F38" s="495">
        <v>1</v>
      </c>
      <c r="G38" s="495"/>
      <c r="H38" s="495"/>
      <c r="I38" s="495">
        <f>+F38</f>
        <v>1</v>
      </c>
      <c r="J38" s="497" t="s">
        <v>273</v>
      </c>
      <c r="K38" s="499" t="s">
        <v>275</v>
      </c>
      <c r="L38" s="496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</row>
    <row r="39" spans="1:70" s="202" customFormat="1" ht="39" customHeight="1">
      <c r="A39" s="498"/>
      <c r="B39" s="208" t="s">
        <v>354</v>
      </c>
      <c r="C39" s="499"/>
      <c r="D39" s="500"/>
      <c r="E39" s="495"/>
      <c r="F39" s="495"/>
      <c r="G39" s="495"/>
      <c r="H39" s="495"/>
      <c r="I39" s="495"/>
      <c r="J39" s="497"/>
      <c r="K39" s="499"/>
      <c r="L39" s="496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</row>
    <row r="40" spans="1:70" s="202" customFormat="1" ht="37.5" customHeight="1">
      <c r="A40" s="498"/>
      <c r="B40" s="208" t="s">
        <v>274</v>
      </c>
      <c r="C40" s="499"/>
      <c r="D40" s="500"/>
      <c r="E40" s="495"/>
      <c r="F40" s="495"/>
      <c r="G40" s="495"/>
      <c r="H40" s="495"/>
      <c r="I40" s="495"/>
      <c r="J40" s="497"/>
      <c r="K40" s="499"/>
      <c r="L40" s="496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</row>
    <row r="41" spans="1:70" s="199" customFormat="1" ht="46.5" customHeight="1">
      <c r="A41" s="498"/>
      <c r="B41" s="208" t="s">
        <v>380</v>
      </c>
      <c r="C41" s="208" t="s">
        <v>381</v>
      </c>
      <c r="D41" s="208" t="s">
        <v>175</v>
      </c>
      <c r="E41" s="208"/>
      <c r="F41" s="208"/>
      <c r="G41" s="208"/>
      <c r="H41" s="208">
        <v>1</v>
      </c>
      <c r="I41" s="208">
        <f>SUM(E41:H41)</f>
        <v>1</v>
      </c>
      <c r="J41" s="208" t="s">
        <v>382</v>
      </c>
      <c r="K41" s="208" t="s">
        <v>275</v>
      </c>
      <c r="L41" s="496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</row>
    <row r="42" spans="1:12" ht="33.75" customHeight="1">
      <c r="A42" s="460" t="s">
        <v>200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2"/>
      <c r="L42" s="297">
        <v>0.002</v>
      </c>
    </row>
    <row r="43" spans="1:12" ht="36" customHeight="1">
      <c r="A43" s="463" t="s">
        <v>201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5"/>
      <c r="L43" s="292"/>
    </row>
    <row r="44" spans="1:12" s="210" customFormat="1" ht="54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ht="34.5" customHeight="1">
      <c r="A45" s="479" t="s">
        <v>216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</row>
    <row r="46" spans="1:12" ht="30" customHeight="1">
      <c r="A46" s="447" t="s">
        <v>91</v>
      </c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</row>
    <row r="47" spans="1:12" ht="29.25" customHeight="1">
      <c r="A47" s="482" t="s">
        <v>92</v>
      </c>
      <c r="B47" s="480" t="s">
        <v>157</v>
      </c>
      <c r="C47" s="480" t="s">
        <v>93</v>
      </c>
      <c r="D47" s="480" t="s">
        <v>177</v>
      </c>
      <c r="E47" s="448" t="s">
        <v>198</v>
      </c>
      <c r="F47" s="448"/>
      <c r="G47" s="448"/>
      <c r="H47" s="448"/>
      <c r="I47" s="448" t="s">
        <v>408</v>
      </c>
      <c r="J47" s="448" t="s">
        <v>95</v>
      </c>
      <c r="K47" s="448" t="s">
        <v>158</v>
      </c>
      <c r="L47" s="448" t="s">
        <v>178</v>
      </c>
    </row>
    <row r="48" spans="1:12" ht="45" customHeight="1">
      <c r="A48" s="482"/>
      <c r="B48" s="480"/>
      <c r="C48" s="480"/>
      <c r="D48" s="480"/>
      <c r="E48" s="198" t="s">
        <v>159</v>
      </c>
      <c r="F48" s="198" t="s">
        <v>160</v>
      </c>
      <c r="G48" s="198" t="s">
        <v>161</v>
      </c>
      <c r="H48" s="198" t="s">
        <v>162</v>
      </c>
      <c r="I48" s="448"/>
      <c r="J48" s="448"/>
      <c r="K48" s="448"/>
      <c r="L48" s="448"/>
    </row>
    <row r="49" spans="1:12" s="195" customFormat="1" ht="45.75" customHeight="1">
      <c r="A49" s="490" t="s">
        <v>235</v>
      </c>
      <c r="B49" s="226" t="s">
        <v>383</v>
      </c>
      <c r="C49" s="492" t="s">
        <v>366</v>
      </c>
      <c r="D49" s="492" t="s">
        <v>175</v>
      </c>
      <c r="E49" s="491"/>
      <c r="F49" s="493">
        <v>0.9</v>
      </c>
      <c r="G49" s="491"/>
      <c r="H49" s="491"/>
      <c r="I49" s="494">
        <f>+F49</f>
        <v>0.9</v>
      </c>
      <c r="J49" s="503" t="s">
        <v>421</v>
      </c>
      <c r="K49" s="503" t="s">
        <v>369</v>
      </c>
      <c r="L49" s="491"/>
    </row>
    <row r="50" spans="1:12" s="195" customFormat="1" ht="27">
      <c r="A50" s="490"/>
      <c r="B50" s="226" t="s">
        <v>363</v>
      </c>
      <c r="C50" s="492"/>
      <c r="D50" s="492"/>
      <c r="E50" s="491"/>
      <c r="F50" s="493"/>
      <c r="G50" s="491"/>
      <c r="H50" s="491"/>
      <c r="I50" s="491"/>
      <c r="J50" s="503"/>
      <c r="K50" s="503"/>
      <c r="L50" s="491"/>
    </row>
    <row r="51" spans="1:12" s="211" customFormat="1" ht="35.25" customHeight="1">
      <c r="A51" s="490"/>
      <c r="B51" s="226" t="s">
        <v>364</v>
      </c>
      <c r="C51" s="492"/>
      <c r="D51" s="492"/>
      <c r="E51" s="491"/>
      <c r="F51" s="493"/>
      <c r="G51" s="491"/>
      <c r="H51" s="491"/>
      <c r="I51" s="491"/>
      <c r="J51" s="503"/>
      <c r="K51" s="503"/>
      <c r="L51" s="491"/>
    </row>
    <row r="52" spans="1:12" s="211" customFormat="1" ht="45" customHeight="1">
      <c r="A52" s="490"/>
      <c r="B52" s="226" t="s">
        <v>365</v>
      </c>
      <c r="C52" s="226" t="s">
        <v>367</v>
      </c>
      <c r="D52" s="226" t="s">
        <v>175</v>
      </c>
      <c r="E52" s="226"/>
      <c r="F52" s="226"/>
      <c r="G52" s="226">
        <v>1</v>
      </c>
      <c r="H52" s="226">
        <v>1</v>
      </c>
      <c r="I52" s="226">
        <f>SUM(E52:H52)</f>
        <v>2</v>
      </c>
      <c r="J52" s="288" t="s">
        <v>210</v>
      </c>
      <c r="K52" s="158" t="s">
        <v>368</v>
      </c>
      <c r="L52" s="491"/>
    </row>
    <row r="53" spans="1:70" s="197" customFormat="1" ht="42" customHeight="1">
      <c r="A53" s="490"/>
      <c r="B53" s="226" t="s">
        <v>276</v>
      </c>
      <c r="C53" s="226" t="s">
        <v>272</v>
      </c>
      <c r="D53" s="226" t="s">
        <v>175</v>
      </c>
      <c r="E53" s="196">
        <v>1</v>
      </c>
      <c r="F53" s="196">
        <v>1</v>
      </c>
      <c r="G53" s="196">
        <v>1</v>
      </c>
      <c r="H53" s="196">
        <v>1</v>
      </c>
      <c r="I53" s="196">
        <f>+H53</f>
        <v>1</v>
      </c>
      <c r="J53" s="226" t="s">
        <v>232</v>
      </c>
      <c r="K53" s="158" t="s">
        <v>268</v>
      </c>
      <c r="L53" s="49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</row>
    <row r="54" spans="1:12" ht="33.75" customHeight="1">
      <c r="A54" s="460" t="s">
        <v>200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2"/>
      <c r="L54" s="297">
        <v>0.002</v>
      </c>
    </row>
    <row r="55" spans="1:12" ht="39" customHeight="1">
      <c r="A55" s="463" t="s">
        <v>201</v>
      </c>
      <c r="B55" s="464"/>
      <c r="C55" s="464"/>
      <c r="D55" s="464"/>
      <c r="E55" s="464"/>
      <c r="F55" s="464"/>
      <c r="G55" s="464"/>
      <c r="H55" s="464"/>
      <c r="I55" s="464"/>
      <c r="J55" s="464"/>
      <c r="K55" s="465"/>
      <c r="L55" s="292"/>
    </row>
    <row r="56" spans="1:12" s="210" customFormat="1" ht="55.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1:12" ht="39" customHeight="1">
      <c r="A57" s="513" t="s">
        <v>407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</row>
    <row r="58" spans="1:12" ht="33" customHeight="1">
      <c r="A58" s="447" t="s">
        <v>91</v>
      </c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</row>
    <row r="59" spans="1:12" ht="39" customHeight="1">
      <c r="A59" s="482" t="s">
        <v>92</v>
      </c>
      <c r="B59" s="480" t="s">
        <v>157</v>
      </c>
      <c r="C59" s="480" t="s">
        <v>93</v>
      </c>
      <c r="D59" s="480" t="s">
        <v>177</v>
      </c>
      <c r="E59" s="448" t="s">
        <v>198</v>
      </c>
      <c r="F59" s="448"/>
      <c r="G59" s="448"/>
      <c r="H59" s="448"/>
      <c r="I59" s="448" t="s">
        <v>408</v>
      </c>
      <c r="J59" s="448" t="s">
        <v>95</v>
      </c>
      <c r="K59" s="448" t="s">
        <v>158</v>
      </c>
      <c r="L59" s="448" t="s">
        <v>178</v>
      </c>
    </row>
    <row r="60" spans="1:12" ht="36.75" customHeight="1">
      <c r="A60" s="482"/>
      <c r="B60" s="480"/>
      <c r="C60" s="480"/>
      <c r="D60" s="480"/>
      <c r="E60" s="198" t="s">
        <v>159</v>
      </c>
      <c r="F60" s="198" t="s">
        <v>160</v>
      </c>
      <c r="G60" s="198" t="s">
        <v>161</v>
      </c>
      <c r="H60" s="198" t="s">
        <v>162</v>
      </c>
      <c r="I60" s="448"/>
      <c r="J60" s="448"/>
      <c r="K60" s="448"/>
      <c r="L60" s="448"/>
    </row>
    <row r="61" spans="1:70" s="199" customFormat="1" ht="33" customHeight="1">
      <c r="A61" s="477" t="s">
        <v>237</v>
      </c>
      <c r="B61" s="109" t="s">
        <v>384</v>
      </c>
      <c r="C61" s="109" t="s">
        <v>277</v>
      </c>
      <c r="D61" s="212" t="s">
        <v>175</v>
      </c>
      <c r="E61" s="212"/>
      <c r="F61" s="212">
        <v>1</v>
      </c>
      <c r="G61" s="212"/>
      <c r="H61" s="212">
        <v>1</v>
      </c>
      <c r="I61" s="212">
        <f>SUM(E61:H61)</f>
        <v>2</v>
      </c>
      <c r="J61" s="488" t="s">
        <v>236</v>
      </c>
      <c r="K61" s="489" t="s">
        <v>267</v>
      </c>
      <c r="L61" s="48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</row>
    <row r="62" spans="1:70" s="199" customFormat="1" ht="41.25" customHeight="1">
      <c r="A62" s="477"/>
      <c r="B62" s="109" t="s">
        <v>278</v>
      </c>
      <c r="C62" s="109" t="s">
        <v>279</v>
      </c>
      <c r="D62" s="212" t="s">
        <v>175</v>
      </c>
      <c r="E62" s="212"/>
      <c r="F62" s="212"/>
      <c r="G62" s="213">
        <v>0.5</v>
      </c>
      <c r="H62" s="213">
        <v>0.5</v>
      </c>
      <c r="I62" s="213">
        <f>SUM(E62:H62)</f>
        <v>1</v>
      </c>
      <c r="J62" s="488"/>
      <c r="K62" s="489"/>
      <c r="L62" s="485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</row>
    <row r="63" spans="1:70" s="199" customFormat="1" ht="45" customHeight="1">
      <c r="A63" s="477"/>
      <c r="B63" s="109" t="s">
        <v>280</v>
      </c>
      <c r="C63" s="109" t="s">
        <v>281</v>
      </c>
      <c r="D63" s="212" t="s">
        <v>175</v>
      </c>
      <c r="E63" s="212"/>
      <c r="F63" s="212"/>
      <c r="G63" s="213">
        <v>0.3</v>
      </c>
      <c r="H63" s="213">
        <v>0.7</v>
      </c>
      <c r="I63" s="213">
        <f>SUM(E63:H63)</f>
        <v>1</v>
      </c>
      <c r="J63" s="488"/>
      <c r="K63" s="489"/>
      <c r="L63" s="485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</row>
    <row r="64" spans="1:12" s="214" customFormat="1" ht="52.5" customHeight="1">
      <c r="A64" s="477" t="s">
        <v>202</v>
      </c>
      <c r="B64" s="225" t="s">
        <v>385</v>
      </c>
      <c r="C64" s="477" t="s">
        <v>386</v>
      </c>
      <c r="D64" s="487" t="s">
        <v>175</v>
      </c>
      <c r="E64" s="478"/>
      <c r="F64" s="478">
        <v>1</v>
      </c>
      <c r="G64" s="478"/>
      <c r="H64" s="478"/>
      <c r="I64" s="478">
        <f>SUM(E64:H66)</f>
        <v>1</v>
      </c>
      <c r="J64" s="478" t="s">
        <v>387</v>
      </c>
      <c r="K64" s="481" t="s">
        <v>388</v>
      </c>
      <c r="L64" s="485"/>
    </row>
    <row r="65" spans="1:12" s="214" customFormat="1" ht="42.75">
      <c r="A65" s="477"/>
      <c r="B65" s="225" t="s">
        <v>389</v>
      </c>
      <c r="C65" s="477"/>
      <c r="D65" s="487"/>
      <c r="E65" s="478"/>
      <c r="F65" s="478"/>
      <c r="G65" s="478"/>
      <c r="H65" s="478"/>
      <c r="I65" s="478"/>
      <c r="J65" s="478"/>
      <c r="K65" s="477"/>
      <c r="L65" s="485"/>
    </row>
    <row r="66" spans="1:12" s="214" customFormat="1" ht="59.25" customHeight="1">
      <c r="A66" s="477"/>
      <c r="B66" s="225" t="s">
        <v>390</v>
      </c>
      <c r="C66" s="477"/>
      <c r="D66" s="487"/>
      <c r="E66" s="478"/>
      <c r="F66" s="478"/>
      <c r="G66" s="478"/>
      <c r="H66" s="478"/>
      <c r="I66" s="478"/>
      <c r="J66" s="478"/>
      <c r="K66" s="477"/>
      <c r="L66" s="485"/>
    </row>
    <row r="67" spans="1:70" s="215" customFormat="1" ht="51" customHeight="1">
      <c r="A67" s="477" t="s">
        <v>193</v>
      </c>
      <c r="B67" s="224" t="s">
        <v>192</v>
      </c>
      <c r="C67" s="224" t="s">
        <v>195</v>
      </c>
      <c r="D67" s="224" t="s">
        <v>175</v>
      </c>
      <c r="E67" s="224">
        <v>1</v>
      </c>
      <c r="F67" s="224"/>
      <c r="G67" s="224"/>
      <c r="H67" s="224"/>
      <c r="I67" s="224">
        <f>SUM(E67:H67)</f>
        <v>1</v>
      </c>
      <c r="J67" s="477" t="s">
        <v>232</v>
      </c>
      <c r="K67" s="481" t="s">
        <v>197</v>
      </c>
      <c r="L67" s="485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</row>
    <row r="68" spans="1:70" s="215" customFormat="1" ht="46.5" customHeight="1">
      <c r="A68" s="477"/>
      <c r="B68" s="224" t="s">
        <v>214</v>
      </c>
      <c r="C68" s="477" t="s">
        <v>196</v>
      </c>
      <c r="D68" s="477" t="s">
        <v>175</v>
      </c>
      <c r="E68" s="477"/>
      <c r="F68" s="477">
        <v>1</v>
      </c>
      <c r="G68" s="477"/>
      <c r="H68" s="477"/>
      <c r="I68" s="477">
        <f>SUM(E68:H70)</f>
        <v>1</v>
      </c>
      <c r="J68" s="477"/>
      <c r="K68" s="481"/>
      <c r="L68" s="485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</row>
    <row r="69" spans="1:70" s="215" customFormat="1" ht="43.5" customHeight="1">
      <c r="A69" s="477"/>
      <c r="B69" s="224" t="s">
        <v>213</v>
      </c>
      <c r="C69" s="477"/>
      <c r="D69" s="477"/>
      <c r="E69" s="477"/>
      <c r="F69" s="477"/>
      <c r="G69" s="477"/>
      <c r="H69" s="477"/>
      <c r="I69" s="477"/>
      <c r="J69" s="477"/>
      <c r="K69" s="481"/>
      <c r="L69" s="485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</row>
    <row r="70" spans="1:70" s="215" customFormat="1" ht="42" customHeight="1">
      <c r="A70" s="477"/>
      <c r="B70" s="224" t="s">
        <v>194</v>
      </c>
      <c r="C70" s="477"/>
      <c r="D70" s="477"/>
      <c r="E70" s="477"/>
      <c r="F70" s="477"/>
      <c r="G70" s="477"/>
      <c r="H70" s="477"/>
      <c r="I70" s="477"/>
      <c r="J70" s="477"/>
      <c r="K70" s="481"/>
      <c r="L70" s="486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</row>
    <row r="71" spans="1:12" ht="28.5" customHeight="1">
      <c r="A71" s="460" t="s">
        <v>200</v>
      </c>
      <c r="B71" s="461"/>
      <c r="C71" s="461"/>
      <c r="D71" s="461"/>
      <c r="E71" s="461"/>
      <c r="F71" s="461"/>
      <c r="G71" s="461"/>
      <c r="H71" s="461"/>
      <c r="I71" s="461"/>
      <c r="J71" s="461"/>
      <c r="K71" s="462"/>
      <c r="L71" s="299">
        <f>0.27%+0.27%+0.16%+0.4%</f>
        <v>0.011</v>
      </c>
    </row>
    <row r="72" spans="1:12" ht="28.5" customHeight="1">
      <c r="A72" s="463" t="s">
        <v>201</v>
      </c>
      <c r="B72" s="464"/>
      <c r="C72" s="464"/>
      <c r="D72" s="464"/>
      <c r="E72" s="464"/>
      <c r="F72" s="464"/>
      <c r="G72" s="464"/>
      <c r="H72" s="464"/>
      <c r="I72" s="464"/>
      <c r="J72" s="464"/>
      <c r="K72" s="465"/>
      <c r="L72" s="292"/>
    </row>
    <row r="73" spans="1:12" ht="39" customHeight="1">
      <c r="A73" s="89"/>
      <c r="B73" s="87"/>
      <c r="C73" s="88"/>
      <c r="D73" s="86"/>
      <c r="E73" s="86"/>
      <c r="F73" s="86"/>
      <c r="G73" s="86"/>
      <c r="H73" s="86"/>
      <c r="I73" s="86"/>
      <c r="J73" s="86"/>
      <c r="K73" s="216"/>
      <c r="L73" s="217"/>
    </row>
    <row r="74" spans="1:12" ht="29.25" customHeight="1">
      <c r="A74" s="479" t="s">
        <v>180</v>
      </c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</row>
    <row r="75" spans="1:12" ht="29.25" customHeight="1">
      <c r="A75" s="447" t="s">
        <v>91</v>
      </c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</row>
    <row r="76" spans="1:12" ht="23.25" customHeight="1">
      <c r="A76" s="482" t="s">
        <v>92</v>
      </c>
      <c r="B76" s="480" t="s">
        <v>157</v>
      </c>
      <c r="C76" s="480" t="s">
        <v>93</v>
      </c>
      <c r="D76" s="480" t="s">
        <v>177</v>
      </c>
      <c r="E76" s="448" t="s">
        <v>198</v>
      </c>
      <c r="F76" s="448"/>
      <c r="G76" s="448"/>
      <c r="H76" s="448"/>
      <c r="I76" s="448" t="s">
        <v>408</v>
      </c>
      <c r="J76" s="448" t="s">
        <v>95</v>
      </c>
      <c r="K76" s="448" t="s">
        <v>158</v>
      </c>
      <c r="L76" s="448" t="s">
        <v>178</v>
      </c>
    </row>
    <row r="77" spans="1:12" ht="27" customHeight="1">
      <c r="A77" s="482"/>
      <c r="B77" s="480"/>
      <c r="C77" s="480"/>
      <c r="D77" s="480"/>
      <c r="E77" s="198" t="s">
        <v>159</v>
      </c>
      <c r="F77" s="198" t="s">
        <v>160</v>
      </c>
      <c r="G77" s="198" t="s">
        <v>161</v>
      </c>
      <c r="H77" s="198" t="s">
        <v>162</v>
      </c>
      <c r="I77" s="448"/>
      <c r="J77" s="448"/>
      <c r="K77" s="448"/>
      <c r="L77" s="448"/>
    </row>
    <row r="78" spans="1:12" ht="45.75" customHeight="1">
      <c r="A78" s="509" t="s">
        <v>181</v>
      </c>
      <c r="B78" s="510" t="s">
        <v>282</v>
      </c>
      <c r="C78" s="218" t="s">
        <v>391</v>
      </c>
      <c r="D78" s="219" t="s">
        <v>175</v>
      </c>
      <c r="E78" s="220"/>
      <c r="F78" s="213">
        <v>0.5</v>
      </c>
      <c r="G78" s="213">
        <v>0.5</v>
      </c>
      <c r="H78" s="220"/>
      <c r="I78" s="213">
        <f>SUM(E78:H78)</f>
        <v>1</v>
      </c>
      <c r="J78" s="508" t="s">
        <v>211</v>
      </c>
      <c r="K78" s="511" t="s">
        <v>268</v>
      </c>
      <c r="L78" s="483">
        <f>2883-L12</f>
        <v>2446.658715</v>
      </c>
    </row>
    <row r="79" spans="1:12" ht="66.75" customHeight="1">
      <c r="A79" s="509"/>
      <c r="B79" s="510"/>
      <c r="C79" s="218" t="s">
        <v>392</v>
      </c>
      <c r="D79" s="219">
        <f>(82+9+4)/(388+37+15+32+48+2+72)</f>
        <v>0.15993265993265993</v>
      </c>
      <c r="E79" s="220"/>
      <c r="F79" s="213">
        <v>0.42</v>
      </c>
      <c r="G79" s="213">
        <v>0.42</v>
      </c>
      <c r="H79" s="220"/>
      <c r="I79" s="227">
        <f>SUM(E79:H79)</f>
        <v>0.84</v>
      </c>
      <c r="J79" s="508"/>
      <c r="K79" s="511"/>
      <c r="L79" s="483"/>
    </row>
    <row r="80" spans="1:12" ht="31.5" customHeight="1">
      <c r="A80" s="460" t="s">
        <v>200</v>
      </c>
      <c r="B80" s="461"/>
      <c r="C80" s="461"/>
      <c r="D80" s="461"/>
      <c r="E80" s="461"/>
      <c r="F80" s="461"/>
      <c r="G80" s="461"/>
      <c r="H80" s="461"/>
      <c r="I80" s="461"/>
      <c r="J80" s="461"/>
      <c r="K80" s="462"/>
      <c r="L80" s="297">
        <v>0.001</v>
      </c>
    </row>
    <row r="81" spans="1:12" ht="34.5" customHeight="1">
      <c r="A81" s="463" t="s">
        <v>201</v>
      </c>
      <c r="B81" s="464"/>
      <c r="C81" s="464"/>
      <c r="D81" s="464"/>
      <c r="E81" s="464"/>
      <c r="F81" s="464"/>
      <c r="G81" s="464"/>
      <c r="H81" s="464"/>
      <c r="I81" s="464"/>
      <c r="J81" s="464"/>
      <c r="K81" s="465"/>
      <c r="L81" s="292"/>
    </row>
    <row r="82" ht="18" customHeight="1"/>
    <row r="84" spans="1:12" s="303" customFormat="1" ht="24">
      <c r="A84" s="348" t="s">
        <v>422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50"/>
      <c r="L84" s="302">
        <f>+L15+L29+L42+L54+L71+L80</f>
        <v>0.0207</v>
      </c>
    </row>
    <row r="85" spans="1:12" s="303" customFormat="1" ht="24">
      <c r="A85" s="351" t="s">
        <v>423</v>
      </c>
      <c r="B85" s="352"/>
      <c r="C85" s="352"/>
      <c r="D85" s="352"/>
      <c r="E85" s="352"/>
      <c r="F85" s="352"/>
      <c r="G85" s="352"/>
      <c r="H85" s="352"/>
      <c r="I85" s="352"/>
      <c r="J85" s="352"/>
      <c r="K85" s="353"/>
      <c r="L85" s="304"/>
    </row>
  </sheetData>
  <sheetProtection password="8DA3" sheet="1"/>
  <mergeCells count="158">
    <mergeCell ref="A58:L58"/>
    <mergeCell ref="A80:K80"/>
    <mergeCell ref="A81:K81"/>
    <mergeCell ref="A42:K42"/>
    <mergeCell ref="A43:K43"/>
    <mergeCell ref="A54:K54"/>
    <mergeCell ref="A55:K55"/>
    <mergeCell ref="A71:K71"/>
    <mergeCell ref="A72:K72"/>
    <mergeCell ref="A45:L45"/>
    <mergeCell ref="J10:J11"/>
    <mergeCell ref="A6:B6"/>
    <mergeCell ref="C59:C60"/>
    <mergeCell ref="D59:D60"/>
    <mergeCell ref="L10:L11"/>
    <mergeCell ref="K78:K79"/>
    <mergeCell ref="E10:H10"/>
    <mergeCell ref="K10:K11"/>
    <mergeCell ref="L12:L14"/>
    <mergeCell ref="A57:L57"/>
    <mergeCell ref="J5:K5"/>
    <mergeCell ref="A78:A79"/>
    <mergeCell ref="B78:B79"/>
    <mergeCell ref="A8:L8"/>
    <mergeCell ref="A9:L9"/>
    <mergeCell ref="A10:A11"/>
    <mergeCell ref="B10:B11"/>
    <mergeCell ref="C10:C11"/>
    <mergeCell ref="I10:I11"/>
    <mergeCell ref="D10:D11"/>
    <mergeCell ref="K12:K14"/>
    <mergeCell ref="A12:A14"/>
    <mergeCell ref="A32:L32"/>
    <mergeCell ref="A15:K15"/>
    <mergeCell ref="A16:K16"/>
    <mergeCell ref="A1:L3"/>
    <mergeCell ref="A5:B5"/>
    <mergeCell ref="A4:B4"/>
    <mergeCell ref="J6:K6"/>
    <mergeCell ref="J4:K4"/>
    <mergeCell ref="A29:K29"/>
    <mergeCell ref="A30:K30"/>
    <mergeCell ref="A36:A37"/>
    <mergeCell ref="K49:K51"/>
    <mergeCell ref="G49:G51"/>
    <mergeCell ref="H49:H51"/>
    <mergeCell ref="J49:J51"/>
    <mergeCell ref="I47:I48"/>
    <mergeCell ref="C20:C21"/>
    <mergeCell ref="D20:D21"/>
    <mergeCell ref="J12:J14"/>
    <mergeCell ref="A18:L18"/>
    <mergeCell ref="A19:L19"/>
    <mergeCell ref="L34:L35"/>
    <mergeCell ref="I34:I35"/>
    <mergeCell ref="E20:H20"/>
    <mergeCell ref="J20:J21"/>
    <mergeCell ref="K20:K21"/>
    <mergeCell ref="B34:B35"/>
    <mergeCell ref="C34:C35"/>
    <mergeCell ref="D34:D35"/>
    <mergeCell ref="E34:H34"/>
    <mergeCell ref="J34:J35"/>
    <mergeCell ref="K34:K35"/>
    <mergeCell ref="E36:E37"/>
    <mergeCell ref="F36:F37"/>
    <mergeCell ref="G36:G37"/>
    <mergeCell ref="A20:A21"/>
    <mergeCell ref="B20:B21"/>
    <mergeCell ref="A33:L33"/>
    <mergeCell ref="I20:I21"/>
    <mergeCell ref="L20:L21"/>
    <mergeCell ref="A22:A28"/>
    <mergeCell ref="B25:B28"/>
    <mergeCell ref="G38:G40"/>
    <mergeCell ref="I36:I37"/>
    <mergeCell ref="H36:H37"/>
    <mergeCell ref="A34:A35"/>
    <mergeCell ref="H38:H40"/>
    <mergeCell ref="K38:K40"/>
    <mergeCell ref="J36:J37"/>
    <mergeCell ref="K36:K37"/>
    <mergeCell ref="C36:C37"/>
    <mergeCell ref="D36:D37"/>
    <mergeCell ref="A47:A48"/>
    <mergeCell ref="A38:A41"/>
    <mergeCell ref="C38:C40"/>
    <mergeCell ref="D38:D40"/>
    <mergeCell ref="E38:E40"/>
    <mergeCell ref="F38:F40"/>
    <mergeCell ref="I49:I51"/>
    <mergeCell ref="I38:I40"/>
    <mergeCell ref="A46:L46"/>
    <mergeCell ref="B47:B48"/>
    <mergeCell ref="C47:C48"/>
    <mergeCell ref="D47:D48"/>
    <mergeCell ref="E47:H47"/>
    <mergeCell ref="J47:J48"/>
    <mergeCell ref="L36:L41"/>
    <mergeCell ref="J38:J40"/>
    <mergeCell ref="K59:K60"/>
    <mergeCell ref="I59:I60"/>
    <mergeCell ref="A49:A53"/>
    <mergeCell ref="L49:L53"/>
    <mergeCell ref="K47:K48"/>
    <mergeCell ref="L47:L48"/>
    <mergeCell ref="C49:C51"/>
    <mergeCell ref="D49:D51"/>
    <mergeCell ref="E49:E51"/>
    <mergeCell ref="F49:F51"/>
    <mergeCell ref="A59:A60"/>
    <mergeCell ref="B59:B60"/>
    <mergeCell ref="H64:H66"/>
    <mergeCell ref="A64:A66"/>
    <mergeCell ref="C64:C66"/>
    <mergeCell ref="D64:D66"/>
    <mergeCell ref="E64:E66"/>
    <mergeCell ref="F64:F66"/>
    <mergeCell ref="G64:G66"/>
    <mergeCell ref="A61:A63"/>
    <mergeCell ref="J64:J66"/>
    <mergeCell ref="K64:K66"/>
    <mergeCell ref="L61:L70"/>
    <mergeCell ref="L76:L77"/>
    <mergeCell ref="D76:D77"/>
    <mergeCell ref="L59:L60"/>
    <mergeCell ref="J61:J63"/>
    <mergeCell ref="K61:K63"/>
    <mergeCell ref="E59:H59"/>
    <mergeCell ref="J59:J60"/>
    <mergeCell ref="K67:K70"/>
    <mergeCell ref="A76:A77"/>
    <mergeCell ref="L78:L79"/>
    <mergeCell ref="C68:C70"/>
    <mergeCell ref="D68:D70"/>
    <mergeCell ref="E68:E70"/>
    <mergeCell ref="F68:F70"/>
    <mergeCell ref="J78:J79"/>
    <mergeCell ref="I64:I66"/>
    <mergeCell ref="I68:I70"/>
    <mergeCell ref="I76:I77"/>
    <mergeCell ref="A74:L74"/>
    <mergeCell ref="G68:G70"/>
    <mergeCell ref="K76:K77"/>
    <mergeCell ref="E76:H76"/>
    <mergeCell ref="J76:J77"/>
    <mergeCell ref="B76:B77"/>
    <mergeCell ref="C76:C77"/>
    <mergeCell ref="A84:K84"/>
    <mergeCell ref="A85:K85"/>
    <mergeCell ref="A7:L7"/>
    <mergeCell ref="C4:I4"/>
    <mergeCell ref="C5:I5"/>
    <mergeCell ref="C6:I6"/>
    <mergeCell ref="A75:L75"/>
    <mergeCell ref="H68:H70"/>
    <mergeCell ref="A67:A70"/>
    <mergeCell ref="J67:J70"/>
  </mergeCells>
  <dataValidations count="1">
    <dataValidation allowBlank="1" showErrorMessage="1" sqref="B59:B62 D5:I5 J4:K5 F48:H49 I38 F38:H41 H67:J70 J64:K64 B69:G70 F67:G68 B67:E67 A67:A70 J78:L78 B79:C79 D78:I79 A78:C78 H73:K73 D73:E73 A74:A75 B75:L75 F77:I77 A76:E77 B9:L9 D64 A64:B64 J37:K38 C38:E38 F35:H35 C52:I52 I41 C47:E49 B47:B53 C59:E60 F60:I60 B58:L58 J53 C31 B33:L33 K31 C34:E35 E31:I31 A32:A36 B19:L19 A45:A49 F11:H11 C22:C28 K22:K28 J22:J27 B22:B24 B13:B14 A20:E21 L22:L23 E22:I28 F21:I21 A18:A19 E41 B34:B39 A38:A39 B46:L46 J36:L36 A57:A61 J61:L61 D61:E61 K67 A10:E11 A8:A9 L4:L6 C4:C6 A4:A6 I49 B4:B5 J12:K12 A1 A82:L83 A86:L24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0" r:id="rId3"/>
  <headerFoot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asuarez</cp:lastModifiedBy>
  <cp:lastPrinted>2014-02-12T12:23:42Z</cp:lastPrinted>
  <dcterms:created xsi:type="dcterms:W3CDTF">2009-10-30T13:31:44Z</dcterms:created>
  <dcterms:modified xsi:type="dcterms:W3CDTF">2014-11-05T15:06:34Z</dcterms:modified>
  <cp:category/>
  <cp:version/>
  <cp:contentType/>
  <cp:contentStatus/>
</cp:coreProperties>
</file>