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LINEA III " sheetId="1" state="hidden" r:id="rId1"/>
    <sheet name="AT. INTEGRAL E INTEGRADA PROG1" sheetId="2" r:id="rId2"/>
    <sheet name="RESUMEN" sheetId="3" state="hidden" r:id="rId3"/>
    <sheet name="REORD. CAPACIDAD INSTALPROG22" sheetId="4" r:id="rId4"/>
    <sheet name="EVALUACION" sheetId="5" state="hidden" r:id="rId5"/>
    <sheet name="EVALUACION L1" sheetId="6" state="hidden" r:id="rId6"/>
  </sheets>
  <definedNames>
    <definedName name="_xlnm.Print_Area" localSheetId="1">'AT. INTEGRAL E INTEGRADA PROG1'!$A$1:$AP$113</definedName>
    <definedName name="_xlnm.Print_Area" localSheetId="0">'LINEA III '!$A$1:$P$39</definedName>
    <definedName name="_xlnm.Print_Area" localSheetId="3">'REORD. CAPACIDAD INSTALPROG22'!$A$1:$L$149</definedName>
    <definedName name="_xlnm.Print_Area" localSheetId="2">'RESUMEN'!$A$2:$I$7</definedName>
    <definedName name="Z_8C97971F_F4C5_4EFC_8466_7C4ABA42495D_.wvu.Cols" localSheetId="1" hidden="1">'AT. INTEGRAL E INTEGRADA PROG1'!$N:$P</definedName>
    <definedName name="Z_8C97971F_F4C5_4EFC_8466_7C4ABA42495D_.wvu.Cols" localSheetId="3" hidden="1">'REORD. CAPACIDAD INSTALPROG22'!$N:$P</definedName>
    <definedName name="Z_8C97971F_F4C5_4EFC_8466_7C4ABA42495D_.wvu.PrintArea" localSheetId="1" hidden="1">'AT. INTEGRAL E INTEGRADA PROG1'!$A$1:$L$113</definedName>
    <definedName name="Z_8C97971F_F4C5_4EFC_8466_7C4ABA42495D_.wvu.PrintArea" localSheetId="0" hidden="1">'LINEA III '!$A$1:$P$39</definedName>
    <definedName name="Z_8C97971F_F4C5_4EFC_8466_7C4ABA42495D_.wvu.PrintArea" localSheetId="3" hidden="1">'REORD. CAPACIDAD INSTALPROG22'!$A$1:$L$149</definedName>
    <definedName name="Z_8C97971F_F4C5_4EFC_8466_7C4ABA42495D_.wvu.PrintArea" localSheetId="2" hidden="1">'RESUMEN'!$A$2:$I$7</definedName>
  </definedNames>
  <calcPr fullCalcOnLoad="1"/>
</workbook>
</file>

<file path=xl/comments2.xml><?xml version="1.0" encoding="utf-8"?>
<comments xmlns="http://schemas.openxmlformats.org/spreadsheetml/2006/main">
  <authors>
    <author>usuario</author>
  </authors>
  <commentList>
    <comment ref="I18" authorId="0">
      <text>
        <r>
          <rPr>
            <b/>
            <sz val="9"/>
            <rFont val="Tahoma"/>
            <family val="2"/>
          </rPr>
          <t xml:space="preserve">≥80%
</t>
        </r>
      </text>
    </comment>
    <comment ref="I21" authorId="0">
      <text>
        <r>
          <rPr>
            <b/>
            <sz val="9"/>
            <rFont val="Tahoma"/>
            <family val="2"/>
          </rPr>
          <t xml:space="preserve">≥90%
</t>
        </r>
        <r>
          <rPr>
            <sz val="9"/>
            <rFont val="Tahoma"/>
            <family val="2"/>
          </rPr>
          <t xml:space="preserve">
</t>
        </r>
      </text>
    </comment>
    <comment ref="I25" authorId="0">
      <text>
        <r>
          <rPr>
            <b/>
            <sz val="9"/>
            <rFont val="Tahoma"/>
            <family val="2"/>
          </rPr>
          <t xml:space="preserve">≥80% </t>
        </r>
        <r>
          <rPr>
            <sz val="9"/>
            <rFont val="Tahoma"/>
            <family val="2"/>
          </rPr>
          <t xml:space="preserve">
</t>
        </r>
      </text>
    </comment>
    <comment ref="I26" authorId="0">
      <text>
        <r>
          <rPr>
            <b/>
            <sz val="9"/>
            <rFont val="Tahoma"/>
            <family val="2"/>
          </rPr>
          <t>≥90%</t>
        </r>
        <r>
          <rPr>
            <sz val="9"/>
            <rFont val="Tahoma"/>
            <family val="2"/>
          </rPr>
          <t xml:space="preserve">
</t>
        </r>
      </text>
    </comment>
    <comment ref="I27" authorId="0">
      <text>
        <r>
          <rPr>
            <sz val="9"/>
            <rFont val="Tahoma"/>
            <family val="2"/>
          </rPr>
          <t xml:space="preserve">
≥80%</t>
        </r>
      </text>
    </comment>
    <comment ref="I38" authorId="0">
      <text>
        <r>
          <rPr>
            <b/>
            <sz val="9"/>
            <rFont val="Tahoma"/>
            <family val="2"/>
          </rPr>
          <t>&gt;= 80%:</t>
        </r>
        <r>
          <rPr>
            <sz val="9"/>
            <rFont val="Tahoma"/>
            <family val="2"/>
          </rPr>
          <t xml:space="preserve">
</t>
        </r>
      </text>
    </comment>
    <comment ref="I47" authorId="0">
      <text>
        <r>
          <rPr>
            <b/>
            <sz val="9"/>
            <rFont val="Tahoma"/>
            <family val="2"/>
          </rPr>
          <t xml:space="preserve">≥60%
</t>
        </r>
        <r>
          <rPr>
            <sz val="9"/>
            <rFont val="Tahoma"/>
            <family val="2"/>
          </rPr>
          <t xml:space="preserve">
</t>
        </r>
      </text>
    </comment>
    <comment ref="I56" authorId="0">
      <text>
        <r>
          <rPr>
            <b/>
            <sz val="9"/>
            <rFont val="Tahoma"/>
            <family val="2"/>
          </rPr>
          <t xml:space="preserve">≥89%
</t>
        </r>
        <r>
          <rPr>
            <sz val="9"/>
            <rFont val="Tahoma"/>
            <family val="2"/>
          </rPr>
          <t xml:space="preserve">
</t>
        </r>
      </text>
    </comment>
    <comment ref="I64" authorId="0">
      <text>
        <r>
          <rPr>
            <b/>
            <sz val="9"/>
            <rFont val="Tahoma"/>
            <family val="2"/>
          </rPr>
          <t>≥80%</t>
        </r>
        <r>
          <rPr>
            <sz val="9"/>
            <rFont val="Tahoma"/>
            <family val="2"/>
          </rPr>
          <t xml:space="preserve">
</t>
        </r>
      </text>
    </comment>
    <comment ref="I65" authorId="0">
      <text>
        <r>
          <rPr>
            <b/>
            <sz val="9"/>
            <rFont val="Tahoma"/>
            <family val="2"/>
          </rPr>
          <t>≤45%</t>
        </r>
        <r>
          <rPr>
            <sz val="9"/>
            <rFont val="Tahoma"/>
            <family val="2"/>
          </rPr>
          <t xml:space="preserve">
</t>
        </r>
      </text>
    </comment>
  </commentList>
</comments>
</file>

<file path=xl/comments4.xml><?xml version="1.0" encoding="utf-8"?>
<comments xmlns="http://schemas.openxmlformats.org/spreadsheetml/2006/main">
  <authors>
    <author>metrosaluddosi</author>
    <author>Olga Mejia</author>
    <author> </author>
  </authors>
  <commentList>
    <comment ref="C22" authorId="0">
      <text>
        <r>
          <rPr>
            <sz val="9"/>
            <rFont val="Tahoma"/>
            <family val="2"/>
          </rPr>
          <t xml:space="preserve">Prueba piloto UH San Cristobal
</t>
        </r>
      </text>
    </comment>
    <comment ref="D46" authorId="0">
      <text>
        <r>
          <rPr>
            <b/>
            <sz val="9"/>
            <rFont val="Tahoma"/>
            <family val="2"/>
          </rPr>
          <t xml:space="preserve">Se hace informe semestral que consolida las actas de diseño, visitas de obra y comites de equipamiento semanal
</t>
        </r>
        <r>
          <rPr>
            <sz val="9"/>
            <rFont val="Tahoma"/>
            <family val="2"/>
          </rPr>
          <t xml:space="preserve">
</t>
        </r>
      </text>
    </comment>
    <comment ref="C54" authorId="1">
      <text>
        <r>
          <rPr>
            <b/>
            <sz val="9"/>
            <rFont val="Tahoma"/>
            <family val="2"/>
          </rPr>
          <t>Olga Mejia:</t>
        </r>
        <r>
          <rPr>
            <sz val="9"/>
            <rFont val="Tahoma"/>
            <family val="2"/>
          </rPr>
          <t xml:space="preserve">
El cumplimiento del indicador depende de la entrega de la adecuacion 12 de Octubre </t>
        </r>
      </text>
    </comment>
    <comment ref="C56" authorId="2">
      <text>
        <r>
          <rPr>
            <b/>
            <sz val="8"/>
            <rFont val="Tahoma"/>
            <family val="2"/>
          </rPr>
          <t xml:space="preserve"> :puntos de atencion con inventario/Total puntos de atencion de la ESE inventario/UPSS</t>
        </r>
      </text>
    </comment>
    <comment ref="C61" authorId="2">
      <text>
        <r>
          <rPr>
            <b/>
            <sz val="8"/>
            <rFont val="Tahoma"/>
            <family val="2"/>
          </rPr>
          <t xml:space="preserve">Nro Mantenimientos correctivos realizados/ Nro de mantenimientos correctivos solicitados
</t>
        </r>
      </text>
    </comment>
    <comment ref="C62" authorId="2">
      <text>
        <r>
          <rPr>
            <b/>
            <sz val="8"/>
            <rFont val="Tahoma"/>
            <family val="2"/>
          </rPr>
          <t xml:space="preserve">Nro Mantenimientos correctivos realizados/ Nro de mantenimientos correctivos solicitados
</t>
        </r>
      </text>
    </comment>
    <comment ref="I15" authorId="0">
      <text>
        <r>
          <rPr>
            <b/>
            <sz val="9"/>
            <rFont val="Tahoma"/>
            <family val="2"/>
          </rPr>
          <t>≥94%</t>
        </r>
        <r>
          <rPr>
            <sz val="9"/>
            <rFont val="Tahoma"/>
            <family val="2"/>
          </rPr>
          <t xml:space="preserve">
</t>
        </r>
      </text>
    </comment>
    <comment ref="I17" authorId="0">
      <text>
        <r>
          <rPr>
            <b/>
            <sz val="9"/>
            <rFont val="Tahoma"/>
            <family val="2"/>
          </rPr>
          <t>≥85%</t>
        </r>
        <r>
          <rPr>
            <sz val="9"/>
            <rFont val="Tahoma"/>
            <family val="2"/>
          </rPr>
          <t xml:space="preserve">
</t>
        </r>
      </text>
    </comment>
  </commentList>
</comments>
</file>

<file path=xl/sharedStrings.xml><?xml version="1.0" encoding="utf-8"?>
<sst xmlns="http://schemas.openxmlformats.org/spreadsheetml/2006/main" count="903" uniqueCount="328">
  <si>
    <t>LÍNEA ESTRATÉGICA PLAN DE DESARROLLO MUNICIPIO:</t>
  </si>
  <si>
    <t>2. DESARROLLO Y BIENESTAR PARA TODA LA POBLACIÓN</t>
  </si>
  <si>
    <t>LÍNEA ESTRATÉGICA PLAN GESTIÓN</t>
  </si>
  <si>
    <t>COMPONENTE PLAN MUNICIPIO:</t>
  </si>
  <si>
    <t>2.2 Salud</t>
  </si>
  <si>
    <t>Gestión intramural de promoción y prevención</t>
  </si>
  <si>
    <t>PROGRAMA PLAN MUNICIPIO:</t>
  </si>
  <si>
    <t>2.2.4 Institucionalidad del Sector Salud</t>
  </si>
  <si>
    <t>UNIDAD ADMINISTRATIVA:</t>
  </si>
  <si>
    <t>Dirección Promoción y Prevención</t>
  </si>
  <si>
    <t>Actividades</t>
  </si>
  <si>
    <t>Indicadores</t>
  </si>
  <si>
    <t>Linea de Base</t>
  </si>
  <si>
    <t>Responsable</t>
  </si>
  <si>
    <t>Asignacion de Recursos (en millones)</t>
  </si>
  <si>
    <t>Documentar, validar y estandarizar el procedimiento de asesoría y asistencia técnica</t>
  </si>
  <si>
    <t>Lograr el 100% de la implementación del plan de asesoría y asistencia técnica a la red en diciembre de 2011.</t>
  </si>
  <si>
    <t xml:space="preserve">Porcentaje de adherencia a las guías de atención
</t>
  </si>
  <si>
    <t>Formalizar  e implementar el plan de asesoría y asistencia técnica</t>
  </si>
  <si>
    <t xml:space="preserve">Construir el  perfil socio - epidemiológico con la caracterización de la población desde los componentes socio demográficos y culturales </t>
  </si>
  <si>
    <t>Caracterizar la población sujeto de los programas y proyectos de Promoción y prevención para cada una de las UPSS desde sus características epidemiológicas</t>
  </si>
  <si>
    <t>Perfil socioepidemiològico de la poblaciòn contruido en el segundo semestre de 2011</t>
  </si>
  <si>
    <t xml:space="preserve">Porcentaje de población adscrita y caracterizada por UPSS
</t>
  </si>
  <si>
    <t>Definir el  perfil sociocultural de la población por UPSS</t>
  </si>
  <si>
    <t xml:space="preserve">Porcentaje de caracterización del Perfil sociocultural 
</t>
  </si>
  <si>
    <t>FORMULACIÓN</t>
  </si>
  <si>
    <t xml:space="preserve">Diseño e implementación de  un plan de socialización de guías y contratación vigente para los programas de Promoción y Prevención </t>
  </si>
  <si>
    <t xml:space="preserve">Formular el plan de socialización de normas, guías y de la contratación vigente para los programas de Promoción y Prevención </t>
  </si>
  <si>
    <t xml:space="preserve">Desplegar el plan de socialización de guías y contratación vigente para los programas de Promoción y Prevención </t>
  </si>
  <si>
    <t>Evaluar el despliegue y socialización de las guías y contratos para los programas de Promoción y Prevención</t>
  </si>
  <si>
    <t>Despliegue  y socialización de normas , guías y  contratos ejecutado en un 100% en diciembre de 2011</t>
  </si>
  <si>
    <t>Documento con plan de socializaciòn de normas y guías</t>
  </si>
  <si>
    <t>Acompañar la ejecucion de ls  acciones propuestas en el plan de mejoramiento presentado por el proyecto de "Vigilancia epidemiológica, prevención de la enfermedad y asistencia social en salud" (Ver hoja Nacer- SSM)</t>
  </si>
  <si>
    <t>Asesorar a cada una de la UPSS en la  formulación y ejecucion  de los  planes de mejoramiento de la adherencia a normas y guías de detección temprana y protección específica</t>
  </si>
  <si>
    <t>Lograr el 80% de adherencia a las normas y guías de atención en los programas de promoción y prevención para el año 2011</t>
  </si>
  <si>
    <t>Implementación de un plan para solicitud, recolección y análisis de información de los programas y proyectos de la dirección de Promoción y Prevención</t>
  </si>
  <si>
    <t>Diseño y/o adopciòn de los instrumentos para la recolección  de la información , seguimiento y evaluación de los programas de promoción de la salud y prevención de la enfermedad y de las enfermedades de interés en salud publica.</t>
  </si>
  <si>
    <t>Instrumentos diseñados o adoptados  y socializados a abril  de 2011</t>
  </si>
  <si>
    <t>% de líderes de equipo y servidores públicos capacitados en los instrumentos diseñados</t>
  </si>
  <si>
    <t xml:space="preserve"> Plan de análisis y   divulgación  de la información implementado en dic 2011</t>
  </si>
  <si>
    <t>Porcentaje de implementación del plan de gestión de la información</t>
  </si>
  <si>
    <t>Implementación de un Tablero de control a partir de indicadores de programas y proyectos</t>
  </si>
  <si>
    <t>Formulación del tablero de indicadores de gestión</t>
  </si>
  <si>
    <t>Tablero de indicadores de gestión implementado en  las 10 UPSS de la red</t>
  </si>
  <si>
    <t xml:space="preserve">Porcentaje de formulación del plan de indicadores de gestión </t>
  </si>
  <si>
    <t>Implementación del tablero de indicadores de gestión</t>
  </si>
  <si>
    <t xml:space="preserve">
% de UPSS con programas de promoción y prevención    medidos con indicadores </t>
  </si>
  <si>
    <t>Identificar los requerimientos de información de los entes externos</t>
  </si>
  <si>
    <t xml:space="preserve">% de requerimientos de informacion  con respuesta oportuna </t>
  </si>
  <si>
    <t>Elaborar un instrumento que permita dar respuesta a las necesidades  de información de todos los entes externos (Contraloría, SSM, EAPB)</t>
  </si>
  <si>
    <t>Gestión extramural de promoción y prevención</t>
  </si>
  <si>
    <t>Articular los diferentes programas y proyectos de promoción de la salud y prevención de la enfermedad.</t>
  </si>
  <si>
    <t>100% de las estrategias de integración intramural y extramural implementadas en diciembre de 2011</t>
  </si>
  <si>
    <t>Porcentaje de cumplimiento de actividades de articulación intra-extramural</t>
  </si>
  <si>
    <t>Fortalecimiento de la vigilancia epidemiológica y seguimiento a los indicadores de impacto en Salud Pública</t>
  </si>
  <si>
    <t>Mejorar los indicadores de salud pública establecidos en el numeral 3.2 del Plan de Gestión 2008-2011</t>
  </si>
  <si>
    <t>%  de hipertensos controlados a los seis meses de ingreso en el programa</t>
  </si>
  <si>
    <t>Número de Centros de atención con el Programa AIEPI funcionando</t>
  </si>
  <si>
    <t>Número de gestantes captadas en la consulta con ingreso al programa de control prenatal en el primer trimestre</t>
  </si>
  <si>
    <t>Número de casos de sífilis congénita cuya madre realizó el Control prenatal en la ESE</t>
  </si>
  <si>
    <t>% de cumplimiento en las coberturas de vacunación</t>
  </si>
  <si>
    <r>
      <rPr>
        <b/>
        <sz val="10"/>
        <color indexed="8"/>
        <rFont val="Century Gothic"/>
        <family val="2"/>
      </rPr>
      <t xml:space="preserve">
</t>
    </r>
    <r>
      <rPr>
        <sz val="10"/>
        <color indexed="8"/>
        <rFont val="Century Gothic"/>
        <family val="2"/>
      </rPr>
      <t xml:space="preserve">Implementar un plan de  asesoría y asistencia técnica dirigido a los servidores que lideran los diferentes programas de promocion de la salud y prevencion de la enfermedad en cada una de las UPSS
</t>
    </r>
  </si>
  <si>
    <t>Sistema de vigilancia de la demanda de servicios por enfermedades  transmisibles estructurado para la red de servicios y operando en las UPSS</t>
  </si>
  <si>
    <t xml:space="preserve"> % de servidores públicos con normas, guias  y contratos socializados 
</t>
  </si>
  <si>
    <t xml:space="preserve"> % de líderes de equipos de las UPSS capacitados </t>
  </si>
  <si>
    <t>Nivel de conocimiento  de los líderes de promoción y prevencióny servidores de las guías y contratos</t>
  </si>
  <si>
    <t xml:space="preserve">Evaluar la ejecucion de las acciones propuestas en el plan de mejoramiento presentado por las las UPSS como respuesta ante los requerimientos del proyecto de "Vigilancia epidemiológica, prevención de la enfermedad y asistencia social en salud" </t>
  </si>
  <si>
    <t>Identificar puntos críticos de los Programas y Proyectos a integrar</t>
  </si>
  <si>
    <t>Definir e implementar estrategias de  integración de programas y proyectos.</t>
  </si>
  <si>
    <t>Documento con los puntos criticos  identificados y documentados</t>
  </si>
  <si>
    <t xml:space="preserve">PLAN DE GESTIÓN 2008 - 2012  (Humana, Innovadora y Sostenible)
EMPRESA SOCIAL DEL ESTADO METROSALUD
</t>
  </si>
  <si>
    <t xml:space="preserve">LA CULTURA SALUDABLE PARA LA CALIDAD DE VIDA </t>
  </si>
  <si>
    <r>
      <t xml:space="preserve">OBJETIVO ESTRATÉGICO:  </t>
    </r>
    <r>
      <rPr>
        <sz val="10"/>
        <color indexed="8"/>
        <rFont val="Century Gothic"/>
        <family val="2"/>
      </rPr>
      <t xml:space="preserve">
</t>
    </r>
    <r>
      <rPr>
        <sz val="11"/>
        <color indexed="8"/>
        <rFont val="Century Gothic"/>
        <family val="2"/>
      </rPr>
      <t xml:space="preserve">Implementar un modelo de intervención del proceso Salud-Enfermedad que trascienda los escenarios de la atención intramural, uni sectorial y asistencialista que genere un procesos holístico, global, con enfoque de riesgo, que haga uso de las estrategias de participación social, trabajo intersectorial y de ejecución de programas de Promoción y Prevención, facilitando el desarrollo de prácticas saludables de acuerdo a la evolución poblacional y transición epidemiológica.  </t>
    </r>
  </si>
  <si>
    <t>LÍNEA</t>
  </si>
  <si>
    <t>PESO %</t>
  </si>
  <si>
    <t>PROGRAMA</t>
  </si>
  <si>
    <t>PROYECTO</t>
  </si>
  <si>
    <t>ACTIVIDADES</t>
  </si>
  <si>
    <t>ACCIONES</t>
  </si>
  <si>
    <t xml:space="preserve">METAS </t>
  </si>
  <si>
    <t xml:space="preserve">INDICADORES </t>
  </si>
  <si>
    <t xml:space="preserve"> </t>
  </si>
  <si>
    <t>PLAN DE ACCIÓN</t>
  </si>
  <si>
    <t>Programado</t>
  </si>
  <si>
    <t>Ejecutado</t>
  </si>
  <si>
    <t>% EJECUCION</t>
  </si>
  <si>
    <t>Mejoramiento de la gestión de la unidad de Promoción y Prevención</t>
  </si>
  <si>
    <t>Porcentaje de adherencia a guías y normas de atención</t>
  </si>
  <si>
    <t>Construir e implementar un procedimiento modelo de respuesta a los requerimientos de información de los entes externos</t>
  </si>
  <si>
    <t>Tener implementado el procedimiento modelo de respuesta para primer semestre de 2011</t>
  </si>
  <si>
    <t>Asesoría técnica y acompañamiento en la red de servicios</t>
  </si>
  <si>
    <t>Desarrollo de acciones en salud pùblica</t>
  </si>
  <si>
    <t xml:space="preserve">Formular e implementar un plan de análisis y de  divulgación  de la información de los programas de promoción de la salud y prevención de la enfermedad y de las enfermedades de interés en salud pública. </t>
  </si>
  <si>
    <r>
      <t xml:space="preserve">Implementar el procedimiento </t>
    </r>
    <r>
      <rPr>
        <sz val="10"/>
        <color indexed="8"/>
        <rFont val="Century Gothic"/>
        <family val="2"/>
      </rPr>
      <t>de respuesta a los requerimientos de información de los entes externos</t>
    </r>
  </si>
  <si>
    <t>Desarrollar programas de promoción y prevención en salud pública</t>
  </si>
  <si>
    <t>Ejecución línea 3</t>
  </si>
  <si>
    <t>Cumplimiento línea 3</t>
  </si>
  <si>
    <t>%</t>
  </si>
  <si>
    <t xml:space="preserve">LÍNEA 3.  LA CULTURA SALUDABLE PARA LA CALIDAD DE VIDA </t>
  </si>
  <si>
    <t>Tareas</t>
  </si>
  <si>
    <t>T1</t>
  </si>
  <si>
    <t>T2</t>
  </si>
  <si>
    <t>T3</t>
  </si>
  <si>
    <t>T4</t>
  </si>
  <si>
    <t>Fecha  de inicio y finalización</t>
  </si>
  <si>
    <t>NOMBRE DEL PROYECTO O ACCIÓN:  Diseño e Implementación del Modelo de Prestación de Servicios de Salud, centrado en el usuario y la familia.</t>
  </si>
  <si>
    <t>NOMBRE DEL PROYECTO O ACCIÓN: Formaciòn en atenciòn primaria en salud para el personal asistencial</t>
  </si>
  <si>
    <t>NOMBRE DEL PROYECTO O ACCIÓN: Implementaciòn Modelo de seguridad del Paciente en la ESE Metrosalud</t>
  </si>
  <si>
    <t>NOMBRE DEL PROYECTO O ACCIÓN: Gestiòn de la red de servicios maximizando su eficiencia</t>
  </si>
  <si>
    <t xml:space="preserve">NOMBRE DEL PROYECTO O ACCIÓN: Intervención de la red hospitalaria en su infraestructura física y de gestión de tecnología e innovación de soporte clínico </t>
  </si>
  <si>
    <t xml:space="preserve">% Cumplimiento proyecto programado: </t>
  </si>
  <si>
    <t xml:space="preserve">% Cumplimiento proyecto ejecutado: </t>
  </si>
  <si>
    <t>% de Cumplimiento del programa 1 programado</t>
  </si>
  <si>
    <t>% de Cumplimiento del programa 1 ejecutado</t>
  </si>
  <si>
    <t xml:space="preserve">Cantidad Programada </t>
  </si>
  <si>
    <t>Cantidad Año</t>
  </si>
  <si>
    <t>La Prestación de Servicios de Salud Integrales y con Calidad, Centrados en el Usuario y su Familia, Nuestra Razón de Ser</t>
  </si>
  <si>
    <t>Fortalecimiento de la red de servicios, en busca del liderazgo</t>
  </si>
  <si>
    <t xml:space="preserve">Atención integral e integrada por la salud individual y familiar </t>
  </si>
  <si>
    <t>Índice Hospital Seguro</t>
  </si>
  <si>
    <t>Proporción de vigilancia de eventos adversos trazadores</t>
  </si>
  <si>
    <t>Consolidar Acta de seguimiento a los proyectos de infraestructura física</t>
  </si>
  <si>
    <t>NLB</t>
  </si>
  <si>
    <t>Asistir a las reuniones de comité de equipamiento organizadas por la SSM</t>
  </si>
  <si>
    <t>Oficina Asesora de Planeación y Desarrollo Organizacional</t>
  </si>
  <si>
    <t>Gestionar la formación en APS</t>
  </si>
  <si>
    <t>Gestionar los recursos necesarios para la formación en la estrategia de APS en coherencia MPS</t>
  </si>
  <si>
    <t>Subgerencia de Red de Servicios, Dirección de Gestión Clínica y PYP</t>
  </si>
  <si>
    <t>Gestionar el Modelo de Seguridad del Paciente con enfoque en humanización</t>
  </si>
  <si>
    <t>Monitorear el Modelo de Seguridad del paciente con enfoque en humanización</t>
  </si>
  <si>
    <t>Desarrollar acciones en salud pública y maternidad segura</t>
  </si>
  <si>
    <t>Fortalecer la vigilancia epidemiológica y el seguimiento a los indicadores de impacto en Salud Pública y Maternidad Segura</t>
  </si>
  <si>
    <t>Proporción de casos de sífilis congénita evitados</t>
  </si>
  <si>
    <t>Fortalecer la calidad en la prestación de servicios de salud y el Programa de Seguridad del paciente con enfoque en humanización</t>
  </si>
  <si>
    <t>Gestionar los indicadores de calidad en la prestación de servicios de salud</t>
  </si>
  <si>
    <t>Gestionar la Red</t>
  </si>
  <si>
    <t>Cumplimiento  programación de servicios (Uecmg)</t>
  </si>
  <si>
    <t>Optimizar la red de servicios</t>
  </si>
  <si>
    <t>Indice de oportunidad para la atenciòn</t>
  </si>
  <si>
    <t>Proporción de Vulneración de derechos</t>
  </si>
  <si>
    <t xml:space="preserve">Gestionar tecnologia de soporte clinico </t>
  </si>
  <si>
    <t>Dirección Administrativa y UPSS</t>
  </si>
  <si>
    <t>Subgerencia Red de Servicios, Dirección Gestión Clínica y PYP</t>
  </si>
  <si>
    <t xml:space="preserve">% De ejecucion del plan de mantenimiento de infraestructura </t>
  </si>
  <si>
    <t>Proporción de continuidad en la atención de la población priorizada.</t>
  </si>
  <si>
    <t>Proporción de HC con adherencia a guías de atención de 100% de acuerdo con el Plan de Gestión (Hemorragias del tercer trimestre o trastornos hipertensivos en la gestación; Atención de enfermedad hipertensiva; Crecimiento y Desarrollo)</t>
  </si>
  <si>
    <t>Proporción de adherencia a procedimientos de enfermería</t>
  </si>
  <si>
    <t>Proporción de cumplimiento de metas de detección temprana, protección específica y enfermedades de interés en salud pública priorizadas</t>
  </si>
  <si>
    <t>Indice CAP (Conocimiento actitudes y prácticas)</t>
  </si>
  <si>
    <t>Total programado T1</t>
  </si>
  <si>
    <t>Ejecutado         T1                               (25%)</t>
  </si>
  <si>
    <t>Total programado T2</t>
  </si>
  <si>
    <t>T2                                            (25%)</t>
  </si>
  <si>
    <t>Total programado T3</t>
  </si>
  <si>
    <t>T3                                       (25%)</t>
  </si>
  <si>
    <t>% Cumplimiento Línea:</t>
  </si>
  <si>
    <t>% Cumplimiento Línea Acumulado:</t>
  </si>
  <si>
    <t>% Cumplimiento Componente:</t>
  </si>
  <si>
    <t>% Cumplimiento Componente Acumulado:</t>
  </si>
  <si>
    <t xml:space="preserve">% Cumplimiento programa 1: </t>
  </si>
  <si>
    <t xml:space="preserve">% Cumplimiento programa 1 Acumulado: </t>
  </si>
  <si>
    <t xml:space="preserve">% Cumplimiento programa 2: </t>
  </si>
  <si>
    <t xml:space="preserve">% Cumplimiento programa 2 Acumulado: </t>
  </si>
  <si>
    <t>Peso 30%</t>
  </si>
  <si>
    <t>Cumplimiento 100%</t>
  </si>
  <si>
    <t>% Peso porcentual de la Línea programado</t>
  </si>
  <si>
    <t>% Peso porcentual de la Línea ejecutado</t>
  </si>
  <si>
    <t>Acumulado 100%</t>
  </si>
  <si>
    <t>EVALUACIÓN</t>
  </si>
  <si>
    <t>Ejecución Metas Fisicas Périodo</t>
  </si>
  <si>
    <t>Ejecución Financiera Período Acumulado (En millones)</t>
  </si>
  <si>
    <t>% Eficiencia</t>
  </si>
  <si>
    <t>% Eficacia</t>
  </si>
  <si>
    <t>Acumulado T2</t>
  </si>
  <si>
    <t>Acumulado T3</t>
  </si>
  <si>
    <t>Observa-ciones</t>
  </si>
  <si>
    <t>Acciones correctivas y/o preventivas</t>
  </si>
  <si>
    <t>1 trim</t>
  </si>
  <si>
    <t xml:space="preserve">Evidencias </t>
  </si>
  <si>
    <t>2 trim</t>
  </si>
  <si>
    <t>3 trim</t>
  </si>
  <si>
    <t>4 trim</t>
  </si>
  <si>
    <t>Total programado T4</t>
  </si>
  <si>
    <t>T4                               (25%)</t>
  </si>
  <si>
    <t>Informe de seguimiento semestral elaborado</t>
  </si>
  <si>
    <t>Gestionar la ejecución de los proyectos de inversión</t>
  </si>
  <si>
    <t>Gestionar la dotación de las Urgencias de la Unidad Doce de Octubre</t>
  </si>
  <si>
    <t>% De cumplimiento en la ejecución de los  recursos asignados al proyecto</t>
  </si>
  <si>
    <t>Inventario actualizado</t>
  </si>
  <si>
    <t>% De ejecucion del Plan de Mantenimiento del parque automotor</t>
  </si>
  <si>
    <t xml:space="preserve">% De ejecucion del Plan de Mantenimiento de equipos biomedicos y metrologia </t>
  </si>
  <si>
    <t xml:space="preserve">Plan de Mantenimiento y cronograma de actividades formulado </t>
  </si>
  <si>
    <t>01/01/2016 - 31/12/2016</t>
  </si>
  <si>
    <t>Fortalecer las acciones de P y P y Gestión del riesgo clínico</t>
  </si>
  <si>
    <t>Desplegar a los equipos de trabajo los procedimientos e instructivos o guías de atención</t>
  </si>
  <si>
    <t>Directores UPSS, 
Director de Gestión Clínica y PYP</t>
  </si>
  <si>
    <t xml:space="preserve">Proporción de café APS realizados en las UPSS </t>
  </si>
  <si>
    <t>Direcciones UPSS
Dirección Gestión Clínica y PYP Subgerencia de red de servicios</t>
  </si>
  <si>
    <t xml:space="preserve">Gestionar la  dotación de la Red Hospitalaria                                          </t>
  </si>
  <si>
    <t xml:space="preserve">Proporción de adherencia a las barreras de seguridad </t>
  </si>
  <si>
    <t>Porcentaje cumplimiento de rondas de seguridad</t>
  </si>
  <si>
    <t xml:space="preserve">Adherencia a la guía de manejo de la primera causa de egreso hospitalario institucional </t>
  </si>
  <si>
    <t>Gestionar el Modelo de Seguridad del paciente con enfoque en humanización</t>
  </si>
  <si>
    <t>Implementar modelo de prestación de servicios de salud por ciclo vital</t>
  </si>
  <si>
    <t>Implementar el Modelo de Prestación de Servicios</t>
  </si>
  <si>
    <t>Gestionar la articulación intersectorial</t>
  </si>
  <si>
    <t xml:space="preserve">Articular acciones intra y extramurales con los proyectos de la Oficina de mercadeo y negocios institucionales en las UPSS </t>
  </si>
  <si>
    <t>Ejecutar la programación de actividades definida para la vigencia 2016</t>
  </si>
  <si>
    <t>Fortalecimiento de la Red de Servicios de Salud</t>
  </si>
  <si>
    <t>Realizar la gestión de los inasistentes acorde con el procedimiento.</t>
  </si>
  <si>
    <t>Riesgo</t>
  </si>
  <si>
    <t xml:space="preserve">Proceso </t>
  </si>
  <si>
    <t>Número</t>
  </si>
  <si>
    <t>Procedimientos quirúrgicos inseguros</t>
  </si>
  <si>
    <t>Atención en salud</t>
  </si>
  <si>
    <t>Registros clínicos y administrativos incompletos y/o deficientes</t>
  </si>
  <si>
    <t>Atenciòn en salud</t>
  </si>
  <si>
    <t>Registros clínicos y administrativos incompletos y/o deficientes
Altas no autorizadas del servicio (fugas)</t>
  </si>
  <si>
    <t>6
11</t>
  </si>
  <si>
    <t>Gestionar el sistema de referencia y contrarreferencia</t>
  </si>
  <si>
    <t>Proporción de usuarios con referencia satisfecha</t>
  </si>
  <si>
    <t>Subgerencia Red de Servicios, Dirección Gestión Clínica y PYP, Director UPSS</t>
  </si>
  <si>
    <t>Dirección Administrativa 
Corresponsable:
Subgerencia de Red de Servicios y Oficina Asesora de Planeación y Desarrollo Organizacional</t>
  </si>
  <si>
    <t>Dirección Administrativa y Director UPSS</t>
  </si>
  <si>
    <t xml:space="preserve">
Subgerencia de Red de Servicios, Dirección Gestión Clínica y PYP Director UPSS
</t>
  </si>
  <si>
    <t xml:space="preserve">Evaluar la implementación de los procedimientos, instructivos y guías de atención correspondiente a los indicadores del Plan de Gestión </t>
  </si>
  <si>
    <t>Implementar los procedimientos de atención en la disciplina de  enfermería</t>
  </si>
  <si>
    <t>Gestionar la ejecución del proyecto de Implementación del Modelo de Prestación de Servicios con enfoque en APS</t>
  </si>
  <si>
    <t>Implementar las rondas de seguridad alineados con los paquetes instruccionales</t>
  </si>
  <si>
    <t>Desplegar los nuevos instrumentos de rondas de seguridad alineados con los paquetes instruccionales</t>
  </si>
  <si>
    <t>Gestionar proyecto de Reposición de la UH de Buenos Aires</t>
  </si>
  <si>
    <t>Gestionar proyecto de inversión para el fortalecimiento de la Red de Servicios de Salud</t>
  </si>
  <si>
    <t>Proporción de ejecución del proyecto de inversión de Implementación del Modelo de Prestación de Servicios con enfoque en APS</t>
  </si>
  <si>
    <r>
      <t xml:space="preserve">Verificar y actualizar el inventario                                                                                                                   </t>
    </r>
    <r>
      <rPr>
        <i/>
        <sz val="11"/>
        <color indexed="8"/>
        <rFont val="Century Gothic"/>
        <family val="2"/>
      </rPr>
      <t xml:space="preserve">  (De La Tecnología biomédica en la red de servicios y la metrología; Parque Automotor; y de la infraestructura de la red hospitalaria y sedes administrativas)               </t>
    </r>
  </si>
  <si>
    <r>
      <t xml:space="preserve">Elaborar Plan de Mantenimiento </t>
    </r>
    <r>
      <rPr>
        <i/>
        <sz val="11"/>
        <color indexed="8"/>
        <rFont val="Century Gothic"/>
        <family val="2"/>
      </rPr>
      <t xml:space="preserve">                                                                                                                       (De: La Tecnología biomédica en la red de servicios y metrología; Parque Automotor; y de la infraestructura de la red hospitalaria y sedes administrativas)                                                                                                </t>
    </r>
  </si>
  <si>
    <r>
      <t xml:space="preserve">Ejecutar y monitorear  el Plan de Mantenimiento                                                                 (De </t>
    </r>
    <r>
      <rPr>
        <i/>
        <sz val="11"/>
        <color indexed="8"/>
        <rFont val="Century Gothic"/>
        <family val="2"/>
      </rPr>
      <t xml:space="preserve">La Tecnología biomédica en la red de servicios y metrología; Parque Automotor; y de la infraestructura de la red hospitalaria y sedes administrativas)                                                      </t>
    </r>
  </si>
  <si>
    <r>
      <t xml:space="preserve">Atender solicitudes de mantenimiento por el aplicativo de manera oportuna                                                                                                        </t>
    </r>
    <r>
      <rPr>
        <i/>
        <sz val="11"/>
        <color indexed="8"/>
        <rFont val="Century Gothic"/>
        <family val="2"/>
      </rPr>
      <t xml:space="preserve">(Referente a la Tecnología biomédica en la red de servicios y la metrología;  y de la infraestructura de la red hospitalaria y sedes administrativas)                                                      </t>
    </r>
  </si>
  <si>
    <r>
      <t xml:space="preserve">Gestión del modelo de prestación de servicios por ciclo vital: </t>
    </r>
    <r>
      <rPr>
        <i/>
        <sz val="11"/>
        <color indexed="8"/>
        <rFont val="Century Gothic"/>
        <family val="2"/>
      </rPr>
      <t xml:space="preserve">(Proporción de acciones de promoción, prevención, atención, rehabilitación y articulación en ejecución).    </t>
    </r>
  </si>
  <si>
    <t>Oficina Asesora de Planeación y Desarrollo Organizacional
Dirección de Gestión Clínica y Promoción y Prevención
Subgerencia de Red de Servicios</t>
  </si>
  <si>
    <t>Implementar el Modelo de Humanización en la ESE Metrosalud</t>
  </si>
  <si>
    <t>Actualizar el Modelo de Humanización en la ESE Metrosalud</t>
  </si>
  <si>
    <t>Evaluar el grado de conocimiento del personal en el Modelo de Humanización</t>
  </si>
  <si>
    <t>Porcentaje del grado de conocimiento del Modelo de Humanización</t>
  </si>
  <si>
    <t>Documento actualizado del Modelo de Humanización</t>
  </si>
  <si>
    <t>Porcentaje de ejecución del proyecto de inversión Fortalecimiento de la Red de Servicios de Salud</t>
  </si>
  <si>
    <t>Gestionar cuadro de turnos en SAFIX</t>
  </si>
  <si>
    <t xml:space="preserve">Implementar el cuadro de turnos de las UPSS en el Sistema SAFIX </t>
  </si>
  <si>
    <t>% De cumplimiento del cronograma de implementación</t>
  </si>
  <si>
    <t>Subgerencia Red de Servicios, Dirección Gestión Clínica y PYP, Director UPSS, Dirección de Sistemas de Información, Dirección de Talento Humano</t>
  </si>
  <si>
    <t>Pertinencia en la notificación de los eventos reportados</t>
  </si>
  <si>
    <t>% de mantenimientos correctivos solicitados atendidos oportunamente referente a la Tecnología biomédica en la red de servicios y la metrología</t>
  </si>
  <si>
    <t>% de mantenimientos correctivos solicitados atendidos oportunamente referente a la infraestructura de la red hospitalaria y sedes administrativas</t>
  </si>
  <si>
    <t>% Acumulado Año</t>
  </si>
  <si>
    <t>LÍNEA ESTRATÉGICA PLAN DE DESARROLLO:</t>
  </si>
  <si>
    <t>COMPONENTE:</t>
  </si>
  <si>
    <t>PROGRAMA:</t>
  </si>
  <si>
    <t>Gestionar el Plan de Mantenimiento de:                                                                                                                                   La tecnologia de soporte clinico de la red de servicios y sedes administrativas;  El Parque Automotor; y La  Infraestructura de  la Red Servicios y Sedes Administrativas</t>
  </si>
  <si>
    <t>NOMBRE DEL PROYECTO O ACCIÓN:</t>
  </si>
  <si>
    <t>Atención en salud
Egreso del usuario</t>
  </si>
  <si>
    <t>Altas no autorizadas del servicio (fugas)
Demora en el alta del paciente</t>
  </si>
  <si>
    <t>11
4</t>
  </si>
  <si>
    <t>Altas no autorizadas del servicio (fugas)</t>
  </si>
  <si>
    <t>promedio</t>
  </si>
  <si>
    <t>suma</t>
  </si>
  <si>
    <t>DIRECCION ADVA\primer trimestre\CRONOGRAMA E INVENTARIO ESE METROSALUD 2016 V1.xlsx</t>
  </si>
  <si>
    <t>DIRECCION ADVA\primer trimestre\ejecucion de plan mantenimineto equipos medicos.xlsx</t>
  </si>
  <si>
    <t>DIRECCION ADVA\primer trimestre\EJECUCION DEL PLAN DE MANTENIMIENTO PARUQE AUTOMOTOR.xlsx</t>
  </si>
  <si>
    <t>DIRECCION ADVA\primer trimestre\CUADR.INFOR. MNTNMTO INFRAEST. CONSOL. 1ER TRIMEST. INGO-MAURO. ABRIL 12-2016.xls</t>
  </si>
  <si>
    <t>DIRECCION ADVA\primer trimestre\Copia de oportunidad de correctivos.xlsx</t>
  </si>
  <si>
    <t>SUBGERENCIA DE RED\Seguimiento metas PyP NL (mar).xlsx</t>
  </si>
  <si>
    <t>SUBGERENCIA DE RED\INDICE DE HOSPITAL SEGURO.xls</t>
  </si>
  <si>
    <t>SUBGERENCIA DE RED\GESTION EVENTOS ADVERSOS.xls</t>
  </si>
  <si>
    <t>SUBGERENCIA DE RED\Oportunidad triage 3.xls</t>
  </si>
  <si>
    <t>SUBGERENCIA DE RED\CumplimCentrosAtencion a la fechaQ.xlsx</t>
  </si>
  <si>
    <t>SUBGERENCIA DE RED\ÍNDICE OPORTUNIDAD DE PLAN ACCIÓN.xlsx</t>
  </si>
  <si>
    <t>SUBGERENCIA DE RED\Referencia urgente.xls</t>
  </si>
  <si>
    <t>C:\Trabajo\direccion adtiva\plan de accion 2016\pimer trimestre 2016\jorge\CUADR.INFOR. MNTNMTO INFRAEST. CONSOL. 1ER TRIMEST. INGO-MAURO. ABRIL 12-2016.xls</t>
  </si>
  <si>
    <t>Oficina Asesora de Planeación y Desarrollo Organizacional
Dirección de Gestión Clínica y Promoción y Prevención, Dirección de Talento Humano, Subgerencia de Red de Servicios</t>
  </si>
  <si>
    <t>Oportunidad de la consulta de urgencias - prioridad II (minutos)</t>
  </si>
  <si>
    <t>Oportunidad de la consulta de urgencias - prioridad III (minutos)</t>
  </si>
  <si>
    <t>SUBGERENCIA DE RED\2DO TRIMESTRE\PROCEDIMIENTOS DE ENFERMERÍA</t>
  </si>
  <si>
    <t>SUBGERENCIA DE RED\2DO TRIMESTRE\INFORME MONITOREO DE SERVICIOS PRIMER SEMESTRE 2016.pdf</t>
  </si>
  <si>
    <t>SUBGERENCIA DE RED\2DO TRIMESTRE\EVENTOS ADVERSOS.xls</t>
  </si>
  <si>
    <t>SUBGERENCIA DE RED\2DO TRIMESTRE\OPORTUNIDAD TRIAGE II.xls</t>
  </si>
  <si>
    <t>SUBGERENCIA DE RED\2DO TRIMESTRE\CumplimCentrosAtencion Enero a JunioQ.xlsx</t>
  </si>
  <si>
    <t>SUBGERENCIA DE RED\2DO TRIMESTRE\VULNERACIÓN DE DERECHOS.xls</t>
  </si>
  <si>
    <t>SUBGERENCIA DE RED\2DO TRIMESTRE\REFERENCIA SATISFECHA.xls</t>
  </si>
  <si>
    <t>SUBGERENCIA DE RED\2DO TRIMESTRE\SÍFILIS CONGÉNITA.ppt</t>
  </si>
  <si>
    <t>SUBGERENCIA DE RED\2DO TRIMESTRE\Seguimiento metas PyP NL (jun).xlsx</t>
  </si>
  <si>
    <t>DIRECCION ADVA\Segundo trimestre\recursos de dotacion doce de octubre segundo trimestre 2016.xls</t>
  </si>
  <si>
    <t>DIRECCION ADVA\Segundo trimestre\recursos de dotacion red segundo trimestre 2016.xls</t>
  </si>
  <si>
    <t>DIRECCION ADVA\Segundo trimestre\MANTENIMIENTOS CORRECTIVOS APLICATIVO EQUIPOS MEDICOS.xlsx</t>
  </si>
  <si>
    <t>DIRECCION ADVA\Segundo trimestre\MANTENIMENTO CORRECTIVOS INFRAESTRUCTURA.xlsx</t>
  </si>
  <si>
    <t>DIRECCION ADVA\Segundo trimestre\Copia de CRONOGRAMA E INVENTARIO ESE METROSALUD 2016 V1.xlsx</t>
  </si>
  <si>
    <t>DIRECCION ADVA\Segundo trimestre\ejecucion mantenimiento equipos biomedicos primer semestre.xlsx</t>
  </si>
  <si>
    <t>DIRECCION ADVA\Segundo trimestre\Copia de CUADR INF MNTN  INFR CONS 2DO TRIM INGO-MAUR  JULIO 27-2016.xls</t>
  </si>
  <si>
    <t>Verificar la seguridad de la cirugía, mediante la aplicación de la lista de chequeo de la OMS</t>
  </si>
  <si>
    <t>Proporción de cancelación de cirugía programada</t>
  </si>
  <si>
    <t>Proporción de complicaciones anestésicas en cirugía</t>
  </si>
  <si>
    <t>Índice de infección intrahospitalaria por cirugía</t>
  </si>
  <si>
    <t xml:space="preserve">Adherencia a la guía de fuga de pacientes </t>
  </si>
  <si>
    <t>SUBGERENCIA DE RED\2DO TRIMESTRE\Continuidad en la atención gestantes.xls</t>
  </si>
  <si>
    <t>SUBGERENCIA DE RED\2DO TRIMESTRE\CAFÉ APS\CONSOLIDADO CAFÉ APS.xlsx</t>
  </si>
  <si>
    <t>SUBGERENCIA DE RED\2DO TRIMESTRE\Modelo de Humanización</t>
  </si>
  <si>
    <t>SUBGERENCIA DE RED\2DO TRIMESTRE\Consolidado de Información PA x UPSS II Trim 2016.xlsx</t>
  </si>
  <si>
    <t>PLANEACION\2  TRIMESTRE\SEGMTO PROY COMITE EQUIPMTO</t>
  </si>
  <si>
    <t>E.S.E. METROSALUD PLAN DE ACCIÓN AÑO 2016</t>
  </si>
  <si>
    <r>
      <t xml:space="preserve">DIMENSIONES: </t>
    </r>
    <r>
      <rPr>
        <sz val="16"/>
        <rFont val="Century Gothic"/>
        <family val="2"/>
      </rPr>
      <t>Creemos en la confianza ciudadana; dimensión 2: para recuperar juntos la seguridad y la convivencia ciudadana; dimensión 3: para trabajar unidos por un nuevo modelo de equidad social; dimensión 4:para ofrecer una educación de calidad y empleo para vos;   dimensión 7: para proteger entre todos el medio ambiente</t>
    </r>
  </si>
  <si>
    <r>
      <t xml:space="preserve">RETOS: </t>
    </r>
    <r>
      <rPr>
        <sz val="16"/>
        <rFont val="Century Gothic"/>
        <family val="2"/>
      </rPr>
      <t xml:space="preserve">Cultura Medellín; Medellín segura; Medellín para vivir más y mejor; Medellín digna; Medellín garantiza su oferta educativa; Medellín ciudad verde y sostenible </t>
    </r>
  </si>
  <si>
    <r>
      <t xml:space="preserve">PROGRAMAS: </t>
    </r>
    <r>
      <rPr>
        <sz val="16"/>
        <rFont val="Century Gothic"/>
        <family val="2"/>
      </rPr>
      <t>Buenas prácticas ciudadanas para el goce de mis derechos y deberes; infraestructura y tecnología para la seguridad y la convivencia; Medellín segura para las mujeres y las niñas; fortalecimiento del acceso a los servicios de salud; gestión de estrategias en salud; gobernanza y gobernabilidad para la salud; Medellín para la niñez y la adolescencia; por un envejecimiento y una vejez digna; empoderamiento y transversalización de la equidad de género; atención e inclusión social para el habitante de calle; seguridad alimentaria y nutricional; ser capaz: inclusión social de las personas con discapacidad; diversidad étnica;  familia Medellín; educación inicial, preescolar, básica y media; salud ambiental</t>
    </r>
  </si>
  <si>
    <r>
      <t>PROYECTOS: C</t>
    </r>
    <r>
      <rPr>
        <sz val="16"/>
        <rFont val="Century Gothic"/>
        <family val="2"/>
      </rPr>
      <t>ultura del cuidado para una Medellín saludable; fortalecimiento del sistema integrado de emergencias y seguridad de Medellín - sies-m; prevención y atención de las violencias basadas en género; fortalecimiento de la calidad de los servicios de salud; gestión de la prestación del servicios de salud a la población pobre no afiliada; implementación modelo integral de atención en salud; abordaje integral sociosanitario para la prevención del embarazo adolescente y la promoción de los derechos sexuales y reproductivos; abordaje integral de atención sociosanitaria, salud mental y adicciones. Abordaje integral sociosanitario para poblaciones especiales; abordaje integral para la prevención de las enfermedades crónicas no transmisibles; vigilancia epidemiológica, atención de niños y niñas en situación de vulneración de derechos; atención y acompañamiento integral para personas mayores; red de centros de equidad de género; fortalecimiento del sistema de atención para la población de calle; nutrición para la salud; inclusión social de las personas con discapacidad, familiares y cuidadores; reconocimiento y garantía de derechos de los pueblos negros, afrodescendientes, raizales y palenqueros en Medellín; reconocimiento y garantía de derechos de los pueblos indígenas en Medellín; familias Medellín – Medellín solidaria; fortalecimiento de la educación inicial.</t>
    </r>
  </si>
  <si>
    <r>
      <t xml:space="preserve">Dimensiones: </t>
    </r>
    <r>
      <rPr>
        <sz val="16"/>
        <rFont val="Century Gothic"/>
        <family val="2"/>
      </rPr>
      <t>Dimensión 3: Para trabajar unidos por un nuevo modelo de equidad social; dimensión 7: para proteger entre todos el medio ambiente</t>
    </r>
  </si>
  <si>
    <r>
      <t xml:space="preserve">Retos: </t>
    </r>
    <r>
      <rPr>
        <sz val="16"/>
        <rFont val="Century Gothic"/>
        <family val="2"/>
      </rPr>
      <t xml:space="preserve">Medellín para vivir más y mejor; Medellín ciudad verde y sostenible </t>
    </r>
  </si>
  <si>
    <r>
      <t xml:space="preserve">Programas: </t>
    </r>
    <r>
      <rPr>
        <sz val="16"/>
        <rFont val="Century Gothic"/>
        <family val="2"/>
      </rPr>
      <t>Fortalecimiento del acceso a los servicios de salud; salud ambiental</t>
    </r>
  </si>
  <si>
    <r>
      <t xml:space="preserve">Proyectos: </t>
    </r>
    <r>
      <rPr>
        <sz val="16"/>
        <rFont val="Century Gothic"/>
        <family val="2"/>
      </rPr>
      <t>Fortalecimiento a la red pública en salud con calidad y humanización; gestión del aseguramiento en salud; establecimientos y servicios sanos, seguros y saludables.</t>
    </r>
  </si>
  <si>
    <t>SUBGERENCIA DE RED\3ER TRIMESTRE\LÍNEA 1\DESPLIEGUE MANUALES CICLOS DE ATENCIÓN</t>
  </si>
  <si>
    <t>SUBGERENCIA DE RED\3ER TRIMESTRE\LÍNEA 1\Seguimiento metas PyP NL (sep).xlsx</t>
  </si>
  <si>
    <t>SUBGERENCIA DE RED\3ER TRIMESTRE\LÍNEA 1\I HOSPITAL SEGURO.xls</t>
  </si>
  <si>
    <t>SUBGERENCIA DE RED\3ER TRIMESTRE\LÍNEA 1\EVENTOS ADVERSOS.xls</t>
  </si>
  <si>
    <t>SUBGERENCIA DE RED\3ER TRIMESTRE\LÍNEA 1\OPORTUNIDAD TRIAGE II.xls</t>
  </si>
  <si>
    <t>SUBGERENCIA DE RED\3ER TRIMESTRE\LÍNEA 1\ÍNDICE OPORTUNIDAD DE PLAN ACCIÓN.xlsx</t>
  </si>
  <si>
    <t>SUBGERENCIA DE RED\3ER TRIMESTRE\LÍNEA 1\REFERENCIA SATISFECHA.xls</t>
  </si>
  <si>
    <t>DIRECCION ADVA\tercer trimestre\reposicion dotacion de la red.xls</t>
  </si>
  <si>
    <t>DIRECCION ADVA\tercer trimestre\mantenimiento de equipos biomdicos.xlsx</t>
  </si>
  <si>
    <t>DIRECCION ADVA\tercer trimestre\CUADR.INF.MNTN..INFR.CONS.3ER.TRIM.INGO-MAUR. OCT.11-2016 jorge romero.xls</t>
  </si>
  <si>
    <t>DIRECCION ADVA\tercer trimestre\informe tercer trimetre.doc</t>
  </si>
  <si>
    <t>Plan de Desarrollo Municipio de Medellin 2016 - 2019 "Medellín Cuenta con Vos"</t>
  </si>
  <si>
    <t>Plan de Desarrollo ESE Metrosalud 2016 - 2019 "Saludable y Comprometida con la Vida"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</si>
</sst>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quot;Activado&quot;;&quot;Activado&quot;;&quot;Desactivado&quot;"/>
    <numFmt numFmtId="182" formatCode="_-[$£-809]* #,##0.00_-;\-[$£-809]* #,##0.00_-;_-[$£-809]* &quot;-&quot;??_-;_-@_-"/>
    <numFmt numFmtId="183" formatCode="_(* #,##0_);_(* \(#,##0\);_(* &quot;-&quot;??_);_(@_)"/>
    <numFmt numFmtId="184" formatCode="[$-C0A]dddd\,\ dd&quot; de &quot;mmmm&quot; de &quot;yyyy"/>
    <numFmt numFmtId="185" formatCode="[$$-240A]\ #,##0_);\([$$-240A]\ #,##0\)"/>
    <numFmt numFmtId="186" formatCode="0.0"/>
    <numFmt numFmtId="187" formatCode="0.0000000"/>
    <numFmt numFmtId="188" formatCode="0.000000"/>
    <numFmt numFmtId="189" formatCode="0.00000"/>
    <numFmt numFmtId="190" formatCode="0.0000"/>
    <numFmt numFmtId="191" formatCode="0.000"/>
    <numFmt numFmtId="192" formatCode="[$-240A]dddd\,\ dd&quot; de &quot;mmmm&quot; de &quot;yyyy"/>
    <numFmt numFmtId="193" formatCode="&quot;$&quot;\ #,##0"/>
    <numFmt numFmtId="194" formatCode="[$$-240A]\ #,##0.0_);\([$$-240A]\ #,##0.0\)"/>
    <numFmt numFmtId="195" formatCode="[$$-240A]\ #,##0.00"/>
    <numFmt numFmtId="196" formatCode="[$$-240A]\ #,##0"/>
    <numFmt numFmtId="197" formatCode="[$$-240A]\ #,##0.0"/>
    <numFmt numFmtId="198" formatCode="&quot;Sí&quot;;&quot;Sí&quot;;&quot;No&quot;"/>
    <numFmt numFmtId="199" formatCode="&quot;Verdadero&quot;;&quot;Verdadero&quot;;&quot;Falso&quot;"/>
    <numFmt numFmtId="200" formatCode="[$€-2]\ #,##0.00_);[Red]\([$€-2]\ #,##0.00\)"/>
    <numFmt numFmtId="201" formatCode="_-* #,##0.00\ _P_t_s_-;\-* #,##0.00\ _P_t_s_-;_-* &quot;-&quot;??\ _P_t_s_-;_-@_-"/>
    <numFmt numFmtId="202" formatCode="_-[$$-240A]* #,##0.00_-;\-[$$-240A]* #,##0.00_-;_-[$$-240A]* &quot;-&quot;??_-;_-@_-"/>
    <numFmt numFmtId="203" formatCode="_-[$$-240A]* #,##0.0_-;\-[$$-240A]* #,##0.0_-;_-[$$-240A]* &quot;-&quot;??_-;_-@_-"/>
    <numFmt numFmtId="204" formatCode="_-[$$-240A]* #,##0_-;\-[$$-240A]* #,##0_-;_-[$$-240A]* &quot;-&quot;??_-;_-@_-"/>
  </numFmts>
  <fonts count="113">
    <font>
      <sz val="11"/>
      <color theme="1"/>
      <name val="Calibri"/>
      <family val="2"/>
    </font>
    <font>
      <sz val="11"/>
      <color indexed="8"/>
      <name val="Calibri"/>
      <family val="2"/>
    </font>
    <font>
      <sz val="12"/>
      <name val="Arial"/>
      <family val="2"/>
    </font>
    <font>
      <b/>
      <sz val="12"/>
      <color indexed="8"/>
      <name val="Arial"/>
      <family val="2"/>
    </font>
    <font>
      <sz val="10"/>
      <name val="Arial"/>
      <family val="2"/>
    </font>
    <font>
      <sz val="10"/>
      <name val="Century Gothic"/>
      <family val="2"/>
    </font>
    <font>
      <sz val="10"/>
      <color indexed="8"/>
      <name val="Century Gothic"/>
      <family val="2"/>
    </font>
    <font>
      <b/>
      <sz val="10"/>
      <name val="Century Gothic"/>
      <family val="2"/>
    </font>
    <font>
      <b/>
      <sz val="11"/>
      <name val="Century Gothic"/>
      <family val="2"/>
    </font>
    <font>
      <sz val="11"/>
      <color indexed="8"/>
      <name val="Century Gothic"/>
      <family val="2"/>
    </font>
    <font>
      <b/>
      <sz val="10"/>
      <color indexed="8"/>
      <name val="Century Gothic"/>
      <family val="2"/>
    </font>
    <font>
      <b/>
      <sz val="16"/>
      <color indexed="8"/>
      <name val="Century Gothic"/>
      <family val="2"/>
    </font>
    <font>
      <b/>
      <sz val="10"/>
      <color indexed="9"/>
      <name val="Century Gothic"/>
      <family val="2"/>
    </font>
    <font>
      <b/>
      <sz val="36"/>
      <color indexed="55"/>
      <name val="Century Gothic"/>
      <family val="2"/>
    </font>
    <font>
      <sz val="9"/>
      <name val="Century Gothic"/>
      <family val="2"/>
    </font>
    <font>
      <sz val="11"/>
      <name val="Century Gothic"/>
      <family val="2"/>
    </font>
    <font>
      <b/>
      <sz val="9"/>
      <name val="Tahoma"/>
      <family val="2"/>
    </font>
    <font>
      <sz val="9"/>
      <name val="Tahoma"/>
      <family val="2"/>
    </font>
    <font>
      <b/>
      <sz val="8"/>
      <name val="Tahoma"/>
      <family val="2"/>
    </font>
    <font>
      <b/>
      <sz val="11"/>
      <color indexed="8"/>
      <name val="Century Gothic"/>
      <family val="2"/>
    </font>
    <font>
      <i/>
      <sz val="11"/>
      <color indexed="8"/>
      <name val="Century Gothic"/>
      <family val="2"/>
    </font>
    <font>
      <b/>
      <sz val="11"/>
      <color indexed="9"/>
      <name val="Century Gothic"/>
      <family val="2"/>
    </font>
    <font>
      <b/>
      <sz val="14"/>
      <name val="Century Gothic"/>
      <family val="2"/>
    </font>
    <font>
      <b/>
      <sz val="12"/>
      <name val="Century Gothic"/>
      <family val="2"/>
    </font>
    <font>
      <b/>
      <sz val="9"/>
      <name val="Century Gothic"/>
      <family val="2"/>
    </font>
    <font>
      <b/>
      <sz val="16"/>
      <name val="Century Gothic"/>
      <family val="2"/>
    </font>
    <font>
      <sz val="16"/>
      <name val="Century Gothic"/>
      <family val="2"/>
    </font>
    <font>
      <b/>
      <sz val="26"/>
      <name val="Century Gothic"/>
      <family val="2"/>
    </font>
    <font>
      <b/>
      <sz val="2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7"/>
      <color indexed="12"/>
      <name val="Calibri"/>
      <family val="2"/>
    </font>
    <font>
      <u val="single"/>
      <sz val="5.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9"/>
      <name val="Arial"/>
      <family val="2"/>
    </font>
    <font>
      <b/>
      <sz val="11"/>
      <color indexed="8"/>
      <name val="Arial"/>
      <family val="2"/>
    </font>
    <font>
      <b/>
      <sz val="10"/>
      <color indexed="9"/>
      <name val="Arial"/>
      <family val="2"/>
    </font>
    <font>
      <sz val="12"/>
      <color indexed="8"/>
      <name val="Century Gothic"/>
      <family val="2"/>
    </font>
    <font>
      <sz val="12"/>
      <name val="Calibri"/>
      <family val="2"/>
    </font>
    <font>
      <sz val="16"/>
      <name val="Calibri"/>
      <family val="2"/>
    </font>
    <font>
      <u val="single"/>
      <sz val="16"/>
      <color indexed="12"/>
      <name val="Calibri"/>
      <family val="2"/>
    </font>
    <font>
      <b/>
      <sz val="20"/>
      <color indexed="9"/>
      <name val="Arial"/>
      <family val="2"/>
    </font>
    <font>
      <b/>
      <sz val="10"/>
      <color indexed="49"/>
      <name val="Century Gothic"/>
      <family val="2"/>
    </font>
    <font>
      <sz val="11"/>
      <name val="Calibri"/>
      <family val="2"/>
    </font>
    <font>
      <u val="single"/>
      <sz val="18"/>
      <color indexed="12"/>
      <name val="Calibri"/>
      <family val="2"/>
    </font>
    <font>
      <b/>
      <sz val="11"/>
      <color indexed="63"/>
      <name val="Century Gothic"/>
      <family val="2"/>
    </font>
    <font>
      <b/>
      <sz val="16"/>
      <color indexed="9"/>
      <name val="Arial"/>
      <family val="2"/>
    </font>
    <font>
      <b/>
      <sz val="16"/>
      <color indexed="63"/>
      <name val="Arial"/>
      <family val="2"/>
    </font>
    <font>
      <b/>
      <sz val="11"/>
      <color indexed="10"/>
      <name val="Century Gothic"/>
      <family val="2"/>
    </font>
    <font>
      <b/>
      <sz val="16"/>
      <color indexed="26"/>
      <name val="Century Gothic"/>
      <family val="2"/>
    </font>
    <font>
      <b/>
      <sz val="16"/>
      <color indexed="63"/>
      <name val="Century Gothic"/>
      <family val="2"/>
    </font>
    <font>
      <sz val="11"/>
      <color indexed="9"/>
      <name val="Century Gothic"/>
      <family val="2"/>
    </font>
    <font>
      <b/>
      <sz val="16"/>
      <color indexed="9"/>
      <name val="Century Gothic"/>
      <family val="2"/>
    </font>
    <font>
      <sz val="11"/>
      <color indexed="63"/>
      <name val="Century Gothic"/>
      <family val="2"/>
    </font>
    <font>
      <b/>
      <sz val="14"/>
      <name val="Calibri"/>
      <family val="2"/>
    </font>
    <font>
      <b/>
      <sz val="16"/>
      <name val="Calibri"/>
      <family val="2"/>
    </font>
    <font>
      <b/>
      <sz val="14"/>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7"/>
      <color theme="10"/>
      <name val="Calibri"/>
      <family val="2"/>
    </font>
    <font>
      <u val="single"/>
      <sz val="5.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b/>
      <sz val="10"/>
      <color theme="0"/>
      <name val="Arial"/>
      <family val="2"/>
    </font>
    <font>
      <sz val="11"/>
      <color theme="1"/>
      <name val="Century Gothic"/>
      <family val="2"/>
    </font>
    <font>
      <b/>
      <sz val="11"/>
      <color theme="1"/>
      <name val="Century Gothic"/>
      <family val="2"/>
    </font>
    <font>
      <sz val="12"/>
      <color theme="1"/>
      <name val="Century Gothic"/>
      <family val="2"/>
    </font>
    <font>
      <b/>
      <sz val="11"/>
      <color theme="0"/>
      <name val="Century Gothic"/>
      <family val="2"/>
    </font>
    <font>
      <u val="single"/>
      <sz val="16"/>
      <color theme="10"/>
      <name val="Calibri"/>
      <family val="2"/>
    </font>
    <font>
      <b/>
      <sz val="20"/>
      <color theme="0"/>
      <name val="Arial"/>
      <family val="2"/>
    </font>
    <font>
      <b/>
      <sz val="10"/>
      <color theme="8"/>
      <name val="Century Gothic"/>
      <family val="2"/>
    </font>
    <font>
      <u val="single"/>
      <sz val="18"/>
      <color theme="10"/>
      <name val="Calibri"/>
      <family val="2"/>
    </font>
    <font>
      <b/>
      <sz val="11"/>
      <color theme="1" tint="0.24998000264167786"/>
      <name val="Century Gothic"/>
      <family val="2"/>
    </font>
    <font>
      <b/>
      <sz val="16"/>
      <color theme="0"/>
      <name val="Arial"/>
      <family val="2"/>
    </font>
    <font>
      <b/>
      <sz val="16"/>
      <color theme="1" tint="0.24998000264167786"/>
      <name val="Arial"/>
      <family val="2"/>
    </font>
    <font>
      <b/>
      <sz val="11"/>
      <color rgb="FFFF0000"/>
      <name val="Century Gothic"/>
      <family val="2"/>
    </font>
    <font>
      <b/>
      <sz val="16"/>
      <color theme="2"/>
      <name val="Century Gothic"/>
      <family val="2"/>
    </font>
    <font>
      <b/>
      <sz val="16"/>
      <color theme="1" tint="0.24998000264167786"/>
      <name val="Century Gothic"/>
      <family val="2"/>
    </font>
    <font>
      <sz val="11"/>
      <color theme="0"/>
      <name val="Century Gothic"/>
      <family val="2"/>
    </font>
    <font>
      <b/>
      <sz val="16"/>
      <color theme="0"/>
      <name val="Century Gothic"/>
      <family val="2"/>
    </font>
    <font>
      <sz val="11"/>
      <color theme="1" tint="0.24998000264167786"/>
      <name val="Century Gothic"/>
      <family val="2"/>
    </font>
    <font>
      <sz val="10"/>
      <color theme="1"/>
      <name val="Century Gothic"/>
      <family val="2"/>
    </font>
    <font>
      <b/>
      <sz val="14"/>
      <color theme="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03A"/>
        <bgColor indexed="64"/>
      </patternFill>
    </fill>
    <fill>
      <patternFill patternType="solid">
        <fgColor rgb="FF339966"/>
        <bgColor indexed="64"/>
      </patternFill>
    </fill>
    <fill>
      <patternFill patternType="solid">
        <fgColor rgb="FF669900"/>
        <bgColor indexed="64"/>
      </patternFill>
    </fill>
    <fill>
      <patternFill patternType="solid">
        <fgColor theme="9" tint="-0.4999699890613556"/>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00FFFF"/>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5" tint="-0.24997000396251678"/>
        <bgColor indexed="64"/>
      </patternFill>
    </fill>
    <fill>
      <patternFill patternType="solid">
        <fgColor theme="5" tint="-0.49996998906135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2" tint="-0.4999699890613556"/>
      </left>
      <right style="hair">
        <color theme="2" tint="-0.4999699890613556"/>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border>
    <border>
      <left style="hair">
        <color theme="2" tint="-0.4999699890613556"/>
      </left>
      <right style="hair">
        <color theme="2" tint="-0.4999699890613556"/>
      </right>
      <top/>
      <bottom style="hair">
        <color theme="2" tint="-0.4999699890613556"/>
      </bottom>
    </border>
    <border>
      <left style="hair"/>
      <right style="hair"/>
      <top style="hair"/>
      <bottom style="hair"/>
    </border>
    <border>
      <left style="hair"/>
      <right style="hair"/>
      <top style="hair"/>
      <botto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right style="hair"/>
      <top style="hair"/>
      <bottom style="hair"/>
    </border>
    <border>
      <left style="hair"/>
      <right style="hair"/>
      <top/>
      <bottom style="hair"/>
    </border>
    <border>
      <left style="hair"/>
      <right>
        <color indexed="63"/>
      </right>
      <top>
        <color indexed="63"/>
      </top>
      <bottom>
        <color indexed="63"/>
      </bottom>
    </border>
    <border>
      <left style="hair"/>
      <right style="hair"/>
      <top>
        <color indexed="63"/>
      </top>
      <bottom>
        <color indexed="63"/>
      </bottom>
    </border>
    <border>
      <left/>
      <right/>
      <top style="hair"/>
      <bottom/>
    </border>
    <border>
      <left style="hair">
        <color theme="2" tint="-0.4999699890613556"/>
      </left>
      <right/>
      <top style="hair">
        <color theme="2" tint="-0.4999699890613556"/>
      </top>
      <bottom style="hair">
        <color theme="2" tint="-0.4999699890613556"/>
      </bottom>
    </border>
    <border>
      <left style="hair">
        <color theme="2" tint="-0.4999699890613556"/>
      </left>
      <right/>
      <top style="hair">
        <color theme="2" tint="-0.4999699890613556"/>
      </top>
      <bottom>
        <color indexed="63"/>
      </bottom>
    </border>
    <border>
      <left style="hair">
        <color theme="2" tint="-0.4999699890613556"/>
      </left>
      <right>
        <color indexed="63"/>
      </right>
      <top style="hair"/>
      <bottom>
        <color indexed="63"/>
      </bottom>
    </border>
    <border>
      <left style="hair">
        <color theme="2" tint="-0.4999699890613556"/>
      </left>
      <right>
        <color indexed="63"/>
      </right>
      <top>
        <color indexed="63"/>
      </top>
      <bottom>
        <color indexed="63"/>
      </bottom>
    </border>
    <border>
      <left style="hair">
        <color theme="2" tint="-0.4999699890613556"/>
      </left>
      <right style="hair"/>
      <top style="hair">
        <color theme="2" tint="-0.4999699890613556"/>
      </top>
      <bottom style="hair">
        <color theme="2" tint="-0.4999699890613556"/>
      </bottom>
    </border>
    <border>
      <left style="hair">
        <color theme="2" tint="-0.4999699890613556"/>
      </left>
      <right style="hair"/>
      <top style="hair">
        <color theme="2" tint="-0.4999699890613556"/>
      </top>
      <bottom>
        <color indexed="63"/>
      </bottom>
    </border>
    <border>
      <left style="hair">
        <color theme="2" tint="-0.4999699890613556"/>
      </left>
      <right style="hair">
        <color theme="2" tint="-0.4999699890613556"/>
      </right>
      <top/>
      <bottom/>
    </border>
    <border>
      <left style="hair">
        <color theme="2" tint="-0.4999699890613556"/>
      </left>
      <right style="hair">
        <color theme="2" tint="-0.4999699890613556"/>
      </right>
      <top style="hair">
        <color theme="2" tint="-0.4999699890613556"/>
      </top>
      <bottom style="hair"/>
    </border>
    <border>
      <left style="hair"/>
      <right/>
      <top style="hair"/>
      <bottom/>
    </border>
    <border>
      <left style="hair"/>
      <right/>
      <top style="hair"/>
      <bottom style="hair"/>
    </border>
    <border>
      <left/>
      <right/>
      <top style="hair"/>
      <bottom style="hair"/>
    </border>
    <border>
      <left style="hair"/>
      <right/>
      <top/>
      <bottom style="hair"/>
    </border>
    <border>
      <left>
        <color indexed="63"/>
      </left>
      <right>
        <color indexed="63"/>
      </right>
      <top/>
      <bottom style="hair"/>
    </border>
    <border>
      <left style="hair">
        <color theme="2" tint="-0.4999699890613556"/>
      </left>
      <right/>
      <top/>
      <bottom style="hair">
        <color theme="2" tint="-0.4999699890613556"/>
      </bottom>
    </border>
    <border>
      <left/>
      <right/>
      <top/>
      <bottom style="hair">
        <color theme="2" tint="-0.4999699890613556"/>
      </bottom>
    </border>
    <border>
      <left>
        <color indexed="63"/>
      </left>
      <right>
        <color indexed="63"/>
      </right>
      <top style="hair">
        <color theme="2" tint="-0.4999699890613556"/>
      </top>
      <bottom>
        <color indexed="63"/>
      </bottom>
    </border>
    <border>
      <left>
        <color indexed="63"/>
      </left>
      <right style="hair">
        <color theme="2" tint="-0.4999699890613556"/>
      </right>
      <top style="hair">
        <color theme="2" tint="-0.4999699890613556"/>
      </top>
      <bottom/>
    </border>
    <border>
      <left>
        <color indexed="63"/>
      </left>
      <right style="hair">
        <color theme="2" tint="-0.4999699890613556"/>
      </right>
      <top>
        <color indexed="63"/>
      </top>
      <bottom>
        <color indexed="63"/>
      </bottom>
    </border>
    <border>
      <left>
        <color indexed="63"/>
      </left>
      <right>
        <color indexed="63"/>
      </right>
      <top style="hair">
        <color theme="2" tint="-0.4999699890613556"/>
      </top>
      <bottom style="hair">
        <color theme="2" tint="-0.4999699890613556"/>
      </bottom>
    </border>
    <border>
      <left/>
      <right style="hair">
        <color theme="2" tint="-0.4999699890613556"/>
      </right>
      <top style="hair">
        <color theme="2" tint="-0.4999699890613556"/>
      </top>
      <bottom style="hair">
        <color theme="2" tint="-0.4999699890613556"/>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2" fillId="31" borderId="0" applyNumberFormat="0" applyBorder="0" applyAlignment="0" applyProtection="0"/>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619">
    <xf numFmtId="0" fontId="0" fillId="0" borderId="0" xfId="0" applyFont="1" applyAlignment="1">
      <alignment/>
    </xf>
    <xf numFmtId="180" fontId="0" fillId="0" borderId="0" xfId="0" applyNumberFormat="1" applyAlignment="1">
      <alignment/>
    </xf>
    <xf numFmtId="180" fontId="0" fillId="0" borderId="0" xfId="86" applyNumberFormat="1" applyFont="1" applyAlignment="1">
      <alignment horizontal="center"/>
    </xf>
    <xf numFmtId="0" fontId="0" fillId="0" borderId="10" xfId="0" applyBorder="1" applyAlignment="1">
      <alignment/>
    </xf>
    <xf numFmtId="180" fontId="0" fillId="0" borderId="10" xfId="0" applyNumberFormat="1" applyBorder="1" applyAlignment="1">
      <alignment horizontal="center"/>
    </xf>
    <xf numFmtId="180" fontId="0" fillId="0" borderId="10" xfId="0" applyNumberFormat="1" applyBorder="1" applyAlignment="1">
      <alignment/>
    </xf>
    <xf numFmtId="180" fontId="0" fillId="0" borderId="10" xfId="86" applyNumberFormat="1" applyFont="1" applyBorder="1" applyAlignment="1">
      <alignment horizontal="center"/>
    </xf>
    <xf numFmtId="180" fontId="6" fillId="0" borderId="10" xfId="86" applyNumberFormat="1" applyFont="1" applyFill="1" applyBorder="1" applyAlignment="1">
      <alignment horizontal="center"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0" fontId="5" fillId="25" borderId="10" xfId="59" applyFont="1" applyFill="1" applyBorder="1" applyAlignment="1">
      <alignment horizontal="center" vertical="center" wrapText="1"/>
      <protection/>
    </xf>
    <xf numFmtId="0" fontId="6" fillId="25" borderId="10" xfId="0" applyFont="1" applyFill="1" applyBorder="1" applyAlignment="1">
      <alignment vertical="center" wrapText="1"/>
    </xf>
    <xf numFmtId="0" fontId="6" fillId="25" borderId="10" xfId="0" applyFont="1" applyFill="1" applyBorder="1" applyAlignment="1">
      <alignment horizontal="center" vertical="center" wrapText="1"/>
    </xf>
    <xf numFmtId="0" fontId="5" fillId="25" borderId="10" xfId="0" applyFont="1" applyFill="1" applyBorder="1" applyAlignment="1">
      <alignment vertical="center" wrapText="1"/>
    </xf>
    <xf numFmtId="0" fontId="6" fillId="25" borderId="10" xfId="0" applyFont="1" applyFill="1" applyBorder="1" applyAlignment="1">
      <alignment horizontal="left" vertical="center" wrapText="1"/>
    </xf>
    <xf numFmtId="0" fontId="6" fillId="25" borderId="10" xfId="59" applyFont="1" applyFill="1" applyBorder="1" applyAlignment="1">
      <alignment horizontal="center" vertical="center" wrapText="1"/>
      <protection/>
    </xf>
    <xf numFmtId="0" fontId="5" fillId="25" borderId="10" xfId="59" applyFont="1" applyFill="1" applyBorder="1" applyAlignment="1">
      <alignment horizontal="center" vertical="center" wrapText="1"/>
      <protection/>
    </xf>
    <xf numFmtId="0" fontId="6" fillId="0" borderId="10" xfId="59" applyFont="1" applyBorder="1" applyAlignment="1">
      <alignment horizontal="center" vertical="center" wrapText="1"/>
      <protection/>
    </xf>
    <xf numFmtId="0" fontId="10" fillId="0" borderId="10" xfId="59" applyFont="1" applyBorder="1" applyAlignment="1">
      <alignment horizontal="justify" vertical="center" wrapText="1"/>
      <protection/>
    </xf>
    <xf numFmtId="0" fontId="12" fillId="33" borderId="10" xfId="63" applyFont="1" applyFill="1" applyBorder="1" applyAlignment="1">
      <alignment horizontal="center" vertical="center" wrapText="1"/>
      <protection/>
    </xf>
    <xf numFmtId="0" fontId="5" fillId="25" borderId="10" xfId="59" applyFont="1" applyFill="1" applyBorder="1" applyAlignment="1">
      <alignment horizontal="justify" vertical="center" wrapText="1"/>
      <protection/>
    </xf>
    <xf numFmtId="0" fontId="6" fillId="25" borderId="10" xfId="59" applyFont="1" applyFill="1" applyBorder="1" applyAlignment="1">
      <alignment vertical="center" wrapText="1"/>
      <protection/>
    </xf>
    <xf numFmtId="180" fontId="5" fillId="0" borderId="10" xfId="86"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180" fontId="6" fillId="0" borderId="10" xfId="86" applyNumberFormat="1" applyFont="1" applyFill="1" applyBorder="1" applyAlignment="1">
      <alignment horizontal="center" vertical="center" wrapText="1"/>
    </xf>
    <xf numFmtId="180" fontId="14" fillId="0" borderId="10" xfId="86" applyNumberFormat="1" applyFont="1" applyFill="1" applyBorder="1" applyAlignment="1">
      <alignment horizontal="center" vertical="center" wrapText="1"/>
    </xf>
    <xf numFmtId="10" fontId="14" fillId="0" borderId="10" xfId="63" applyNumberFormat="1" applyFont="1" applyFill="1" applyBorder="1" applyAlignment="1">
      <alignment horizontal="center" vertical="center" wrapText="1"/>
      <protection/>
    </xf>
    <xf numFmtId="180" fontId="10" fillId="0" borderId="10" xfId="59" applyNumberFormat="1" applyFont="1" applyBorder="1" applyAlignment="1">
      <alignment horizontal="justify" vertical="center" wrapText="1"/>
      <protection/>
    </xf>
    <xf numFmtId="180" fontId="12" fillId="33" borderId="10" xfId="63" applyNumberFormat="1"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180" fontId="6" fillId="0" borderId="11" xfId="86" applyNumberFormat="1" applyFont="1" applyFill="1" applyBorder="1" applyAlignment="1">
      <alignment horizontal="center" vertical="center" wrapText="1"/>
    </xf>
    <xf numFmtId="180" fontId="6" fillId="0" borderId="12" xfId="86" applyNumberFormat="1" applyFont="1" applyFill="1" applyBorder="1" applyAlignment="1">
      <alignment horizontal="center" vertical="center" wrapText="1"/>
    </xf>
    <xf numFmtId="0" fontId="10" fillId="25" borderId="10" xfId="59" applyFont="1" applyFill="1" applyBorder="1" applyAlignment="1">
      <alignment horizontal="center" vertical="center" wrapText="1"/>
      <protection/>
    </xf>
    <xf numFmtId="9" fontId="7" fillId="0" borderId="11" xfId="59" applyNumberFormat="1" applyFont="1" applyFill="1" applyBorder="1" applyAlignment="1">
      <alignment horizontal="center" vertical="center" wrapText="1"/>
      <protection/>
    </xf>
    <xf numFmtId="9" fontId="10" fillId="0" borderId="11" xfId="59" applyNumberFormat="1" applyFont="1" applyFill="1" applyBorder="1" applyAlignment="1">
      <alignment horizontal="center" vertical="center" wrapText="1"/>
      <protection/>
    </xf>
    <xf numFmtId="0" fontId="12" fillId="34" borderId="10" xfId="63" applyFont="1" applyFill="1" applyBorder="1" applyAlignment="1">
      <alignment horizontal="center" vertical="center" wrapText="1"/>
      <protection/>
    </xf>
    <xf numFmtId="9" fontId="0" fillId="0" borderId="0" xfId="0" applyNumberFormat="1" applyAlignment="1">
      <alignment/>
    </xf>
    <xf numFmtId="0" fontId="0" fillId="35" borderId="10" xfId="0" applyFill="1" applyBorder="1" applyAlignment="1">
      <alignment/>
    </xf>
    <xf numFmtId="180" fontId="71" fillId="35" borderId="10" xfId="0" applyNumberFormat="1" applyFont="1" applyFill="1" applyBorder="1" applyAlignment="1">
      <alignment/>
    </xf>
    <xf numFmtId="180" fontId="74" fillId="35" borderId="10" xfId="0" applyNumberFormat="1" applyFont="1" applyFill="1" applyBorder="1" applyAlignment="1">
      <alignment/>
    </xf>
    <xf numFmtId="0" fontId="12" fillId="33" borderId="0" xfId="63" applyFont="1" applyFill="1" applyBorder="1" applyAlignment="1">
      <alignment horizontal="center" vertical="center" wrapText="1"/>
      <protection/>
    </xf>
    <xf numFmtId="180" fontId="0" fillId="0" borderId="0" xfId="86" applyNumberFormat="1" applyFont="1" applyBorder="1" applyAlignment="1">
      <alignment horizontal="center"/>
    </xf>
    <xf numFmtId="0" fontId="0" fillId="0" borderId="0" xfId="0" applyBorder="1" applyAlignment="1">
      <alignment/>
    </xf>
    <xf numFmtId="9" fontId="7" fillId="0" borderId="11"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10" xfId="59" applyNumberFormat="1" applyFont="1" applyFill="1" applyBorder="1" applyAlignment="1">
      <alignment horizontal="center" vertical="center" wrapText="1"/>
      <protection/>
    </xf>
    <xf numFmtId="180" fontId="6" fillId="0" borderId="12" xfId="86" applyNumberFormat="1" applyFont="1" applyFill="1" applyBorder="1" applyAlignment="1">
      <alignment horizontal="center" vertical="center" wrapText="1"/>
    </xf>
    <xf numFmtId="180" fontId="7" fillId="0" borderId="11" xfId="59" applyNumberFormat="1" applyFont="1" applyFill="1" applyBorder="1" applyAlignment="1">
      <alignment horizontal="center" vertical="center" wrapText="1"/>
      <protection/>
    </xf>
    <xf numFmtId="0" fontId="89" fillId="0" borderId="0" xfId="0" applyFont="1" applyAlignment="1" applyProtection="1">
      <alignment/>
      <protection/>
    </xf>
    <xf numFmtId="0" fontId="90" fillId="33" borderId="13" xfId="0" applyFont="1" applyFill="1" applyBorder="1" applyAlignment="1" applyProtection="1">
      <alignment horizontal="center" vertical="center" wrapText="1"/>
      <protection/>
    </xf>
    <xf numFmtId="0" fontId="90" fillId="33" borderId="13" xfId="0" applyFont="1" applyFill="1" applyBorder="1" applyAlignment="1" applyProtection="1">
      <alignment/>
      <protection/>
    </xf>
    <xf numFmtId="10" fontId="90" fillId="33" borderId="13" xfId="0" applyNumberFormat="1" applyFont="1" applyFill="1" applyBorder="1" applyAlignment="1" applyProtection="1">
      <alignment/>
      <protection/>
    </xf>
    <xf numFmtId="0" fontId="91" fillId="0" borderId="0" xfId="0" applyFont="1" applyAlignment="1" applyProtection="1">
      <alignment/>
      <protection/>
    </xf>
    <xf numFmtId="0" fontId="90" fillId="36" borderId="13" xfId="0" applyFont="1" applyFill="1" applyBorder="1" applyAlignment="1" applyProtection="1">
      <alignment/>
      <protection/>
    </xf>
    <xf numFmtId="10" fontId="90" fillId="36" borderId="13" xfId="0" applyNumberFormat="1" applyFont="1" applyFill="1" applyBorder="1" applyAlignment="1" applyProtection="1">
      <alignment/>
      <protection/>
    </xf>
    <xf numFmtId="0" fontId="90" fillId="37" borderId="13" xfId="0" applyFont="1" applyFill="1" applyBorder="1" applyAlignment="1" applyProtection="1">
      <alignment wrapText="1"/>
      <protection/>
    </xf>
    <xf numFmtId="10" fontId="90" fillId="37" borderId="13" xfId="0" applyNumberFormat="1" applyFont="1" applyFill="1" applyBorder="1" applyAlignment="1" applyProtection="1">
      <alignment wrapText="1"/>
      <protection/>
    </xf>
    <xf numFmtId="0" fontId="90" fillId="33" borderId="13" xfId="0" applyFont="1" applyFill="1" applyBorder="1" applyAlignment="1" applyProtection="1">
      <alignment horizontal="center"/>
      <protection/>
    </xf>
    <xf numFmtId="0" fontId="92"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wrapText="1"/>
      <protection/>
    </xf>
    <xf numFmtId="0" fontId="90" fillId="38" borderId="0" xfId="0" applyFont="1" applyFill="1" applyAlignment="1" applyProtection="1">
      <alignment/>
      <protection/>
    </xf>
    <xf numFmtId="10" fontId="90" fillId="38" borderId="0" xfId="86" applyNumberFormat="1" applyFont="1" applyFill="1" applyAlignment="1" applyProtection="1">
      <alignment horizontal="center"/>
      <protection/>
    </xf>
    <xf numFmtId="9" fontId="90" fillId="38" borderId="0" xfId="0" applyNumberFormat="1" applyFont="1" applyFill="1" applyAlignment="1" applyProtection="1">
      <alignment horizontal="center"/>
      <protection/>
    </xf>
    <xf numFmtId="0" fontId="90" fillId="36" borderId="0" xfId="0" applyFont="1" applyFill="1" applyAlignment="1" applyProtection="1">
      <alignment/>
      <protection/>
    </xf>
    <xf numFmtId="10" fontId="90" fillId="36" borderId="0" xfId="0" applyNumberFormat="1" applyFont="1" applyFill="1" applyAlignment="1" applyProtection="1">
      <alignment horizontal="center"/>
      <protection/>
    </xf>
    <xf numFmtId="9" fontId="90" fillId="36" borderId="0" xfId="0" applyNumberFormat="1" applyFont="1" applyFill="1" applyAlignment="1" applyProtection="1">
      <alignment horizontal="center"/>
      <protection/>
    </xf>
    <xf numFmtId="9" fontId="93" fillId="39" borderId="13" xfId="86" applyFont="1" applyFill="1" applyBorder="1" applyAlignment="1" applyProtection="1">
      <alignment horizontal="center" vertical="center" wrapText="1"/>
      <protection hidden="1"/>
    </xf>
    <xf numFmtId="0" fontId="93" fillId="0" borderId="13" xfId="0" applyFont="1" applyFill="1" applyBorder="1" applyAlignment="1" applyProtection="1">
      <alignment horizontal="center" vertical="center" wrapText="1"/>
      <protection hidden="1"/>
    </xf>
    <xf numFmtId="0" fontId="93" fillId="40" borderId="13" xfId="0" applyFont="1" applyFill="1" applyBorder="1" applyAlignment="1" applyProtection="1">
      <alignment horizontal="center" vertical="center" wrapText="1"/>
      <protection hidden="1"/>
    </xf>
    <xf numFmtId="9" fontId="93" fillId="39" borderId="13" xfId="0" applyNumberFormat="1" applyFont="1" applyFill="1" applyBorder="1" applyAlignment="1" applyProtection="1">
      <alignment horizontal="center" vertical="center" wrapText="1"/>
      <protection hidden="1"/>
    </xf>
    <xf numFmtId="180" fontId="15" fillId="39" borderId="13" xfId="86" applyNumberFormat="1" applyFont="1" applyFill="1" applyBorder="1" applyAlignment="1" applyProtection="1">
      <alignment horizontal="center" vertical="center" wrapText="1"/>
      <protection hidden="1"/>
    </xf>
    <xf numFmtId="9" fontId="15" fillId="39" borderId="13" xfId="86" applyNumberFormat="1" applyFont="1" applyFill="1" applyBorder="1" applyAlignment="1" applyProtection="1">
      <alignment horizontal="center" vertical="center" wrapText="1"/>
      <protection hidden="1"/>
    </xf>
    <xf numFmtId="193" fontId="94" fillId="10" borderId="13" xfId="0" applyNumberFormat="1" applyFont="1" applyFill="1" applyBorder="1" applyAlignment="1" applyProtection="1">
      <alignment horizontal="center" vertical="center" wrapText="1"/>
      <protection hidden="1"/>
    </xf>
    <xf numFmtId="9" fontId="93" fillId="40" borderId="13" xfId="86" applyFont="1" applyFill="1" applyBorder="1" applyAlignment="1" applyProtection="1">
      <alignment horizontal="center" vertical="center" wrapText="1"/>
      <protection hidden="1"/>
    </xf>
    <xf numFmtId="0" fontId="15" fillId="39" borderId="13" xfId="69" applyNumberFormat="1" applyFont="1" applyFill="1" applyBorder="1" applyAlignment="1" applyProtection="1">
      <alignment horizontal="center" vertical="center" wrapText="1"/>
      <protection hidden="1"/>
    </xf>
    <xf numFmtId="0" fontId="9" fillId="39" borderId="13" xfId="69" applyFont="1" applyFill="1" applyBorder="1" applyAlignment="1" applyProtection="1">
      <alignment horizontal="center" vertical="center" wrapText="1"/>
      <protection hidden="1"/>
    </xf>
    <xf numFmtId="0" fontId="15" fillId="39" borderId="13" xfId="71" applyFont="1" applyFill="1" applyBorder="1" applyAlignment="1" applyProtection="1">
      <alignment horizontal="center" vertical="center" wrapText="1"/>
      <protection hidden="1"/>
    </xf>
    <xf numFmtId="0" fontId="93" fillId="39" borderId="13" xfId="69" applyFont="1" applyFill="1" applyBorder="1" applyAlignment="1" applyProtection="1">
      <alignment horizontal="center" vertical="center" wrapText="1"/>
      <protection hidden="1"/>
    </xf>
    <xf numFmtId="1" fontId="15" fillId="39" borderId="13" xfId="0" applyNumberFormat="1" applyFont="1" applyFill="1" applyBorder="1" applyAlignment="1" applyProtection="1">
      <alignment horizontal="center" vertical="center" wrapText="1"/>
      <protection hidden="1"/>
    </xf>
    <xf numFmtId="9" fontId="93" fillId="39" borderId="13" xfId="70" applyNumberFormat="1" applyFont="1" applyFill="1" applyBorder="1" applyAlignment="1" applyProtection="1">
      <alignment horizontal="center" vertical="center"/>
      <protection hidden="1"/>
    </xf>
    <xf numFmtId="0" fontId="15" fillId="39" borderId="13" xfId="0" applyFont="1" applyFill="1" applyBorder="1" applyAlignment="1" applyProtection="1">
      <alignment horizontal="center" vertical="center" wrapText="1"/>
      <protection hidden="1"/>
    </xf>
    <xf numFmtId="0" fontId="9" fillId="39" borderId="13" xfId="0" applyFont="1" applyFill="1" applyBorder="1" applyAlignment="1" applyProtection="1">
      <alignment horizontal="center" vertical="center" wrapText="1"/>
      <protection hidden="1"/>
    </xf>
    <xf numFmtId="0" fontId="89" fillId="0" borderId="0" xfId="0" applyFont="1" applyAlignment="1" applyProtection="1">
      <alignment/>
      <protection hidden="1"/>
    </xf>
    <xf numFmtId="0" fontId="90" fillId="33" borderId="13" xfId="0" applyFont="1" applyFill="1" applyBorder="1" applyAlignment="1" applyProtection="1">
      <alignment horizontal="center" vertical="center" wrapText="1"/>
      <protection hidden="1"/>
    </xf>
    <xf numFmtId="0" fontId="90" fillId="33" borderId="13" xfId="0" applyFont="1" applyFill="1" applyBorder="1" applyAlignment="1" applyProtection="1">
      <alignment/>
      <protection hidden="1"/>
    </xf>
    <xf numFmtId="10" fontId="90" fillId="33" borderId="13" xfId="0" applyNumberFormat="1" applyFont="1" applyFill="1" applyBorder="1" applyAlignment="1" applyProtection="1">
      <alignment/>
      <protection hidden="1"/>
    </xf>
    <xf numFmtId="0" fontId="91" fillId="0" borderId="0" xfId="0" applyFont="1" applyAlignment="1" applyProtection="1">
      <alignment/>
      <protection hidden="1"/>
    </xf>
    <xf numFmtId="0" fontId="90" fillId="36" borderId="13" xfId="0" applyFont="1" applyFill="1" applyBorder="1" applyAlignment="1" applyProtection="1">
      <alignment/>
      <protection hidden="1"/>
    </xf>
    <xf numFmtId="10" fontId="90" fillId="36" borderId="13" xfId="0" applyNumberFormat="1" applyFont="1" applyFill="1" applyBorder="1" applyAlignment="1" applyProtection="1">
      <alignment/>
      <protection hidden="1"/>
    </xf>
    <xf numFmtId="0" fontId="90" fillId="37" borderId="13" xfId="0" applyFont="1" applyFill="1" applyBorder="1" applyAlignment="1" applyProtection="1">
      <alignment wrapText="1"/>
      <protection hidden="1"/>
    </xf>
    <xf numFmtId="10" fontId="90" fillId="37" borderId="13" xfId="0" applyNumberFormat="1" applyFont="1" applyFill="1" applyBorder="1" applyAlignment="1" applyProtection="1">
      <alignment wrapText="1"/>
      <protection hidden="1"/>
    </xf>
    <xf numFmtId="0" fontId="90" fillId="33" borderId="13" xfId="0" applyFont="1" applyFill="1" applyBorder="1" applyAlignment="1" applyProtection="1">
      <alignment horizontal="center"/>
      <protection hidden="1"/>
    </xf>
    <xf numFmtId="0" fontId="92" fillId="33" borderId="13" xfId="0" applyFont="1" applyFill="1" applyBorder="1" applyAlignment="1" applyProtection="1">
      <alignment horizontal="center"/>
      <protection hidden="1"/>
    </xf>
    <xf numFmtId="0" fontId="92" fillId="33" borderId="13" xfId="0" applyFont="1" applyFill="1" applyBorder="1" applyAlignment="1" applyProtection="1">
      <alignment horizontal="center" vertical="center" wrapText="1"/>
      <protection hidden="1"/>
    </xf>
    <xf numFmtId="0" fontId="90" fillId="38" borderId="0" xfId="0" applyFont="1" applyFill="1" applyAlignment="1" applyProtection="1">
      <alignment/>
      <protection hidden="1"/>
    </xf>
    <xf numFmtId="10" fontId="90" fillId="38" borderId="0" xfId="86" applyNumberFormat="1" applyFont="1" applyFill="1" applyAlignment="1" applyProtection="1">
      <alignment horizontal="center"/>
      <protection hidden="1"/>
    </xf>
    <xf numFmtId="9" fontId="90" fillId="38" borderId="0" xfId="0" applyNumberFormat="1" applyFont="1" applyFill="1" applyAlignment="1" applyProtection="1">
      <alignment horizontal="center"/>
      <protection hidden="1"/>
    </xf>
    <xf numFmtId="0" fontId="90" fillId="36" borderId="0" xfId="0" applyFont="1" applyFill="1" applyAlignment="1" applyProtection="1">
      <alignment/>
      <protection hidden="1"/>
    </xf>
    <xf numFmtId="10" fontId="90" fillId="36" borderId="0" xfId="0" applyNumberFormat="1" applyFont="1" applyFill="1" applyAlignment="1" applyProtection="1">
      <alignment horizontal="center"/>
      <protection hidden="1"/>
    </xf>
    <xf numFmtId="9" fontId="90" fillId="36" borderId="0" xfId="0" applyNumberFormat="1" applyFont="1" applyFill="1" applyAlignment="1" applyProtection="1">
      <alignment horizontal="center"/>
      <protection hidden="1"/>
    </xf>
    <xf numFmtId="0" fontId="8" fillId="10" borderId="14" xfId="63" applyFont="1" applyFill="1" applyBorder="1" applyAlignment="1" applyProtection="1">
      <alignment horizontal="center" vertical="center" wrapText="1"/>
      <protection hidden="1"/>
    </xf>
    <xf numFmtId="1" fontId="95" fillId="10" borderId="13" xfId="0" applyNumberFormat="1" applyFont="1" applyFill="1" applyBorder="1" applyAlignment="1" applyProtection="1">
      <alignment horizontal="center" vertical="center" wrapText="1"/>
      <protection hidden="1"/>
    </xf>
    <xf numFmtId="9" fontId="95" fillId="10" borderId="13" xfId="86" applyFont="1" applyFill="1" applyBorder="1" applyAlignment="1" applyProtection="1">
      <alignment horizontal="center" vertical="center" wrapText="1"/>
      <protection hidden="1"/>
    </xf>
    <xf numFmtId="0" fontId="15" fillId="7" borderId="13" xfId="0" applyFont="1" applyFill="1" applyBorder="1" applyAlignment="1" applyProtection="1">
      <alignment vertical="center"/>
      <protection hidden="1"/>
    </xf>
    <xf numFmtId="0" fontId="23" fillId="7" borderId="10" xfId="63" applyFont="1" applyFill="1" applyBorder="1" applyAlignment="1" applyProtection="1">
      <alignment horizontal="center" vertical="center" wrapText="1"/>
      <protection hidden="1"/>
    </xf>
    <xf numFmtId="9" fontId="95" fillId="7" borderId="13" xfId="86" applyFont="1" applyFill="1" applyBorder="1" applyAlignment="1" applyProtection="1">
      <alignment horizontal="center" vertical="center" wrapText="1"/>
      <protection hidden="1"/>
    </xf>
    <xf numFmtId="180" fontId="93" fillId="39" borderId="13" xfId="86" applyNumberFormat="1" applyFont="1" applyFill="1" applyBorder="1" applyAlignment="1" applyProtection="1">
      <alignment horizontal="center" vertical="center" wrapText="1"/>
      <protection hidden="1"/>
    </xf>
    <xf numFmtId="9" fontId="93" fillId="40" borderId="13" xfId="0" applyNumberFormat="1" applyFont="1" applyFill="1" applyBorder="1" applyAlignment="1" applyProtection="1">
      <alignment horizontal="center" vertical="center" wrapText="1"/>
      <protection hidden="1"/>
    </xf>
    <xf numFmtId="10" fontId="96" fillId="41" borderId="0" xfId="0" applyNumberFormat="1" applyFont="1" applyFill="1" applyBorder="1" applyAlignment="1" applyProtection="1">
      <alignment horizontal="center" wrapText="1"/>
      <protection hidden="1"/>
    </xf>
    <xf numFmtId="193" fontId="94" fillId="10" borderId="15" xfId="0" applyNumberFormat="1" applyFont="1" applyFill="1" applyBorder="1" applyAlignment="1" applyProtection="1">
      <alignment horizontal="center" vertical="center" wrapText="1"/>
      <protection hidden="1"/>
    </xf>
    <xf numFmtId="193" fontId="94" fillId="10" borderId="16" xfId="0" applyNumberFormat="1" applyFont="1" applyFill="1" applyBorder="1" applyAlignment="1" applyProtection="1">
      <alignment horizontal="center" vertical="center" wrapText="1"/>
      <protection hidden="1"/>
    </xf>
    <xf numFmtId="193" fontId="94" fillId="10" borderId="17" xfId="0" applyNumberFormat="1" applyFont="1" applyFill="1" applyBorder="1" applyAlignment="1" applyProtection="1">
      <alignment horizontal="center" vertical="center" wrapText="1"/>
      <protection hidden="1"/>
    </xf>
    <xf numFmtId="193" fontId="94" fillId="10" borderId="18" xfId="0" applyNumberFormat="1" applyFont="1" applyFill="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9" fontId="15" fillId="7" borderId="13" xfId="86" applyFont="1" applyFill="1" applyBorder="1" applyAlignment="1" applyProtection="1">
      <alignment horizontal="center" vertical="center"/>
      <protection hidden="1"/>
    </xf>
    <xf numFmtId="9" fontId="95" fillId="7" borderId="19" xfId="86" applyFont="1" applyFill="1" applyBorder="1" applyAlignment="1" applyProtection="1">
      <alignment vertical="center" wrapText="1"/>
      <protection hidden="1"/>
    </xf>
    <xf numFmtId="0" fontId="15" fillId="0" borderId="16"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8" fillId="0" borderId="20" xfId="63" applyFont="1" applyFill="1" applyBorder="1" applyAlignment="1" applyProtection="1">
      <alignment horizontal="left" vertical="center" wrapText="1"/>
      <protection hidden="1"/>
    </xf>
    <xf numFmtId="0" fontId="8" fillId="0" borderId="0" xfId="63" applyFont="1" applyFill="1" applyBorder="1" applyAlignment="1" applyProtection="1">
      <alignment horizontal="center" vertical="center" wrapText="1"/>
      <protection hidden="1"/>
    </xf>
    <xf numFmtId="0" fontId="8" fillId="0" borderId="0" xfId="63" applyFont="1" applyFill="1" applyBorder="1" applyAlignment="1" applyProtection="1">
      <alignment horizontal="left" vertical="center" wrapText="1"/>
      <protection hidden="1"/>
    </xf>
    <xf numFmtId="0" fontId="15" fillId="0" borderId="0" xfId="63" applyFont="1" applyFill="1" applyBorder="1" applyAlignment="1" applyProtection="1">
      <alignment horizontal="center" vertical="center"/>
      <protection hidden="1"/>
    </xf>
    <xf numFmtId="10" fontId="15" fillId="0" borderId="0" xfId="0" applyNumberFormat="1" applyFont="1" applyAlignment="1" applyProtection="1">
      <alignment vertical="center"/>
      <protection hidden="1"/>
    </xf>
    <xf numFmtId="0" fontId="8" fillId="10" borderId="13" xfId="63" applyFont="1" applyFill="1" applyBorder="1" applyAlignment="1" applyProtection="1">
      <alignment horizontal="center" vertical="center" wrapText="1"/>
      <protection hidden="1"/>
    </xf>
    <xf numFmtId="0" fontId="22" fillId="10" borderId="11" xfId="63" applyFont="1" applyFill="1" applyBorder="1" applyAlignment="1" applyProtection="1">
      <alignment horizontal="center" vertical="center" wrapText="1"/>
      <protection hidden="1"/>
    </xf>
    <xf numFmtId="0" fontId="8" fillId="10" borderId="14" xfId="63" applyFont="1" applyFill="1" applyBorder="1" applyAlignment="1" applyProtection="1">
      <alignment vertical="center" wrapText="1"/>
      <protection hidden="1"/>
    </xf>
    <xf numFmtId="0" fontId="15" fillId="0" borderId="18" xfId="0" applyFont="1" applyBorder="1" applyAlignment="1" applyProtection="1">
      <alignment horizontal="center" vertical="center" wrapText="1"/>
      <protection hidden="1"/>
    </xf>
    <xf numFmtId="9" fontId="95" fillId="0" borderId="13" xfId="86" applyFont="1" applyFill="1" applyBorder="1" applyAlignment="1" applyProtection="1">
      <alignment horizontal="center" vertical="center" wrapText="1"/>
      <protection hidden="1"/>
    </xf>
    <xf numFmtId="0" fontId="15" fillId="0" borderId="13" xfId="0" applyFont="1" applyBorder="1" applyAlignment="1" applyProtection="1">
      <alignment vertical="center"/>
      <protection hidden="1"/>
    </xf>
    <xf numFmtId="0" fontId="15" fillId="0" borderId="13"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9" fontId="9" fillId="0" borderId="14" xfId="0" applyNumberFormat="1" applyFont="1" applyFill="1" applyBorder="1" applyAlignment="1" applyProtection="1">
      <alignment horizontal="center" vertical="center" wrapText="1"/>
      <protection hidden="1"/>
    </xf>
    <xf numFmtId="0" fontId="8" fillId="10" borderId="21" xfId="63" applyFont="1" applyFill="1" applyBorder="1" applyAlignment="1" applyProtection="1">
      <alignment vertical="center" wrapText="1"/>
      <protection hidden="1"/>
    </xf>
    <xf numFmtId="0" fontId="15" fillId="0" borderId="14" xfId="0" applyFont="1" applyFill="1" applyBorder="1" applyAlignment="1" applyProtection="1">
      <alignment vertical="center" wrapText="1"/>
      <protection hidden="1"/>
    </xf>
    <xf numFmtId="0" fontId="15" fillId="0" borderId="19" xfId="0" applyFont="1" applyFill="1" applyBorder="1" applyAlignment="1" applyProtection="1">
      <alignment vertical="center" wrapText="1"/>
      <protection hidden="1"/>
    </xf>
    <xf numFmtId="0" fontId="93" fillId="0" borderId="21" xfId="0" applyFont="1" applyFill="1" applyBorder="1" applyAlignment="1" applyProtection="1">
      <alignment horizontal="center" vertical="center" wrapText="1"/>
      <protection hidden="1"/>
    </xf>
    <xf numFmtId="0" fontId="93" fillId="39" borderId="14" xfId="0" applyNumberFormat="1" applyFont="1" applyFill="1" applyBorder="1" applyAlignment="1" applyProtection="1">
      <alignment horizontal="center" vertical="center" wrapText="1"/>
      <protection hidden="1"/>
    </xf>
    <xf numFmtId="0" fontId="15" fillId="39" borderId="14" xfId="0" applyFont="1" applyFill="1" applyBorder="1" applyAlignment="1" applyProtection="1">
      <alignment horizontal="center" vertical="center" wrapText="1"/>
      <protection hidden="1"/>
    </xf>
    <xf numFmtId="0" fontId="15" fillId="0" borderId="15" xfId="0" applyFont="1" applyBorder="1" applyAlignment="1" applyProtection="1">
      <alignment vertical="center"/>
      <protection hidden="1"/>
    </xf>
    <xf numFmtId="0" fontId="15" fillId="0" borderId="18" xfId="0" applyFont="1" applyBorder="1" applyAlignment="1" applyProtection="1">
      <alignment vertical="center"/>
      <protection hidden="1"/>
    </xf>
    <xf numFmtId="1" fontId="95" fillId="0" borderId="13" xfId="0" applyNumberFormat="1" applyFont="1" applyFill="1" applyBorder="1" applyAlignment="1" applyProtection="1">
      <alignment horizontal="center" vertical="center" wrapText="1"/>
      <protection hidden="1"/>
    </xf>
    <xf numFmtId="1" fontId="95" fillId="39" borderId="13" xfId="0" applyNumberFormat="1" applyFont="1" applyFill="1" applyBorder="1" applyAlignment="1" applyProtection="1">
      <alignment horizontal="center" vertical="center" wrapText="1"/>
      <protection hidden="1"/>
    </xf>
    <xf numFmtId="9" fontId="93" fillId="39" borderId="13" xfId="86" applyNumberFormat="1" applyFont="1" applyFill="1" applyBorder="1" applyAlignment="1" applyProtection="1">
      <alignment horizontal="center" vertical="center" wrapText="1"/>
      <protection hidden="1"/>
    </xf>
    <xf numFmtId="9" fontId="95" fillId="39" borderId="13" xfId="86" applyFont="1" applyFill="1" applyBorder="1" applyAlignment="1" applyProtection="1">
      <alignment horizontal="center" vertical="center" wrapText="1"/>
      <protection hidden="1"/>
    </xf>
    <xf numFmtId="0" fontId="93" fillId="0" borderId="14" xfId="0" applyFont="1" applyFill="1" applyBorder="1" applyAlignment="1" applyProtection="1">
      <alignment horizontal="center" vertical="center" wrapText="1"/>
      <protection hidden="1"/>
    </xf>
    <xf numFmtId="9" fontId="93" fillId="0" borderId="14" xfId="0" applyNumberFormat="1" applyFont="1" applyFill="1" applyBorder="1" applyAlignment="1" applyProtection="1">
      <alignment horizontal="center" vertical="center" wrapText="1"/>
      <protection hidden="1"/>
    </xf>
    <xf numFmtId="0" fontId="8" fillId="10" borderId="19" xfId="63" applyFont="1" applyFill="1" applyBorder="1" applyAlignment="1" applyProtection="1">
      <alignment vertical="center" wrapText="1"/>
      <protection hidden="1"/>
    </xf>
    <xf numFmtId="0" fontId="15" fillId="0" borderId="18" xfId="0" applyFont="1" applyBorder="1" applyAlignment="1" applyProtection="1">
      <alignment vertical="center" wrapText="1"/>
      <protection hidden="1"/>
    </xf>
    <xf numFmtId="0" fontId="15" fillId="0" borderId="13" xfId="0" applyFont="1" applyBorder="1" applyAlignment="1" applyProtection="1">
      <alignment vertical="center" wrapText="1"/>
      <protection hidden="1"/>
    </xf>
    <xf numFmtId="9" fontId="93" fillId="0" borderId="13" xfId="86" applyNumberFormat="1" applyFont="1" applyFill="1" applyBorder="1" applyAlignment="1" applyProtection="1">
      <alignment horizontal="center" vertical="center" wrapText="1"/>
      <protection hidden="1"/>
    </xf>
    <xf numFmtId="0" fontId="8" fillId="10" borderId="17" xfId="63" applyFont="1" applyFill="1" applyBorder="1" applyAlignment="1" applyProtection="1">
      <alignment vertical="center" wrapText="1"/>
      <protection hidden="1"/>
    </xf>
    <xf numFmtId="0" fontId="15" fillId="0" borderId="17" xfId="0" applyFont="1" applyBorder="1" applyAlignment="1" applyProtection="1">
      <alignment vertical="center"/>
      <protection hidden="1"/>
    </xf>
    <xf numFmtId="0" fontId="52" fillId="0" borderId="13" xfId="0" applyFont="1" applyBorder="1" applyAlignment="1" applyProtection="1">
      <alignment/>
      <protection hidden="1"/>
    </xf>
    <xf numFmtId="0" fontId="53" fillId="0" borderId="13" xfId="0" applyFont="1" applyBorder="1" applyAlignment="1" applyProtection="1">
      <alignment/>
      <protection hidden="1"/>
    </xf>
    <xf numFmtId="0" fontId="53" fillId="0" borderId="13" xfId="0" applyFont="1" applyBorder="1" applyAlignment="1" applyProtection="1">
      <alignment horizontal="center" vertical="center" wrapText="1"/>
      <protection hidden="1"/>
    </xf>
    <xf numFmtId="0" fontId="97" fillId="0" borderId="13" xfId="46" applyFont="1" applyBorder="1" applyAlignment="1" applyProtection="1">
      <alignment vertical="center" wrapText="1"/>
      <protection hidden="1"/>
    </xf>
    <xf numFmtId="0" fontId="97" fillId="0" borderId="13" xfId="46" applyFont="1" applyBorder="1" applyAlignment="1" applyProtection="1">
      <alignment horizontal="center" vertical="center" wrapText="1"/>
      <protection hidden="1"/>
    </xf>
    <xf numFmtId="10" fontId="93" fillId="40" borderId="13" xfId="0" applyNumberFormat="1" applyFont="1" applyFill="1" applyBorder="1" applyAlignment="1" applyProtection="1">
      <alignment horizontal="center" vertical="center" wrapText="1"/>
      <protection hidden="1"/>
    </xf>
    <xf numFmtId="0" fontId="98" fillId="0" borderId="13" xfId="0" applyFont="1" applyFill="1" applyBorder="1" applyAlignment="1" applyProtection="1">
      <alignment horizontal="center" wrapText="1"/>
      <protection hidden="1"/>
    </xf>
    <xf numFmtId="0" fontId="99" fillId="0" borderId="13" xfId="63" applyFont="1" applyFill="1" applyBorder="1" applyAlignment="1" applyProtection="1">
      <alignment vertical="center" wrapText="1"/>
      <protection hidden="1"/>
    </xf>
    <xf numFmtId="0" fontId="57" fillId="0" borderId="13" xfId="0" applyFont="1" applyFill="1" applyBorder="1" applyAlignment="1" applyProtection="1">
      <alignment/>
      <protection hidden="1"/>
    </xf>
    <xf numFmtId="0" fontId="100" fillId="0" borderId="13" xfId="46" applyFont="1" applyBorder="1" applyAlignment="1" applyProtection="1">
      <alignment horizontal="center" vertical="center" wrapText="1"/>
      <protection hidden="1"/>
    </xf>
    <xf numFmtId="0" fontId="57" fillId="0" borderId="13" xfId="0" applyFont="1" applyBorder="1" applyAlignment="1" applyProtection="1">
      <alignment/>
      <protection hidden="1"/>
    </xf>
    <xf numFmtId="193" fontId="101" fillId="10" borderId="13" xfId="0" applyNumberFormat="1" applyFont="1" applyFill="1" applyBorder="1" applyAlignment="1" applyProtection="1">
      <alignment horizontal="center" vertical="center" wrapText="1"/>
      <protection hidden="1"/>
    </xf>
    <xf numFmtId="193" fontId="101" fillId="10" borderId="18" xfId="0" applyNumberFormat="1" applyFont="1" applyFill="1" applyBorder="1" applyAlignment="1" applyProtection="1">
      <alignment horizontal="center" vertical="center" wrapText="1"/>
      <protection hidden="1"/>
    </xf>
    <xf numFmtId="0" fontId="15" fillId="0" borderId="0" xfId="0" applyFont="1" applyBorder="1" applyAlignment="1" applyProtection="1">
      <alignment vertical="center"/>
      <protection hidden="1"/>
    </xf>
    <xf numFmtId="0" fontId="57" fillId="0" borderId="0" xfId="0" applyFont="1" applyBorder="1" applyAlignment="1" applyProtection="1">
      <alignment/>
      <protection hidden="1"/>
    </xf>
    <xf numFmtId="10" fontId="96" fillId="41" borderId="18" xfId="0" applyNumberFormat="1" applyFont="1" applyFill="1" applyBorder="1" applyAlignment="1" applyProtection="1">
      <alignment horizontal="center" vertical="center" wrapText="1"/>
      <protection hidden="1"/>
    </xf>
    <xf numFmtId="10" fontId="96" fillId="41" borderId="0" xfId="0" applyNumberFormat="1" applyFont="1" applyFill="1" applyBorder="1" applyAlignment="1" applyProtection="1">
      <alignment horizontal="center" vertical="center" wrapText="1"/>
      <protection hidden="1"/>
    </xf>
    <xf numFmtId="0" fontId="15" fillId="41" borderId="0" xfId="0" applyFont="1" applyFill="1" applyAlignment="1" applyProtection="1">
      <alignment vertical="center"/>
      <protection hidden="1"/>
    </xf>
    <xf numFmtId="10" fontId="102" fillId="41" borderId="19" xfId="0" applyNumberFormat="1" applyFont="1" applyFill="1" applyBorder="1" applyAlignment="1" applyProtection="1">
      <alignment horizontal="center" wrapText="1"/>
      <protection hidden="1"/>
    </xf>
    <xf numFmtId="9" fontId="102" fillId="41" borderId="19" xfId="0" applyNumberFormat="1" applyFont="1" applyFill="1" applyBorder="1" applyAlignment="1" applyProtection="1">
      <alignment horizontal="center" wrapText="1"/>
      <protection hidden="1"/>
    </xf>
    <xf numFmtId="10" fontId="103" fillId="7" borderId="19" xfId="0" applyNumberFormat="1" applyFont="1" applyFill="1" applyBorder="1" applyAlignment="1" applyProtection="1">
      <alignment horizontal="center" wrapText="1"/>
      <protection hidden="1"/>
    </xf>
    <xf numFmtId="0" fontId="98" fillId="0" borderId="0" xfId="0" applyFont="1" applyFill="1" applyBorder="1" applyAlignment="1" applyProtection="1">
      <alignment horizontal="center" wrapText="1"/>
      <protection hidden="1"/>
    </xf>
    <xf numFmtId="0" fontId="96" fillId="42" borderId="18" xfId="0" applyFont="1" applyFill="1" applyBorder="1" applyAlignment="1" applyProtection="1">
      <alignment horizontal="center" vertical="center" wrapText="1"/>
      <protection hidden="1"/>
    </xf>
    <xf numFmtId="0" fontId="96" fillId="42" borderId="0" xfId="0" applyFont="1" applyFill="1" applyBorder="1" applyAlignment="1" applyProtection="1">
      <alignment horizontal="center" vertical="center" wrapText="1"/>
      <protection hidden="1"/>
    </xf>
    <xf numFmtId="0" fontId="15" fillId="42" borderId="0" xfId="0" applyFont="1" applyFill="1" applyAlignment="1" applyProtection="1">
      <alignment vertical="center" wrapText="1"/>
      <protection hidden="1"/>
    </xf>
    <xf numFmtId="10" fontId="102" fillId="42" borderId="13" xfId="86" applyNumberFormat="1" applyFont="1" applyFill="1" applyBorder="1" applyAlignment="1" applyProtection="1">
      <alignment horizontal="center" wrapText="1"/>
      <protection hidden="1"/>
    </xf>
    <xf numFmtId="9" fontId="102" fillId="42" borderId="13" xfId="0" applyNumberFormat="1" applyFont="1" applyFill="1" applyBorder="1" applyAlignment="1" applyProtection="1">
      <alignment horizontal="center" wrapText="1"/>
      <protection hidden="1"/>
    </xf>
    <xf numFmtId="10" fontId="103" fillId="7" borderId="13" xfId="0" applyNumberFormat="1" applyFont="1" applyFill="1" applyBorder="1" applyAlignment="1" applyProtection="1">
      <alignment horizontal="center" wrapText="1"/>
      <protection hidden="1"/>
    </xf>
    <xf numFmtId="9" fontId="102" fillId="42" borderId="13" xfId="86" applyFont="1" applyFill="1" applyBorder="1" applyAlignment="1" applyProtection="1">
      <alignment horizontal="center" wrapText="1"/>
      <protection hidden="1"/>
    </xf>
    <xf numFmtId="0" fontId="57" fillId="0" borderId="0" xfId="0" applyFont="1" applyAlignment="1" applyProtection="1">
      <alignment/>
      <protection hidden="1"/>
    </xf>
    <xf numFmtId="0" fontId="96" fillId="39" borderId="22" xfId="0" applyFont="1" applyFill="1" applyBorder="1" applyAlignment="1" applyProtection="1">
      <alignment horizontal="center" vertical="center" wrapText="1"/>
      <protection hidden="1"/>
    </xf>
    <xf numFmtId="0" fontId="96" fillId="39" borderId="0" xfId="0" applyFont="1" applyFill="1" applyBorder="1" applyAlignment="1" applyProtection="1">
      <alignment horizontal="center" vertical="center" wrapText="1"/>
      <protection hidden="1"/>
    </xf>
    <xf numFmtId="0" fontId="15" fillId="39" borderId="0" xfId="0" applyFont="1" applyFill="1" applyAlignment="1" applyProtection="1">
      <alignment vertical="center"/>
      <protection hidden="1"/>
    </xf>
    <xf numFmtId="0" fontId="15" fillId="38" borderId="0" xfId="0" applyFont="1" applyFill="1" applyAlignment="1" applyProtection="1">
      <alignment vertical="center"/>
      <protection hidden="1"/>
    </xf>
    <xf numFmtId="0" fontId="15" fillId="0" borderId="10" xfId="0" applyFont="1" applyFill="1" applyBorder="1" applyAlignment="1" applyProtection="1">
      <alignment horizontal="center" vertical="center" wrapText="1"/>
      <protection hidden="1"/>
    </xf>
    <xf numFmtId="0" fontId="93" fillId="40" borderId="14" xfId="0" applyFont="1" applyFill="1" applyBorder="1" applyAlignment="1" applyProtection="1">
      <alignment vertical="center" wrapText="1"/>
      <protection hidden="1"/>
    </xf>
    <xf numFmtId="9" fontId="15" fillId="40" borderId="10" xfId="0" applyNumberFormat="1" applyFont="1" applyFill="1" applyBorder="1" applyAlignment="1" applyProtection="1">
      <alignment horizontal="center" vertical="center"/>
      <protection hidden="1"/>
    </xf>
    <xf numFmtId="9" fontId="9" fillId="40" borderId="10" xfId="86" applyFont="1" applyFill="1" applyBorder="1" applyAlignment="1" applyProtection="1">
      <alignment horizontal="center" vertical="center" wrapText="1"/>
      <protection hidden="1"/>
    </xf>
    <xf numFmtId="0" fontId="15" fillId="0" borderId="10" xfId="0" applyFont="1" applyFill="1" applyBorder="1" applyAlignment="1" applyProtection="1">
      <alignment vertical="center" wrapText="1"/>
      <protection hidden="1"/>
    </xf>
    <xf numFmtId="0" fontId="93" fillId="0" borderId="14" xfId="0" applyNumberFormat="1" applyFont="1" applyFill="1" applyBorder="1" applyAlignment="1" applyProtection="1">
      <alignment horizontal="center" vertical="center" wrapText="1"/>
      <protection hidden="1"/>
    </xf>
    <xf numFmtId="9" fontId="93" fillId="0" borderId="13" xfId="0" applyNumberFormat="1" applyFont="1" applyFill="1" applyBorder="1" applyAlignment="1" applyProtection="1">
      <alignment horizontal="center" vertical="center" wrapText="1"/>
      <protection hidden="1"/>
    </xf>
    <xf numFmtId="10" fontId="93" fillId="0" borderId="13" xfId="0" applyNumberFormat="1" applyFont="1" applyFill="1" applyBorder="1" applyAlignment="1" applyProtection="1">
      <alignment horizontal="center" vertical="center" wrapText="1"/>
      <protection hidden="1"/>
    </xf>
    <xf numFmtId="10" fontId="96" fillId="41" borderId="13" xfId="0" applyNumberFormat="1" applyFont="1" applyFill="1" applyBorder="1" applyAlignment="1" applyProtection="1">
      <alignment horizontal="center" vertical="center" wrapText="1"/>
      <protection hidden="1"/>
    </xf>
    <xf numFmtId="0" fontId="102" fillId="42" borderId="13" xfId="86" applyNumberFormat="1" applyFont="1" applyFill="1" applyBorder="1" applyAlignment="1" applyProtection="1">
      <alignment horizontal="center" wrapText="1"/>
      <protection hidden="1"/>
    </xf>
    <xf numFmtId="0" fontId="93" fillId="39" borderId="10" xfId="0" applyFont="1" applyFill="1" applyBorder="1" applyAlignment="1" applyProtection="1">
      <alignment horizontal="center" vertical="center" wrapText="1"/>
      <protection hidden="1"/>
    </xf>
    <xf numFmtId="9" fontId="93" fillId="39" borderId="10" xfId="0" applyNumberFormat="1" applyFont="1" applyFill="1" applyBorder="1" applyAlignment="1" applyProtection="1">
      <alignment horizontal="center" vertical="center" wrapText="1"/>
      <protection hidden="1"/>
    </xf>
    <xf numFmtId="9" fontId="93" fillId="39" borderId="10" xfId="86" applyFont="1" applyFill="1" applyBorder="1" applyAlignment="1" applyProtection="1">
      <alignment horizontal="center" vertical="center" wrapText="1"/>
      <protection hidden="1"/>
    </xf>
    <xf numFmtId="0" fontId="93" fillId="40" borderId="10" xfId="0" applyFont="1" applyFill="1" applyBorder="1" applyAlignment="1" applyProtection="1">
      <alignment horizontal="center" vertical="center" wrapText="1"/>
      <protection hidden="1"/>
    </xf>
    <xf numFmtId="9" fontId="93" fillId="40" borderId="10" xfId="86" applyFont="1" applyFill="1" applyBorder="1" applyAlignment="1" applyProtection="1">
      <alignment horizontal="center" vertical="center"/>
      <protection hidden="1"/>
    </xf>
    <xf numFmtId="9" fontId="9" fillId="40" borderId="10" xfId="86" applyFont="1" applyFill="1" applyBorder="1" applyAlignment="1" applyProtection="1">
      <alignment horizontal="center" vertical="center"/>
      <protection hidden="1"/>
    </xf>
    <xf numFmtId="0" fontId="93"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protection hidden="1"/>
    </xf>
    <xf numFmtId="0" fontId="15" fillId="39" borderId="10" xfId="0" applyFont="1" applyFill="1" applyBorder="1" applyAlignment="1" applyProtection="1">
      <alignment horizontal="center" vertical="center" wrapText="1"/>
      <protection hidden="1"/>
    </xf>
    <xf numFmtId="0" fontId="93" fillId="39" borderId="10" xfId="63" applyNumberFormat="1" applyFont="1" applyFill="1" applyBorder="1" applyAlignment="1" applyProtection="1">
      <alignment horizontal="center" vertical="center" wrapText="1"/>
      <protection hidden="1"/>
    </xf>
    <xf numFmtId="0" fontId="93" fillId="0" borderId="10" xfId="0"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93" fillId="39" borderId="13" xfId="0" applyFont="1" applyFill="1" applyBorder="1" applyAlignment="1" applyProtection="1">
      <alignment horizontal="center" vertical="center"/>
      <protection hidden="1"/>
    </xf>
    <xf numFmtId="9" fontId="93" fillId="39" borderId="13" xfId="0" applyNumberFormat="1" applyFont="1" applyFill="1" applyBorder="1" applyAlignment="1" applyProtection="1">
      <alignment horizontal="center" vertical="center"/>
      <protection hidden="1"/>
    </xf>
    <xf numFmtId="9" fontId="93" fillId="39" borderId="13" xfId="86" applyFont="1" applyFill="1" applyBorder="1" applyAlignment="1" applyProtection="1">
      <alignment horizontal="center" vertical="center"/>
      <protection hidden="1"/>
    </xf>
    <xf numFmtId="0" fontId="93" fillId="39" borderId="13" xfId="63" applyFont="1" applyFill="1" applyBorder="1" applyAlignment="1" applyProtection="1">
      <alignment horizontal="center" vertical="center" wrapText="1"/>
      <protection hidden="1"/>
    </xf>
    <xf numFmtId="0" fontId="8" fillId="10" borderId="13" xfId="63" applyFont="1" applyFill="1" applyBorder="1" applyAlignment="1" applyProtection="1">
      <alignment vertical="center" wrapText="1"/>
      <protection hidden="1"/>
    </xf>
    <xf numFmtId="9" fontId="15" fillId="39" borderId="13" xfId="86" applyFont="1" applyFill="1" applyBorder="1" applyAlignment="1" applyProtection="1">
      <alignment horizontal="center" vertical="center"/>
      <protection hidden="1"/>
    </xf>
    <xf numFmtId="9" fontId="9" fillId="39" borderId="13" xfId="86" applyFont="1" applyFill="1" applyBorder="1" applyAlignment="1" applyProtection="1">
      <alignment horizontal="center" vertical="center"/>
      <protection hidden="1"/>
    </xf>
    <xf numFmtId="0" fontId="104" fillId="10" borderId="13" xfId="63"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protection hidden="1"/>
    </xf>
    <xf numFmtId="0" fontId="93" fillId="0" borderId="25" xfId="0" applyFont="1" applyFill="1" applyBorder="1" applyAlignment="1" applyProtection="1">
      <alignment vertical="center" wrapText="1"/>
      <protection hidden="1"/>
    </xf>
    <xf numFmtId="0" fontId="93" fillId="0" borderId="22" xfId="0" applyFont="1" applyFill="1" applyBorder="1" applyAlignment="1" applyProtection="1">
      <alignment vertical="center" wrapText="1"/>
      <protection hidden="1"/>
    </xf>
    <xf numFmtId="0" fontId="93" fillId="0" borderId="26" xfId="0" applyFont="1" applyFill="1" applyBorder="1" applyAlignment="1" applyProtection="1">
      <alignment vertical="center" wrapText="1"/>
      <protection hidden="1"/>
    </xf>
    <xf numFmtId="0" fontId="93" fillId="0" borderId="0" xfId="0" applyFont="1" applyFill="1" applyBorder="1" applyAlignment="1" applyProtection="1">
      <alignment vertical="center" wrapText="1"/>
      <protection hidden="1"/>
    </xf>
    <xf numFmtId="0" fontId="93" fillId="0" borderId="10" xfId="63" applyFont="1" applyFill="1" applyBorder="1" applyAlignment="1" applyProtection="1">
      <alignment vertical="center" wrapText="1"/>
      <protection hidden="1"/>
    </xf>
    <xf numFmtId="9" fontId="93" fillId="0" borderId="10" xfId="63" applyNumberFormat="1" applyFont="1" applyFill="1" applyBorder="1" applyAlignment="1" applyProtection="1">
      <alignment vertical="center" wrapText="1"/>
      <protection hidden="1"/>
    </xf>
    <xf numFmtId="0" fontId="93" fillId="0" borderId="27" xfId="0" applyFont="1" applyFill="1" applyBorder="1" applyAlignment="1" applyProtection="1">
      <alignment vertical="center" wrapText="1"/>
      <protection hidden="1"/>
    </xf>
    <xf numFmtId="0" fontId="93" fillId="0" borderId="11" xfId="63" applyFont="1" applyFill="1" applyBorder="1" applyAlignment="1" applyProtection="1">
      <alignment vertical="center" wrapText="1"/>
      <protection hidden="1"/>
    </xf>
    <xf numFmtId="9" fontId="93" fillId="0" borderId="11" xfId="63" applyNumberFormat="1" applyFont="1" applyFill="1" applyBorder="1" applyAlignment="1" applyProtection="1">
      <alignment vertical="center" wrapText="1"/>
      <protection hidden="1"/>
    </xf>
    <xf numFmtId="0" fontId="93" fillId="0" borderId="28" xfId="0" applyFont="1" applyFill="1" applyBorder="1" applyAlignment="1" applyProtection="1">
      <alignment vertical="center" wrapText="1"/>
      <protection hidden="1"/>
    </xf>
    <xf numFmtId="0" fontId="15" fillId="0" borderId="23" xfId="0" applyFont="1" applyFill="1" applyBorder="1" applyAlignment="1" applyProtection="1">
      <alignment horizontal="center" vertical="center" wrapText="1"/>
      <protection hidden="1"/>
    </xf>
    <xf numFmtId="0" fontId="93" fillId="0" borderId="14" xfId="0" applyFont="1" applyFill="1" applyBorder="1" applyAlignment="1" applyProtection="1">
      <alignment vertical="center" wrapText="1"/>
      <protection hidden="1"/>
    </xf>
    <xf numFmtId="9" fontId="93" fillId="0" borderId="14" xfId="0" applyNumberFormat="1" applyFont="1" applyFill="1" applyBorder="1" applyAlignment="1" applyProtection="1">
      <alignment vertical="center" wrapText="1"/>
      <protection hidden="1"/>
    </xf>
    <xf numFmtId="0" fontId="93" fillId="0" borderId="14" xfId="63" applyFont="1" applyFill="1" applyBorder="1" applyAlignment="1" applyProtection="1">
      <alignment vertical="center" wrapText="1"/>
      <protection hidden="1"/>
    </xf>
    <xf numFmtId="0" fontId="93" fillId="0" borderId="19" xfId="0" applyFont="1" applyFill="1" applyBorder="1" applyAlignment="1" applyProtection="1">
      <alignment vertical="center" wrapText="1"/>
      <protection hidden="1"/>
    </xf>
    <xf numFmtId="9" fontId="93" fillId="0" borderId="19" xfId="0" applyNumberFormat="1" applyFont="1" applyFill="1" applyBorder="1" applyAlignment="1" applyProtection="1">
      <alignment vertical="center" wrapText="1"/>
      <protection hidden="1"/>
    </xf>
    <xf numFmtId="0" fontId="93" fillId="0" borderId="19" xfId="63" applyFont="1" applyFill="1" applyBorder="1" applyAlignment="1" applyProtection="1">
      <alignment vertical="center" wrapText="1"/>
      <protection hidden="1"/>
    </xf>
    <xf numFmtId="9" fontId="93" fillId="0" borderId="10" xfId="0" applyNumberFormat="1" applyFont="1" applyFill="1" applyBorder="1" applyAlignment="1" applyProtection="1">
      <alignment horizontal="center" vertical="center" wrapText="1"/>
      <protection hidden="1"/>
    </xf>
    <xf numFmtId="0" fontId="93" fillId="0" borderId="10" xfId="0" applyFont="1" applyFill="1" applyBorder="1" applyAlignment="1" applyProtection="1">
      <alignment horizontal="center" vertical="center"/>
      <protection hidden="1"/>
    </xf>
    <xf numFmtId="0" fontId="93" fillId="0" borderId="10" xfId="63" applyFont="1" applyFill="1" applyBorder="1" applyAlignment="1" applyProtection="1">
      <alignment horizontal="center" vertical="center" wrapText="1"/>
      <protection hidden="1"/>
    </xf>
    <xf numFmtId="10" fontId="103" fillId="43" borderId="19" xfId="0" applyNumberFormat="1" applyFont="1" applyFill="1" applyBorder="1" applyAlignment="1" applyProtection="1">
      <alignment horizontal="center" wrapText="1"/>
      <protection hidden="1"/>
    </xf>
    <xf numFmtId="0" fontId="15" fillId="0" borderId="0" xfId="0" applyFont="1" applyAlignment="1" applyProtection="1">
      <alignment horizontal="center" vertical="center"/>
      <protection hidden="1"/>
    </xf>
    <xf numFmtId="10" fontId="105" fillId="44" borderId="10" xfId="101" applyNumberFormat="1" applyFont="1" applyFill="1" applyBorder="1" applyAlignment="1" applyProtection="1">
      <alignment horizontal="center" vertical="center" wrapText="1"/>
      <protection hidden="1"/>
    </xf>
    <xf numFmtId="10" fontId="105" fillId="44" borderId="0" xfId="101" applyNumberFormat="1" applyFont="1" applyFill="1" applyBorder="1" applyAlignment="1" applyProtection="1">
      <alignment horizontal="center" vertical="center" wrapText="1"/>
      <protection hidden="1"/>
    </xf>
    <xf numFmtId="0" fontId="93" fillId="0" borderId="0" xfId="0" applyFont="1" applyAlignment="1" applyProtection="1">
      <alignment vertical="center"/>
      <protection hidden="1"/>
    </xf>
    <xf numFmtId="9" fontId="105" fillId="44" borderId="10" xfId="101" applyFont="1" applyFill="1" applyBorder="1" applyAlignment="1" applyProtection="1">
      <alignment horizontal="center" vertical="center" wrapText="1"/>
      <protection hidden="1"/>
    </xf>
    <xf numFmtId="9" fontId="106" fillId="7" borderId="10" xfId="101" applyFont="1" applyFill="1" applyBorder="1" applyAlignment="1" applyProtection="1">
      <alignment horizontal="center" vertical="center" wrapText="1"/>
      <protection hidden="1"/>
    </xf>
    <xf numFmtId="0" fontId="96" fillId="45" borderId="10" xfId="68" applyFont="1" applyFill="1" applyBorder="1" applyAlignment="1" applyProtection="1">
      <alignment horizontal="center" vertical="center"/>
      <protection hidden="1"/>
    </xf>
    <xf numFmtId="0" fontId="96" fillId="45" borderId="0" xfId="68" applyFont="1" applyFill="1" applyBorder="1" applyAlignment="1" applyProtection="1">
      <alignment horizontal="center" vertical="center"/>
      <protection hidden="1"/>
    </xf>
    <xf numFmtId="0" fontId="107" fillId="0" borderId="0" xfId="0" applyFont="1" applyAlignment="1" applyProtection="1">
      <alignment vertical="center"/>
      <protection hidden="1"/>
    </xf>
    <xf numFmtId="10" fontId="108" fillId="45" borderId="10" xfId="101" applyNumberFormat="1" applyFont="1" applyFill="1" applyBorder="1" applyAlignment="1" applyProtection="1">
      <alignment horizontal="center" vertical="center" wrapText="1"/>
      <protection hidden="1"/>
    </xf>
    <xf numFmtId="9" fontId="108" fillId="45" borderId="10" xfId="101" applyFont="1" applyFill="1" applyBorder="1" applyAlignment="1" applyProtection="1">
      <alignment horizontal="center" vertical="center" wrapText="1"/>
      <protection hidden="1"/>
    </xf>
    <xf numFmtId="10" fontId="108" fillId="45" borderId="10" xfId="86" applyNumberFormat="1" applyFont="1" applyFill="1" applyBorder="1" applyAlignment="1" applyProtection="1">
      <alignment horizontal="center" vertical="center" wrapText="1"/>
      <protection hidden="1"/>
    </xf>
    <xf numFmtId="0" fontId="104" fillId="10" borderId="14" xfId="63" applyFont="1" applyFill="1" applyBorder="1" applyAlignment="1" applyProtection="1">
      <alignment vertical="center" wrapText="1"/>
      <protection hidden="1"/>
    </xf>
    <xf numFmtId="186" fontId="95" fillId="0" borderId="13" xfId="0" applyNumberFormat="1" applyFont="1" applyFill="1" applyBorder="1" applyAlignment="1" applyProtection="1">
      <alignment horizontal="center" vertical="center" wrapText="1"/>
      <protection hidden="1"/>
    </xf>
    <xf numFmtId="1" fontId="95" fillId="0" borderId="13" xfId="86" applyNumberFormat="1" applyFont="1" applyFill="1" applyBorder="1" applyAlignment="1" applyProtection="1">
      <alignment horizontal="center" vertical="center" wrapText="1"/>
      <protection hidden="1"/>
    </xf>
    <xf numFmtId="0" fontId="93" fillId="0" borderId="11" xfId="0" applyFont="1" applyFill="1" applyBorder="1" applyAlignment="1" applyProtection="1">
      <alignment vertical="center" wrapText="1"/>
      <protection hidden="1"/>
    </xf>
    <xf numFmtId="0" fontId="93" fillId="0" borderId="29" xfId="0" applyFont="1" applyFill="1" applyBorder="1" applyAlignment="1" applyProtection="1">
      <alignment vertical="center" wrapText="1"/>
      <protection hidden="1"/>
    </xf>
    <xf numFmtId="9" fontId="93" fillId="0" borderId="10" xfId="86" applyFont="1" applyFill="1" applyBorder="1" applyAlignment="1" applyProtection="1">
      <alignment horizontal="center" vertical="center"/>
      <protection hidden="1"/>
    </xf>
    <xf numFmtId="9" fontId="9" fillId="0" borderId="10" xfId="86" applyFont="1" applyFill="1" applyBorder="1" applyAlignment="1" applyProtection="1">
      <alignment horizontal="center" vertical="center"/>
      <protection hidden="1"/>
    </xf>
    <xf numFmtId="0" fontId="93" fillId="0" borderId="11" xfId="63" applyFont="1" applyFill="1" applyBorder="1" applyAlignment="1" applyProtection="1">
      <alignment horizontal="center" vertical="center" wrapText="1"/>
      <protection hidden="1"/>
    </xf>
    <xf numFmtId="9" fontId="93" fillId="0" borderId="11" xfId="63" applyNumberFormat="1" applyFont="1" applyFill="1" applyBorder="1" applyAlignment="1" applyProtection="1">
      <alignment horizontal="center" vertical="center" wrapText="1"/>
      <protection hidden="1"/>
    </xf>
    <xf numFmtId="9" fontId="93" fillId="0" borderId="10" xfId="63" applyNumberFormat="1" applyFont="1" applyFill="1" applyBorder="1" applyAlignment="1" applyProtection="1">
      <alignment horizontal="center" vertical="center" wrapText="1"/>
      <protection hidden="1"/>
    </xf>
    <xf numFmtId="0" fontId="93" fillId="0" borderId="10" xfId="63" applyNumberFormat="1" applyFont="1" applyFill="1" applyBorder="1" applyAlignment="1" applyProtection="1">
      <alignment horizontal="center" vertical="center" wrapText="1"/>
      <protection hidden="1"/>
    </xf>
    <xf numFmtId="0" fontId="93" fillId="0" borderId="27" xfId="0" applyFont="1" applyFill="1" applyBorder="1" applyAlignment="1" applyProtection="1">
      <alignment horizontal="center" vertical="center" wrapText="1"/>
      <protection hidden="1"/>
    </xf>
    <xf numFmtId="0" fontId="93" fillId="0" borderId="10" xfId="0" applyFont="1" applyFill="1" applyBorder="1" applyAlignment="1" applyProtection="1">
      <alignment vertical="center" wrapText="1"/>
      <protection hidden="1"/>
    </xf>
    <xf numFmtId="9" fontId="15" fillId="0" borderId="10" xfId="86" applyFont="1" applyFill="1" applyBorder="1" applyAlignment="1" applyProtection="1">
      <alignment horizontal="center" vertical="center"/>
      <protection hidden="1"/>
    </xf>
    <xf numFmtId="9" fontId="93" fillId="0" borderId="30" xfId="0" applyNumberFormat="1" applyFont="1" applyFill="1" applyBorder="1" applyAlignment="1" applyProtection="1">
      <alignment horizontal="center" vertical="center"/>
      <protection hidden="1"/>
    </xf>
    <xf numFmtId="9" fontId="15" fillId="0" borderId="11" xfId="86" applyFont="1" applyFill="1" applyBorder="1" applyAlignment="1" applyProtection="1">
      <alignment horizontal="center" vertical="center"/>
      <protection hidden="1"/>
    </xf>
    <xf numFmtId="0" fontId="9" fillId="0" borderId="30" xfId="0" applyFont="1" applyFill="1" applyBorder="1" applyAlignment="1" applyProtection="1">
      <alignment horizontal="center" vertical="center"/>
      <protection hidden="1"/>
    </xf>
    <xf numFmtId="9" fontId="93" fillId="0" borderId="11" xfId="86" applyFont="1" applyFill="1" applyBorder="1" applyAlignment="1" applyProtection="1">
      <alignment horizontal="center" vertical="center"/>
      <protection hidden="1"/>
    </xf>
    <xf numFmtId="0" fontId="93" fillId="0" borderId="30" xfId="0" applyFont="1" applyFill="1" applyBorder="1" applyAlignment="1" applyProtection="1">
      <alignment vertical="center" wrapText="1"/>
      <protection hidden="1"/>
    </xf>
    <xf numFmtId="0" fontId="93" fillId="0" borderId="30" xfId="0" applyFont="1" applyFill="1" applyBorder="1" applyAlignment="1" applyProtection="1">
      <alignment horizontal="center" vertical="center" wrapText="1"/>
      <protection hidden="1"/>
    </xf>
    <xf numFmtId="0" fontId="93" fillId="0" borderId="30" xfId="0" applyFont="1" applyFill="1" applyBorder="1" applyAlignment="1" applyProtection="1">
      <alignment horizontal="center" vertical="center"/>
      <protection hidden="1"/>
    </xf>
    <xf numFmtId="0" fontId="93" fillId="0" borderId="11" xfId="0" applyFont="1" applyFill="1" applyBorder="1" applyAlignment="1" applyProtection="1">
      <alignment horizontal="center" vertical="center"/>
      <protection hidden="1"/>
    </xf>
    <xf numFmtId="180" fontId="95" fillId="0" borderId="13" xfId="86" applyNumberFormat="1" applyFont="1" applyFill="1" applyBorder="1" applyAlignment="1" applyProtection="1">
      <alignment horizontal="center" vertical="center" wrapText="1"/>
      <protection hidden="1"/>
    </xf>
    <xf numFmtId="180" fontId="95" fillId="0" borderId="13" xfId="0" applyNumberFormat="1" applyFont="1" applyFill="1" applyBorder="1" applyAlignment="1" applyProtection="1">
      <alignment horizontal="center" vertical="center" wrapText="1"/>
      <protection hidden="1"/>
    </xf>
    <xf numFmtId="9" fontId="79" fillId="39" borderId="13" xfId="46" applyNumberFormat="1" applyFill="1" applyBorder="1" applyAlignment="1" applyProtection="1">
      <alignment horizontal="center" vertical="center" wrapText="1"/>
      <protection hidden="1"/>
    </xf>
    <xf numFmtId="0" fontId="79" fillId="0" borderId="14" xfId="46" applyFill="1" applyBorder="1" applyAlignment="1" applyProtection="1">
      <alignment vertical="center" wrapText="1"/>
      <protection hidden="1"/>
    </xf>
    <xf numFmtId="0" fontId="79" fillId="0" borderId="19" xfId="46" applyFill="1" applyBorder="1" applyAlignment="1" applyProtection="1">
      <alignment vertical="center" wrapText="1"/>
      <protection hidden="1"/>
    </xf>
    <xf numFmtId="0" fontId="79" fillId="0" borderId="13" xfId="46" applyBorder="1" applyAlignment="1" applyProtection="1">
      <alignment vertical="center" wrapText="1"/>
      <protection hidden="1"/>
    </xf>
    <xf numFmtId="9" fontId="95" fillId="10" borderId="14" xfId="86"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19" xfId="0" applyFont="1" applyFill="1" applyBorder="1" applyAlignment="1" applyProtection="1">
      <alignment horizontal="center" vertical="center" wrapText="1"/>
      <protection hidden="1"/>
    </xf>
    <xf numFmtId="0" fontId="96" fillId="38" borderId="0" xfId="63" applyFont="1" applyFill="1" applyBorder="1" applyAlignment="1" applyProtection="1">
      <alignment horizontal="center" vertical="center" wrapText="1"/>
      <protection hidden="1"/>
    </xf>
    <xf numFmtId="0" fontId="96" fillId="38" borderId="0" xfId="63" applyFont="1" applyFill="1" applyBorder="1" applyAlignment="1" applyProtection="1">
      <alignment horizontal="center" vertical="center"/>
      <protection hidden="1"/>
    </xf>
    <xf numFmtId="0" fontId="93" fillId="39" borderId="21" xfId="0" applyFont="1" applyFill="1" applyBorder="1" applyAlignment="1" applyProtection="1">
      <alignment horizontal="center" vertical="center" wrapText="1"/>
      <protection hidden="1"/>
    </xf>
    <xf numFmtId="0" fontId="93" fillId="0" borderId="11" xfId="0" applyFont="1" applyFill="1" applyBorder="1" applyAlignment="1" applyProtection="1">
      <alignment horizontal="center" vertical="center" wrapText="1"/>
      <protection hidden="1"/>
    </xf>
    <xf numFmtId="0" fontId="93" fillId="39" borderId="13" xfId="0" applyFont="1" applyFill="1" applyBorder="1" applyAlignment="1" applyProtection="1">
      <alignment horizontal="center" vertical="center" wrapText="1"/>
      <protection hidden="1"/>
    </xf>
    <xf numFmtId="193" fontId="94" fillId="10" borderId="14" xfId="0" applyNumberFormat="1" applyFont="1" applyFill="1" applyBorder="1" applyAlignment="1" applyProtection="1">
      <alignment horizontal="center" vertical="center" wrapText="1"/>
      <protection hidden="1"/>
    </xf>
    <xf numFmtId="193" fontId="94" fillId="10" borderId="21" xfId="0" applyNumberFormat="1" applyFont="1" applyFill="1" applyBorder="1" applyAlignment="1" applyProtection="1">
      <alignment horizontal="center" vertical="center" wrapText="1"/>
      <protection hidden="1"/>
    </xf>
    <xf numFmtId="193" fontId="94" fillId="10" borderId="19" xfId="0" applyNumberFormat="1" applyFont="1" applyFill="1" applyBorder="1" applyAlignment="1" applyProtection="1">
      <alignment horizontal="center" vertical="center" wrapText="1"/>
      <protection hidden="1"/>
    </xf>
    <xf numFmtId="193" fontId="101" fillId="10" borderId="0" xfId="0" applyNumberFormat="1" applyFont="1" applyFill="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9" fontId="104" fillId="39" borderId="13" xfId="0" applyNumberFormat="1" applyFont="1" applyFill="1" applyBorder="1" applyAlignment="1" applyProtection="1">
      <alignment horizontal="center" vertical="center" wrapText="1"/>
      <protection hidden="1"/>
    </xf>
    <xf numFmtId="9" fontId="104" fillId="39" borderId="13" xfId="0" applyNumberFormat="1" applyFont="1" applyFill="1" applyBorder="1" applyAlignment="1" applyProtection="1">
      <alignment horizontal="center" vertical="center"/>
      <protection hidden="1"/>
    </xf>
    <xf numFmtId="9" fontId="104" fillId="39" borderId="13" xfId="86" applyFont="1" applyFill="1" applyBorder="1" applyAlignment="1" applyProtection="1">
      <alignment horizontal="center" vertical="center"/>
      <protection hidden="1"/>
    </xf>
    <xf numFmtId="9" fontId="95" fillId="0" borderId="13" xfId="86" applyFont="1" applyFill="1" applyBorder="1" applyAlignment="1" applyProtection="1">
      <alignment horizontal="center" vertical="center" wrapText="1"/>
      <protection hidden="1" locked="0"/>
    </xf>
    <xf numFmtId="0" fontId="15" fillId="0" borderId="13" xfId="0" applyFont="1" applyBorder="1" applyAlignment="1" applyProtection="1">
      <alignment vertical="center"/>
      <protection hidden="1" locked="0"/>
    </xf>
    <xf numFmtId="0" fontId="15" fillId="0" borderId="14" xfId="0" applyFont="1" applyFill="1" applyBorder="1" applyAlignment="1" applyProtection="1">
      <alignment vertical="center" wrapText="1"/>
      <protection hidden="1" locked="0"/>
    </xf>
    <xf numFmtId="0" fontId="15" fillId="0" borderId="19" xfId="0" applyFont="1" applyFill="1" applyBorder="1" applyAlignment="1" applyProtection="1">
      <alignment vertical="center" wrapText="1"/>
      <protection hidden="1" locked="0"/>
    </xf>
    <xf numFmtId="1" fontId="95" fillId="0" borderId="13" xfId="0" applyNumberFormat="1" applyFont="1" applyFill="1" applyBorder="1" applyAlignment="1" applyProtection="1">
      <alignment horizontal="center" vertical="center" wrapText="1"/>
      <protection hidden="1" locked="0"/>
    </xf>
    <xf numFmtId="1" fontId="95" fillId="39" borderId="13" xfId="0" applyNumberFormat="1" applyFont="1" applyFill="1" applyBorder="1" applyAlignment="1" applyProtection="1">
      <alignment horizontal="center" vertical="center" wrapText="1"/>
      <protection hidden="1" locked="0"/>
    </xf>
    <xf numFmtId="9" fontId="93" fillId="39" borderId="13" xfId="86" applyNumberFormat="1" applyFont="1" applyFill="1" applyBorder="1" applyAlignment="1" applyProtection="1">
      <alignment horizontal="center" vertical="center" wrapText="1"/>
      <protection hidden="1" locked="0"/>
    </xf>
    <xf numFmtId="180" fontId="93" fillId="39" borderId="13" xfId="86" applyNumberFormat="1" applyFont="1" applyFill="1" applyBorder="1" applyAlignment="1" applyProtection="1">
      <alignment horizontal="center" vertical="center" wrapText="1"/>
      <protection hidden="1" locked="0"/>
    </xf>
    <xf numFmtId="9" fontId="95" fillId="39" borderId="13" xfId="86" applyFont="1" applyFill="1" applyBorder="1" applyAlignment="1" applyProtection="1">
      <alignment horizontal="center" vertical="center" wrapText="1"/>
      <protection hidden="1" locked="0"/>
    </xf>
    <xf numFmtId="0" fontId="52" fillId="0" borderId="13" xfId="0" applyFont="1" applyBorder="1" applyAlignment="1" applyProtection="1">
      <alignment/>
      <protection hidden="1" locked="0"/>
    </xf>
    <xf numFmtId="0" fontId="53" fillId="0" borderId="13" xfId="0" applyFont="1" applyBorder="1" applyAlignment="1" applyProtection="1">
      <alignment/>
      <protection hidden="1" locked="0"/>
    </xf>
    <xf numFmtId="0" fontId="53" fillId="0" borderId="13" xfId="0" applyFont="1" applyBorder="1" applyAlignment="1" applyProtection="1">
      <alignment horizontal="center" vertical="center" wrapText="1"/>
      <protection hidden="1" locked="0"/>
    </xf>
    <xf numFmtId="0" fontId="97" fillId="0" borderId="13" xfId="46" applyFont="1" applyBorder="1" applyAlignment="1" applyProtection="1">
      <alignment vertical="center" wrapText="1"/>
      <protection hidden="1" locked="0"/>
    </xf>
    <xf numFmtId="0" fontId="97" fillId="0" borderId="13" xfId="46" applyFont="1" applyBorder="1" applyAlignment="1" applyProtection="1">
      <alignment horizontal="center" vertical="center" wrapText="1"/>
      <protection hidden="1" locked="0"/>
    </xf>
    <xf numFmtId="0" fontId="57" fillId="0" borderId="13" xfId="0" applyFont="1" applyBorder="1" applyAlignment="1" applyProtection="1">
      <alignment/>
      <protection hidden="1" locked="0"/>
    </xf>
    <xf numFmtId="0" fontId="57" fillId="0" borderId="0" xfId="0" applyFont="1" applyBorder="1" applyAlignment="1" applyProtection="1">
      <alignment/>
      <protection hidden="1" locked="0"/>
    </xf>
    <xf numFmtId="9" fontId="95" fillId="10" borderId="14" xfId="86" applyFont="1" applyFill="1" applyBorder="1" applyAlignment="1" applyProtection="1">
      <alignment horizontal="center" vertical="center" wrapText="1"/>
      <protection hidden="1"/>
    </xf>
    <xf numFmtId="9" fontId="95" fillId="7" borderId="14" xfId="86"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19" xfId="0" applyFont="1" applyFill="1" applyBorder="1" applyAlignment="1" applyProtection="1">
      <alignment horizontal="center" vertical="center" wrapText="1"/>
      <protection hidden="1"/>
    </xf>
    <xf numFmtId="0" fontId="96" fillId="38" borderId="0" xfId="63" applyFont="1" applyFill="1" applyBorder="1" applyAlignment="1" applyProtection="1">
      <alignment horizontal="center" vertical="center" wrapText="1"/>
      <protection hidden="1"/>
    </xf>
    <xf numFmtId="0" fontId="96" fillId="38" borderId="0" xfId="63" applyFont="1" applyFill="1" applyBorder="1" applyAlignment="1" applyProtection="1">
      <alignment horizontal="center" vertical="center"/>
      <protection hidden="1"/>
    </xf>
    <xf numFmtId="0" fontId="93" fillId="39" borderId="21" xfId="0" applyFont="1" applyFill="1" applyBorder="1" applyAlignment="1" applyProtection="1">
      <alignment horizontal="center" vertical="center" wrapText="1"/>
      <protection hidden="1"/>
    </xf>
    <xf numFmtId="9" fontId="93" fillId="39" borderId="10" xfId="63" applyNumberFormat="1" applyFont="1" applyFill="1" applyBorder="1" applyAlignment="1" applyProtection="1">
      <alignment horizontal="center" vertical="center" wrapText="1"/>
      <protection hidden="1"/>
    </xf>
    <xf numFmtId="9" fontId="93" fillId="39" borderId="11" xfId="63" applyNumberFormat="1" applyFont="1" applyFill="1" applyBorder="1" applyAlignment="1" applyProtection="1">
      <alignment horizontal="center" vertical="center" wrapText="1"/>
      <protection hidden="1"/>
    </xf>
    <xf numFmtId="0" fontId="93" fillId="39" borderId="10" xfId="63" applyFont="1" applyFill="1" applyBorder="1" applyAlignment="1" applyProtection="1">
      <alignment horizontal="center" vertical="center" wrapText="1"/>
      <protection hidden="1"/>
    </xf>
    <xf numFmtId="0" fontId="93" fillId="39" borderId="11" xfId="63" applyFont="1" applyFill="1" applyBorder="1" applyAlignment="1" applyProtection="1">
      <alignment horizontal="center" vertical="center" wrapText="1"/>
      <protection hidden="1"/>
    </xf>
    <xf numFmtId="0" fontId="93" fillId="39" borderId="13" xfId="0" applyFont="1" applyFill="1" applyBorder="1" applyAlignment="1" applyProtection="1">
      <alignment horizontal="center" vertical="center" wrapText="1"/>
      <protection hidden="1"/>
    </xf>
    <xf numFmtId="0" fontId="93" fillId="0" borderId="27" xfId="0" applyFont="1" applyBorder="1" applyAlignment="1" applyProtection="1">
      <alignment horizontal="center" vertical="center" wrapText="1"/>
      <protection hidden="1"/>
    </xf>
    <xf numFmtId="0" fontId="8" fillId="10" borderId="20" xfId="63" applyFont="1" applyFill="1" applyBorder="1" applyAlignment="1" applyProtection="1">
      <alignment horizontal="center" vertical="center" wrapText="1"/>
      <protection hidden="1"/>
    </xf>
    <xf numFmtId="0" fontId="8" fillId="10" borderId="17" xfId="63" applyFont="1" applyFill="1" applyBorder="1" applyAlignment="1" applyProtection="1">
      <alignment horizontal="center" vertical="center" wrapText="1"/>
      <protection hidden="1"/>
    </xf>
    <xf numFmtId="193" fontId="101" fillId="10" borderId="0" xfId="0" applyNumberFormat="1" applyFont="1" applyFill="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0" fontId="79" fillId="0" borderId="14" xfId="46" applyFill="1" applyBorder="1" applyAlignment="1" applyProtection="1">
      <alignment vertical="center" wrapText="1"/>
      <protection hidden="1" locked="0"/>
    </xf>
    <xf numFmtId="0" fontId="79" fillId="0" borderId="19" xfId="46" applyFill="1" applyBorder="1" applyAlignment="1" applyProtection="1">
      <alignment vertical="center" wrapText="1"/>
      <protection hidden="1" locked="0"/>
    </xf>
    <xf numFmtId="1" fontId="79" fillId="39" borderId="13" xfId="46" applyNumberFormat="1" applyFill="1" applyBorder="1" applyAlignment="1" applyProtection="1">
      <alignment horizontal="center" vertical="center" wrapText="1"/>
      <protection hidden="1" locked="0"/>
    </xf>
    <xf numFmtId="0" fontId="79" fillId="0" borderId="13" xfId="46" applyBorder="1" applyAlignment="1" applyProtection="1">
      <alignment vertical="center" wrapText="1"/>
      <protection hidden="1" locked="0"/>
    </xf>
    <xf numFmtId="9" fontId="95" fillId="7" borderId="14" xfId="86" applyFont="1" applyFill="1" applyBorder="1" applyAlignment="1" applyProtection="1">
      <alignment horizontal="center" vertical="center" wrapText="1"/>
      <protection hidden="1"/>
    </xf>
    <xf numFmtId="9" fontId="95" fillId="10" borderId="14" xfId="86" applyFont="1" applyFill="1" applyBorder="1" applyAlignment="1" applyProtection="1">
      <alignment horizontal="center" vertical="center" wrapText="1"/>
      <protection hidden="1"/>
    </xf>
    <xf numFmtId="9" fontId="95" fillId="0" borderId="14" xfId="86" applyFont="1" applyFill="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9" fontId="104" fillId="39" borderId="14" xfId="0" applyNumberFormat="1" applyFont="1" applyFill="1" applyBorder="1" applyAlignment="1" applyProtection="1">
      <alignment horizontal="center" vertical="center" wrapText="1"/>
      <protection hidden="1"/>
    </xf>
    <xf numFmtId="180" fontId="95" fillId="0" borderId="14" xfId="86" applyNumberFormat="1" applyFont="1" applyFill="1" applyBorder="1" applyAlignment="1" applyProtection="1">
      <alignment horizontal="center" vertical="center" wrapText="1"/>
      <protection hidden="1"/>
    </xf>
    <xf numFmtId="0" fontId="15" fillId="0" borderId="14" xfId="0" applyFont="1" applyBorder="1" applyAlignment="1" applyProtection="1">
      <alignment vertical="center"/>
      <protection hidden="1"/>
    </xf>
    <xf numFmtId="0" fontId="15" fillId="0" borderId="14" xfId="0" applyFont="1" applyBorder="1" applyAlignment="1" applyProtection="1">
      <alignment vertical="center"/>
      <protection hidden="1" locked="0"/>
    </xf>
    <xf numFmtId="10" fontId="109" fillId="39" borderId="13" xfId="0" applyNumberFormat="1" applyFont="1" applyFill="1" applyBorder="1" applyAlignment="1" applyProtection="1">
      <alignment horizontal="center" vertical="center" wrapText="1"/>
      <protection hidden="1"/>
    </xf>
    <xf numFmtId="10" fontId="109" fillId="39" borderId="14" xfId="0" applyNumberFormat="1" applyFont="1" applyFill="1" applyBorder="1" applyAlignment="1" applyProtection="1">
      <alignment horizontal="center" vertical="center" wrapText="1"/>
      <protection hidden="1"/>
    </xf>
    <xf numFmtId="0" fontId="79" fillId="0" borderId="13" xfId="46" applyBorder="1" applyAlignment="1" applyProtection="1">
      <alignment horizontal="center" vertical="center" wrapText="1"/>
      <protection hidden="1" locked="0"/>
    </xf>
    <xf numFmtId="9" fontId="103" fillId="7" borderId="19" xfId="0" applyNumberFormat="1" applyFont="1" applyFill="1" applyBorder="1" applyAlignment="1" applyProtection="1">
      <alignment horizontal="center" wrapText="1"/>
      <protection hidden="1"/>
    </xf>
    <xf numFmtId="10" fontId="90" fillId="37" borderId="13" xfId="0" applyNumberFormat="1" applyFont="1" applyFill="1" applyBorder="1" applyAlignment="1" applyProtection="1">
      <alignment horizontal="right" wrapText="1"/>
      <protection hidden="1"/>
    </xf>
    <xf numFmtId="0" fontId="53" fillId="0" borderId="13" xfId="0" applyFont="1" applyBorder="1" applyAlignment="1" applyProtection="1">
      <alignment wrapText="1"/>
      <protection hidden="1" locked="0"/>
    </xf>
    <xf numFmtId="0" fontId="79" fillId="0" borderId="13" xfId="46" applyBorder="1" applyAlignment="1" applyProtection="1">
      <alignment wrapText="1"/>
      <protection hidden="1" locked="0"/>
    </xf>
    <xf numFmtId="0" fontId="53" fillId="0" borderId="13" xfId="0" applyFont="1" applyBorder="1" applyAlignment="1" applyProtection="1">
      <alignment wrapText="1"/>
      <protection hidden="1"/>
    </xf>
    <xf numFmtId="0" fontId="57" fillId="0" borderId="13" xfId="0" applyFont="1" applyBorder="1" applyAlignment="1" applyProtection="1">
      <alignment wrapText="1"/>
      <protection hidden="1" locked="0"/>
    </xf>
    <xf numFmtId="0" fontId="79" fillId="0" borderId="13" xfId="46" applyBorder="1" applyAlignment="1" applyProtection="1">
      <alignment wrapText="1"/>
      <protection hidden="1"/>
    </xf>
    <xf numFmtId="0" fontId="15" fillId="0" borderId="13" xfId="0" applyFont="1" applyBorder="1" applyAlignment="1" applyProtection="1">
      <alignment vertical="center" wrapText="1"/>
      <protection hidden="1" locked="0"/>
    </xf>
    <xf numFmtId="0" fontId="57" fillId="0" borderId="0" xfId="0" applyFont="1" applyBorder="1" applyAlignment="1" applyProtection="1">
      <alignment wrapText="1"/>
      <protection hidden="1" locked="0"/>
    </xf>
    <xf numFmtId="0" fontId="15" fillId="0" borderId="14" xfId="0" applyFont="1" applyBorder="1" applyAlignment="1" applyProtection="1">
      <alignment vertical="center" wrapText="1"/>
      <protection hidden="1"/>
    </xf>
    <xf numFmtId="0" fontId="15" fillId="0" borderId="14" xfId="0" applyFont="1" applyBorder="1" applyAlignment="1" applyProtection="1">
      <alignment vertical="center" wrapText="1"/>
      <protection hidden="1" locked="0"/>
    </xf>
    <xf numFmtId="0" fontId="57" fillId="0" borderId="13" xfId="0" applyFont="1" applyBorder="1" applyAlignment="1" applyProtection="1">
      <alignment wrapText="1"/>
      <protection hidden="1"/>
    </xf>
    <xf numFmtId="9" fontId="95" fillId="10" borderId="14" xfId="86" applyFont="1" applyFill="1" applyBorder="1" applyAlignment="1" applyProtection="1">
      <alignment horizontal="center" vertical="center" wrapText="1"/>
      <protection hidden="1"/>
    </xf>
    <xf numFmtId="9" fontId="15" fillId="7" borderId="14" xfId="86" applyFont="1" applyFill="1" applyBorder="1" applyAlignment="1" applyProtection="1">
      <alignment horizontal="center" vertical="center"/>
      <protection hidden="1"/>
    </xf>
    <xf numFmtId="9" fontId="95" fillId="0" borderId="14" xfId="86" applyFont="1" applyFill="1" applyBorder="1" applyAlignment="1" applyProtection="1">
      <alignment horizontal="center" vertical="center" wrapText="1"/>
      <protection hidden="1"/>
    </xf>
    <xf numFmtId="0" fontId="97" fillId="0" borderId="14" xfId="46" applyFont="1" applyBorder="1" applyAlignment="1" applyProtection="1">
      <alignment vertical="center" wrapText="1"/>
      <protection hidden="1"/>
    </xf>
    <xf numFmtId="0" fontId="0" fillId="0" borderId="13" xfId="0" applyBorder="1" applyAlignment="1" applyProtection="1">
      <alignment wrapText="1"/>
      <protection hidden="1" locked="0"/>
    </xf>
    <xf numFmtId="0" fontId="57" fillId="0" borderId="13" xfId="0" applyFont="1" applyFill="1" applyBorder="1" applyAlignment="1" applyProtection="1">
      <alignment/>
      <protection hidden="1" locked="0"/>
    </xf>
    <xf numFmtId="0" fontId="98" fillId="0" borderId="13" xfId="0" applyFont="1" applyFill="1" applyBorder="1" applyAlignment="1" applyProtection="1">
      <alignment horizontal="center" wrapText="1"/>
      <protection hidden="1" locked="0"/>
    </xf>
    <xf numFmtId="0" fontId="97" fillId="0" borderId="18" xfId="46" applyFont="1" applyBorder="1" applyAlignment="1" applyProtection="1">
      <alignment horizontal="center" vertical="center" wrapText="1"/>
      <protection hidden="1" locked="0"/>
    </xf>
    <xf numFmtId="0" fontId="53" fillId="0" borderId="18" xfId="0" applyFont="1" applyBorder="1" applyAlignment="1" applyProtection="1">
      <alignment horizontal="center" vertical="center" wrapText="1"/>
      <protection hidden="1" locked="0"/>
    </xf>
    <xf numFmtId="0" fontId="57" fillId="0" borderId="18" xfId="0" applyFont="1" applyBorder="1" applyAlignment="1" applyProtection="1">
      <alignment/>
      <protection hidden="1" locked="0"/>
    </xf>
    <xf numFmtId="191" fontId="95" fillId="0" borderId="13" xfId="0" applyNumberFormat="1" applyFont="1" applyFill="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25" fillId="0" borderId="0" xfId="63" applyFont="1" applyFill="1" applyBorder="1" applyAlignment="1" applyProtection="1">
      <alignment horizontal="center" vertical="center" wrapText="1"/>
      <protection hidden="1"/>
    </xf>
    <xf numFmtId="0" fontId="25" fillId="0" borderId="0" xfId="63" applyFont="1" applyFill="1" applyBorder="1" applyAlignment="1" applyProtection="1">
      <alignment horizontal="left" vertical="center" wrapText="1"/>
      <protection hidden="1"/>
    </xf>
    <xf numFmtId="0" fontId="26"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79" fillId="0" borderId="13" xfId="46" applyBorder="1" applyAlignment="1" applyProtection="1">
      <alignment/>
      <protection hidden="1" locked="0"/>
    </xf>
    <xf numFmtId="0" fontId="9" fillId="0" borderId="14" xfId="0" applyFont="1" applyFill="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0" fontId="27" fillId="0" borderId="0" xfId="63"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protection hidden="1"/>
    </xf>
    <xf numFmtId="9" fontId="7" fillId="0" borderId="11" xfId="59" applyNumberFormat="1" applyFont="1" applyFill="1" applyBorder="1" applyAlignment="1">
      <alignment horizontal="center" vertical="center" wrapText="1"/>
      <protection/>
    </xf>
    <xf numFmtId="9" fontId="7" fillId="0" borderId="29" xfId="59" applyNumberFormat="1" applyFont="1" applyFill="1" applyBorder="1" applyAlignment="1">
      <alignment horizontal="center" vertical="center" wrapText="1"/>
      <protection/>
    </xf>
    <xf numFmtId="9" fontId="7" fillId="0" borderId="12"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29" xfId="59" applyNumberFormat="1" applyFont="1" applyFill="1" applyBorder="1" applyAlignment="1">
      <alignment horizontal="center" vertical="center" wrapText="1"/>
      <protection/>
    </xf>
    <xf numFmtId="180" fontId="10" fillId="0" borderId="12" xfId="59" applyNumberFormat="1" applyFont="1" applyFill="1" applyBorder="1" applyAlignment="1">
      <alignment horizontal="center" vertical="center" wrapText="1"/>
      <protection/>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6" fillId="25" borderId="11" xfId="59" applyFont="1" applyFill="1" applyBorder="1" applyAlignment="1">
      <alignment horizontal="center" vertical="center" wrapText="1"/>
      <protection/>
    </xf>
    <xf numFmtId="0" fontId="6" fillId="25" borderId="12" xfId="59" applyFont="1" applyFill="1" applyBorder="1" applyAlignment="1">
      <alignment horizontal="center" vertical="center" wrapText="1"/>
      <protection/>
    </xf>
    <xf numFmtId="0" fontId="10" fillId="0" borderId="10" xfId="59" applyFont="1" applyBorder="1" applyAlignment="1">
      <alignment horizontal="justify" vertical="center" wrapText="1"/>
      <protection/>
    </xf>
    <xf numFmtId="0" fontId="6" fillId="0" borderId="10" xfId="59" applyFont="1" applyBorder="1" applyAlignment="1">
      <alignment horizontal="center" vertical="center" wrapText="1"/>
      <protection/>
    </xf>
    <xf numFmtId="0" fontId="6" fillId="0" borderId="10" xfId="59" applyFont="1" applyFill="1" applyBorder="1" applyAlignment="1">
      <alignment horizontal="center" vertical="center" wrapText="1"/>
      <protection/>
    </xf>
    <xf numFmtId="180" fontId="10" fillId="0" borderId="10" xfId="59" applyNumberFormat="1"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0" fontId="5" fillId="25" borderId="10" xfId="59" applyFont="1" applyFill="1" applyBorder="1" applyAlignment="1">
      <alignment horizontal="justify" vertical="center" wrapText="1"/>
      <protection/>
    </xf>
    <xf numFmtId="9" fontId="10" fillId="0" borderId="11" xfId="59" applyNumberFormat="1" applyFont="1" applyFill="1" applyBorder="1" applyAlignment="1">
      <alignment horizontal="center" vertical="center" wrapText="1"/>
      <protection/>
    </xf>
    <xf numFmtId="9" fontId="10" fillId="0" borderId="29" xfId="59" applyNumberFormat="1" applyFont="1" applyFill="1" applyBorder="1" applyAlignment="1">
      <alignment horizontal="center" vertical="center" wrapText="1"/>
      <protection/>
    </xf>
    <xf numFmtId="9" fontId="10" fillId="0" borderId="12" xfId="59" applyNumberFormat="1" applyFont="1" applyFill="1" applyBorder="1" applyAlignment="1">
      <alignment horizontal="center" vertical="center" wrapText="1"/>
      <protection/>
    </xf>
    <xf numFmtId="180" fontId="6" fillId="25" borderId="11" xfId="59" applyNumberFormat="1" applyFont="1" applyFill="1" applyBorder="1" applyAlignment="1">
      <alignment horizontal="center" vertical="center" wrapText="1"/>
      <protection/>
    </xf>
    <xf numFmtId="180" fontId="6" fillId="25" borderId="29" xfId="59" applyNumberFormat="1" applyFont="1" applyFill="1" applyBorder="1" applyAlignment="1">
      <alignment horizontal="center" vertical="center" wrapText="1"/>
      <protection/>
    </xf>
    <xf numFmtId="180" fontId="6" fillId="25" borderId="12" xfId="59"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0" fillId="25" borderId="10" xfId="59"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6" fillId="25" borderId="10" xfId="59"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6" fillId="25" borderId="29" xfId="59" applyFont="1" applyFill="1" applyBorder="1" applyAlignment="1">
      <alignment horizontal="center" vertical="center" wrapText="1"/>
      <protection/>
    </xf>
    <xf numFmtId="0" fontId="110" fillId="25" borderId="10" xfId="0" applyFont="1" applyFill="1" applyBorder="1" applyAlignment="1">
      <alignment vertical="center" wrapText="1"/>
    </xf>
    <xf numFmtId="0" fontId="5" fillId="25" borderId="10" xfId="59" applyFont="1" applyFill="1" applyBorder="1" applyAlignment="1">
      <alignment horizontal="center" vertical="center" wrapText="1"/>
      <protection/>
    </xf>
    <xf numFmtId="0" fontId="6" fillId="25" borderId="11" xfId="0" applyFont="1" applyFill="1" applyBorder="1" applyAlignment="1">
      <alignment horizontal="center" vertical="center" wrapText="1"/>
    </xf>
    <xf numFmtId="0" fontId="6" fillId="25" borderId="29" xfId="0" applyFont="1" applyFill="1" applyBorder="1" applyAlignment="1">
      <alignment horizontal="center" vertical="center" wrapText="1"/>
    </xf>
    <xf numFmtId="0" fontId="6" fillId="25" borderId="12" xfId="0" applyFont="1" applyFill="1" applyBorder="1" applyAlignment="1">
      <alignment horizontal="center" vertical="center" wrapText="1"/>
    </xf>
    <xf numFmtId="180" fontId="6" fillId="25" borderId="11" xfId="86" applyNumberFormat="1" applyFont="1" applyFill="1" applyBorder="1" applyAlignment="1">
      <alignment horizontal="center" vertical="center" wrapText="1"/>
    </xf>
    <xf numFmtId="180" fontId="6" fillId="25" borderId="12" xfId="86" applyNumberFormat="1" applyFont="1" applyFill="1" applyBorder="1" applyAlignment="1">
      <alignment horizontal="center" vertical="center" wrapText="1"/>
    </xf>
    <xf numFmtId="180" fontId="6" fillId="25" borderId="29" xfId="86" applyNumberFormat="1" applyFont="1" applyFill="1" applyBorder="1" applyAlignment="1">
      <alignment horizontal="center" vertical="center" wrapText="1"/>
    </xf>
    <xf numFmtId="180" fontId="6" fillId="25" borderId="11" xfId="0" applyNumberFormat="1" applyFont="1" applyFill="1" applyBorder="1" applyAlignment="1">
      <alignment horizontal="center" vertical="center" wrapText="1"/>
    </xf>
    <xf numFmtId="180" fontId="6" fillId="25" borderId="12" xfId="0" applyNumberFormat="1" applyFont="1" applyFill="1" applyBorder="1" applyAlignment="1">
      <alignment horizontal="center" vertical="center" wrapText="1"/>
    </xf>
    <xf numFmtId="180" fontId="6" fillId="0" borderId="11" xfId="86" applyNumberFormat="1" applyFont="1" applyFill="1" applyBorder="1" applyAlignment="1">
      <alignment horizontal="center" vertical="center" wrapText="1"/>
    </xf>
    <xf numFmtId="180" fontId="6" fillId="0" borderId="12" xfId="86" applyNumberFormat="1" applyFont="1" applyFill="1" applyBorder="1" applyAlignment="1">
      <alignment horizontal="center" vertical="center" wrapText="1"/>
    </xf>
    <xf numFmtId="0" fontId="13" fillId="0" borderId="10" xfId="59" applyFont="1" applyBorder="1" applyAlignment="1">
      <alignment horizontal="center" vertical="center" textRotation="90" wrapText="1"/>
      <protection/>
    </xf>
    <xf numFmtId="0" fontId="6" fillId="25" borderId="10" xfId="0" applyNumberFormat="1" applyFont="1" applyFill="1" applyBorder="1" applyAlignment="1">
      <alignment horizontal="left" vertical="center" wrapText="1"/>
    </xf>
    <xf numFmtId="0" fontId="7" fillId="25" borderId="10" xfId="59" applyFont="1" applyFill="1" applyBorder="1" applyAlignment="1">
      <alignment horizontal="center" vertical="center" wrapText="1"/>
      <protection/>
    </xf>
    <xf numFmtId="0" fontId="28" fillId="0" borderId="0" xfId="63"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25" fillId="0" borderId="0" xfId="63" applyFont="1" applyFill="1" applyBorder="1" applyAlignment="1" applyProtection="1">
      <alignment horizontal="center" vertical="center" wrapText="1"/>
      <protection hidden="1"/>
    </xf>
    <xf numFmtId="1" fontId="95" fillId="39" borderId="13" xfId="0" applyNumberFormat="1" applyFont="1" applyFill="1" applyBorder="1" applyAlignment="1" applyProtection="1">
      <alignment horizontal="center" vertical="center" wrapText="1"/>
      <protection hidden="1" locked="0"/>
    </xf>
    <xf numFmtId="1" fontId="95" fillId="39" borderId="16" xfId="0" applyNumberFormat="1" applyFont="1" applyFill="1" applyBorder="1" applyAlignment="1" applyProtection="1">
      <alignment horizontal="center" vertical="center" wrapText="1"/>
      <protection hidden="1" locked="0"/>
    </xf>
    <xf numFmtId="1" fontId="95" fillId="39" borderId="15" xfId="0" applyNumberFormat="1" applyFont="1" applyFill="1" applyBorder="1" applyAlignment="1" applyProtection="1">
      <alignment horizontal="center" vertical="center" wrapText="1"/>
      <protection hidden="1" locked="0"/>
    </xf>
    <xf numFmtId="1" fontId="95" fillId="39" borderId="14" xfId="0" applyNumberFormat="1" applyFont="1" applyFill="1" applyBorder="1" applyAlignment="1" applyProtection="1">
      <alignment horizontal="center" vertical="center" wrapText="1"/>
      <protection hidden="1"/>
    </xf>
    <xf numFmtId="1" fontId="95" fillId="39" borderId="19" xfId="0" applyNumberFormat="1" applyFont="1" applyFill="1" applyBorder="1" applyAlignment="1" applyProtection="1">
      <alignment horizontal="center" vertical="center" wrapText="1"/>
      <protection hidden="1"/>
    </xf>
    <xf numFmtId="9" fontId="95" fillId="39" borderId="13" xfId="86" applyFont="1" applyFill="1" applyBorder="1" applyAlignment="1" applyProtection="1">
      <alignment horizontal="center" vertical="center" wrapText="1"/>
      <protection hidden="1"/>
    </xf>
    <xf numFmtId="9" fontId="93" fillId="39" borderId="13" xfId="86" applyNumberFormat="1" applyFont="1" applyFill="1" applyBorder="1" applyAlignment="1" applyProtection="1">
      <alignment horizontal="center" vertical="center" wrapText="1"/>
      <protection hidden="1" locked="0"/>
    </xf>
    <xf numFmtId="180" fontId="93" fillId="39" borderId="13" xfId="86" applyNumberFormat="1" applyFont="1" applyFill="1" applyBorder="1" applyAlignment="1" applyProtection="1">
      <alignment horizontal="center" vertical="center" wrapText="1"/>
      <protection hidden="1" locked="0"/>
    </xf>
    <xf numFmtId="180" fontId="93" fillId="39" borderId="13" xfId="86" applyNumberFormat="1" applyFont="1" applyFill="1" applyBorder="1" applyAlignment="1" applyProtection="1">
      <alignment horizontal="center" vertical="center" wrapText="1"/>
      <protection hidden="1"/>
    </xf>
    <xf numFmtId="9" fontId="95" fillId="39" borderId="13" xfId="86" applyFont="1" applyFill="1" applyBorder="1" applyAlignment="1" applyProtection="1">
      <alignment horizontal="center" vertical="center" wrapText="1"/>
      <protection hidden="1" locked="0"/>
    </xf>
    <xf numFmtId="1" fontId="95" fillId="39" borderId="13" xfId="0" applyNumberFormat="1" applyFont="1" applyFill="1" applyBorder="1" applyAlignment="1" applyProtection="1">
      <alignment horizontal="center" vertical="center" wrapText="1"/>
      <protection hidden="1"/>
    </xf>
    <xf numFmtId="9" fontId="95" fillId="0" borderId="14" xfId="86" applyFont="1" applyFill="1" applyBorder="1" applyAlignment="1" applyProtection="1">
      <alignment horizontal="center" vertical="center" wrapText="1"/>
      <protection hidden="1"/>
    </xf>
    <xf numFmtId="9" fontId="95" fillId="0" borderId="19" xfId="86" applyFont="1" applyFill="1" applyBorder="1" applyAlignment="1" applyProtection="1">
      <alignment horizontal="center" vertical="center" wrapText="1"/>
      <protection hidden="1"/>
    </xf>
    <xf numFmtId="9" fontId="95" fillId="10" borderId="14" xfId="86" applyFont="1" applyFill="1" applyBorder="1" applyAlignment="1" applyProtection="1">
      <alignment horizontal="center" vertical="center" wrapText="1"/>
      <protection hidden="1"/>
    </xf>
    <xf numFmtId="9" fontId="95" fillId="10" borderId="19" xfId="86" applyFont="1" applyFill="1" applyBorder="1" applyAlignment="1" applyProtection="1">
      <alignment horizontal="center" vertical="center" wrapText="1"/>
      <protection hidden="1"/>
    </xf>
    <xf numFmtId="9" fontId="95" fillId="7" borderId="14" xfId="86" applyFont="1" applyFill="1" applyBorder="1" applyAlignment="1" applyProtection="1">
      <alignment horizontal="center" vertical="center" wrapText="1"/>
      <protection hidden="1"/>
    </xf>
    <xf numFmtId="9" fontId="95" fillId="7" borderId="19" xfId="86" applyFont="1" applyFill="1" applyBorder="1" applyAlignment="1" applyProtection="1">
      <alignment horizontal="center" vertical="center" wrapText="1"/>
      <protection hidden="1"/>
    </xf>
    <xf numFmtId="9" fontId="93" fillId="39" borderId="13" xfId="86" applyNumberFormat="1" applyFont="1" applyFill="1" applyBorder="1" applyAlignment="1" applyProtection="1">
      <alignment horizontal="center" vertical="center" wrapText="1"/>
      <protection hidden="1"/>
    </xf>
    <xf numFmtId="186" fontId="95" fillId="0" borderId="14" xfId="0" applyNumberFormat="1" applyFont="1" applyFill="1" applyBorder="1" applyAlignment="1" applyProtection="1">
      <alignment horizontal="center" vertical="center" wrapText="1"/>
      <protection hidden="1"/>
    </xf>
    <xf numFmtId="186" fontId="95" fillId="0" borderId="19" xfId="0" applyNumberFormat="1" applyFont="1" applyFill="1" applyBorder="1" applyAlignment="1" applyProtection="1">
      <alignment horizontal="center" vertical="center" wrapText="1"/>
      <protection hidden="1"/>
    </xf>
    <xf numFmtId="0" fontId="96" fillId="41" borderId="32" xfId="0" applyFont="1" applyFill="1" applyBorder="1" applyAlignment="1" applyProtection="1">
      <alignment horizontal="center" vertical="center" wrapText="1"/>
      <protection hidden="1"/>
    </xf>
    <xf numFmtId="0" fontId="96" fillId="41" borderId="33" xfId="0" applyFont="1" applyFill="1" applyBorder="1" applyAlignment="1" applyProtection="1">
      <alignment horizontal="center" vertical="center" wrapText="1"/>
      <protection hidden="1"/>
    </xf>
    <xf numFmtId="0" fontId="19" fillId="10" borderId="32" xfId="0" applyFont="1" applyFill="1" applyBorder="1" applyAlignment="1" applyProtection="1">
      <alignment horizontal="center" vertical="center" wrapText="1"/>
      <protection hidden="1"/>
    </xf>
    <xf numFmtId="0" fontId="19" fillId="10" borderId="33" xfId="0" applyFont="1" applyFill="1" applyBorder="1" applyAlignment="1" applyProtection="1">
      <alignment horizontal="center" vertical="center" wrapText="1"/>
      <protection hidden="1"/>
    </xf>
    <xf numFmtId="0" fontId="19" fillId="10" borderId="18" xfId="0"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19"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96" fillId="42" borderId="32" xfId="0" applyFont="1" applyFill="1" applyBorder="1" applyAlignment="1" applyProtection="1">
      <alignment horizontal="center" vertical="center" wrapText="1"/>
      <protection hidden="1"/>
    </xf>
    <xf numFmtId="0" fontId="96" fillId="42" borderId="33"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21"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protection hidden="1"/>
    </xf>
    <xf numFmtId="0" fontId="96" fillId="38" borderId="26" xfId="63" applyFont="1" applyFill="1" applyBorder="1" applyAlignment="1" applyProtection="1">
      <alignment horizontal="center" vertical="center"/>
      <protection hidden="1"/>
    </xf>
    <xf numFmtId="0" fontId="96" fillId="38" borderId="0" xfId="63" applyFont="1" applyFill="1" applyBorder="1" applyAlignment="1" applyProtection="1">
      <alignment horizontal="center" vertical="center"/>
      <protection hidden="1"/>
    </xf>
    <xf numFmtId="0" fontId="93" fillId="39" borderId="14" xfId="0" applyFont="1" applyFill="1" applyBorder="1" applyAlignment="1" applyProtection="1">
      <alignment horizontal="center" vertical="center" wrapText="1"/>
      <protection hidden="1"/>
    </xf>
    <xf numFmtId="0" fontId="93" fillId="39" borderId="21" xfId="0" applyFont="1" applyFill="1" applyBorder="1" applyAlignment="1" applyProtection="1">
      <alignment horizontal="center" vertical="center" wrapText="1"/>
      <protection hidden="1"/>
    </xf>
    <xf numFmtId="0" fontId="93" fillId="0" borderId="11" xfId="0" applyFont="1" applyFill="1" applyBorder="1" applyAlignment="1" applyProtection="1">
      <alignment horizontal="center" vertical="center" wrapText="1"/>
      <protection hidden="1"/>
    </xf>
    <xf numFmtId="0" fontId="93" fillId="0" borderId="29" xfId="0" applyFont="1" applyFill="1" applyBorder="1" applyAlignment="1" applyProtection="1">
      <alignment horizontal="center" vertical="center" wrapText="1"/>
      <protection hidden="1"/>
    </xf>
    <xf numFmtId="0" fontId="93" fillId="39" borderId="10" xfId="63" applyFont="1" applyFill="1" applyBorder="1" applyAlignment="1" applyProtection="1">
      <alignment horizontal="center" vertical="center" wrapText="1"/>
      <protection hidden="1"/>
    </xf>
    <xf numFmtId="0" fontId="93" fillId="39" borderId="11" xfId="63" applyFont="1" applyFill="1" applyBorder="1" applyAlignment="1" applyProtection="1">
      <alignment horizontal="center" vertical="center" wrapText="1"/>
      <protection hidden="1"/>
    </xf>
    <xf numFmtId="0" fontId="27" fillId="0" borderId="20" xfId="63" applyFont="1" applyFill="1" applyBorder="1" applyAlignment="1" applyProtection="1">
      <alignment horizontal="center" vertical="center" wrapText="1"/>
      <protection hidden="1"/>
    </xf>
    <xf numFmtId="0" fontId="27" fillId="0" borderId="0" xfId="63" applyFont="1" applyFill="1" applyBorder="1" applyAlignment="1" applyProtection="1">
      <alignment horizontal="center" vertical="center" wrapText="1"/>
      <protection hidden="1"/>
    </xf>
    <xf numFmtId="0" fontId="96" fillId="38" borderId="20" xfId="63" applyFont="1" applyFill="1" applyBorder="1" applyAlignment="1" applyProtection="1">
      <alignment horizontal="center" vertical="center" wrapText="1"/>
      <protection hidden="1"/>
    </xf>
    <xf numFmtId="0" fontId="96" fillId="38" borderId="0" xfId="63" applyFont="1" applyFill="1" applyBorder="1" applyAlignment="1" applyProtection="1">
      <alignment horizontal="center" vertical="center" wrapText="1"/>
      <protection hidden="1"/>
    </xf>
    <xf numFmtId="2" fontId="22" fillId="10" borderId="32" xfId="63" applyNumberFormat="1" applyFont="1" applyFill="1" applyBorder="1" applyAlignment="1" applyProtection="1">
      <alignment horizontal="center" vertical="center" wrapText="1"/>
      <protection hidden="1"/>
    </xf>
    <xf numFmtId="2" fontId="22" fillId="10" borderId="33" xfId="63" applyNumberFormat="1" applyFont="1" applyFill="1" applyBorder="1" applyAlignment="1" applyProtection="1">
      <alignment horizontal="center" vertical="center" wrapText="1"/>
      <protection hidden="1"/>
    </xf>
    <xf numFmtId="2" fontId="22" fillId="10" borderId="18" xfId="63" applyNumberFormat="1" applyFont="1" applyFill="1" applyBorder="1" applyAlignment="1" applyProtection="1">
      <alignment horizontal="center" vertical="center" wrapText="1"/>
      <protection hidden="1"/>
    </xf>
    <xf numFmtId="0" fontId="68" fillId="10" borderId="34" xfId="0" applyFont="1" applyFill="1" applyBorder="1" applyAlignment="1" applyProtection="1">
      <alignment horizontal="center"/>
      <protection hidden="1"/>
    </xf>
    <xf numFmtId="0" fontId="68" fillId="10" borderId="35" xfId="0" applyFont="1" applyFill="1" applyBorder="1" applyAlignment="1" applyProtection="1">
      <alignment horizontal="center"/>
      <protection hidden="1"/>
    </xf>
    <xf numFmtId="0" fontId="68" fillId="10" borderId="36" xfId="0" applyFont="1" applyFill="1" applyBorder="1" applyAlignment="1" applyProtection="1">
      <alignment horizontal="center"/>
      <protection hidden="1"/>
    </xf>
    <xf numFmtId="0" fontId="68" fillId="10" borderId="37" xfId="0" applyFont="1" applyFill="1" applyBorder="1" applyAlignment="1" applyProtection="1">
      <alignment horizontal="center"/>
      <protection hidden="1"/>
    </xf>
    <xf numFmtId="0" fontId="23" fillId="10" borderId="38" xfId="63" applyFont="1" applyFill="1" applyBorder="1" applyAlignment="1" applyProtection="1">
      <alignment horizontal="center" vertical="center" wrapText="1"/>
      <protection hidden="1"/>
    </xf>
    <xf numFmtId="0" fontId="23" fillId="10" borderId="0" xfId="63" applyFont="1" applyFill="1" applyBorder="1" applyAlignment="1" applyProtection="1">
      <alignment horizontal="center" vertical="center" wrapText="1"/>
      <protection hidden="1"/>
    </xf>
    <xf numFmtId="0" fontId="21" fillId="38" borderId="20" xfId="63" applyFont="1" applyFill="1" applyBorder="1" applyAlignment="1" applyProtection="1">
      <alignment horizontal="center" vertical="center"/>
      <protection hidden="1"/>
    </xf>
    <xf numFmtId="0" fontId="21" fillId="38" borderId="0" xfId="63" applyFont="1" applyFill="1" applyBorder="1" applyAlignment="1" applyProtection="1">
      <alignment horizontal="center" vertical="center"/>
      <protection hidden="1"/>
    </xf>
    <xf numFmtId="0" fontId="108" fillId="38" borderId="20" xfId="0" applyFont="1" applyFill="1" applyBorder="1" applyAlignment="1" applyProtection="1">
      <alignment horizontal="center" vertical="center"/>
      <protection hidden="1"/>
    </xf>
    <xf numFmtId="0" fontId="108" fillId="38" borderId="0" xfId="0" applyFont="1" applyFill="1" applyBorder="1" applyAlignment="1" applyProtection="1">
      <alignment horizontal="center" vertical="center"/>
      <protection hidden="1"/>
    </xf>
    <xf numFmtId="0" fontId="23" fillId="10" borderId="39" xfId="63" applyFont="1" applyFill="1" applyBorder="1" applyAlignment="1" applyProtection="1">
      <alignment horizontal="center" vertical="center" wrapText="1"/>
      <protection hidden="1"/>
    </xf>
    <xf numFmtId="0" fontId="23" fillId="10" borderId="40" xfId="63"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wrapText="1"/>
      <protection hidden="1"/>
    </xf>
    <xf numFmtId="1" fontId="95" fillId="0" borderId="14" xfId="0" applyNumberFormat="1" applyFont="1" applyFill="1" applyBorder="1" applyAlignment="1" applyProtection="1">
      <alignment horizontal="center" vertical="center" wrapText="1"/>
      <protection hidden="1"/>
    </xf>
    <xf numFmtId="1" fontId="95" fillId="0" borderId="19" xfId="0" applyNumberFormat="1" applyFont="1" applyFill="1" applyBorder="1" applyAlignment="1" applyProtection="1">
      <alignment horizontal="center" vertical="center" wrapText="1"/>
      <protection hidden="1"/>
    </xf>
    <xf numFmtId="9" fontId="15" fillId="7" borderId="14" xfId="86" applyFont="1" applyFill="1" applyBorder="1" applyAlignment="1" applyProtection="1">
      <alignment horizontal="center" vertical="center"/>
      <protection hidden="1"/>
    </xf>
    <xf numFmtId="9" fontId="15" fillId="7" borderId="19" xfId="86" applyFont="1" applyFill="1" applyBorder="1" applyAlignment="1" applyProtection="1">
      <alignment horizontal="center" vertical="center"/>
      <protection hidden="1"/>
    </xf>
    <xf numFmtId="0" fontId="96" fillId="45" borderId="23" xfId="68" applyFont="1" applyFill="1" applyBorder="1" applyAlignment="1" applyProtection="1">
      <alignment horizontal="center" vertical="center"/>
      <protection hidden="1"/>
    </xf>
    <xf numFmtId="0" fontId="96" fillId="45" borderId="41" xfId="68" applyFont="1" applyFill="1" applyBorder="1" applyAlignment="1" applyProtection="1">
      <alignment horizontal="center" vertical="center"/>
      <protection hidden="1"/>
    </xf>
    <xf numFmtId="0" fontId="96" fillId="45" borderId="42" xfId="68" applyFont="1" applyFill="1" applyBorder="1" applyAlignment="1" applyProtection="1">
      <alignment horizontal="center" vertical="center"/>
      <protection hidden="1"/>
    </xf>
    <xf numFmtId="0" fontId="21" fillId="44" borderId="23" xfId="68" applyFont="1" applyFill="1" applyBorder="1" applyAlignment="1" applyProtection="1">
      <alignment horizontal="center" vertical="center"/>
      <protection hidden="1"/>
    </xf>
    <xf numFmtId="0" fontId="21" fillId="44" borderId="41" xfId="68" applyFont="1" applyFill="1" applyBorder="1" applyAlignment="1" applyProtection="1">
      <alignment horizontal="center" vertical="center"/>
      <protection hidden="1"/>
    </xf>
    <xf numFmtId="0" fontId="21" fillId="44" borderId="42" xfId="68"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wrapText="1"/>
      <protection hidden="1"/>
    </xf>
    <xf numFmtId="0" fontId="15" fillId="0" borderId="19" xfId="0" applyFont="1" applyFill="1" applyBorder="1" applyAlignment="1" applyProtection="1">
      <alignment horizontal="center" vertical="center" wrapText="1"/>
      <protection hidden="1"/>
    </xf>
    <xf numFmtId="0" fontId="15" fillId="10" borderId="18" xfId="0" applyFont="1" applyFill="1" applyBorder="1" applyAlignment="1" applyProtection="1">
      <alignment horizontal="center" vertical="center" wrapText="1"/>
      <protection hidden="1"/>
    </xf>
    <xf numFmtId="9" fontId="15" fillId="0" borderId="14" xfId="0" applyNumberFormat="1" applyFont="1" applyFill="1" applyBorder="1" applyAlignment="1" applyProtection="1">
      <alignment horizontal="center" vertical="center" wrapText="1"/>
      <protection hidden="1"/>
    </xf>
    <xf numFmtId="0" fontId="96" fillId="38" borderId="10" xfId="63" applyFont="1" applyFill="1" applyBorder="1" applyAlignment="1" applyProtection="1">
      <alignment horizontal="center" vertical="center"/>
      <protection hidden="1"/>
    </xf>
    <xf numFmtId="9" fontId="9" fillId="0" borderId="14" xfId="0" applyNumberFormat="1" applyFont="1" applyFill="1" applyBorder="1" applyAlignment="1" applyProtection="1">
      <alignment horizontal="center" vertical="center" wrapText="1"/>
      <protection hidden="1"/>
    </xf>
    <xf numFmtId="180" fontId="95" fillId="0" borderId="14" xfId="0" applyNumberFormat="1" applyFont="1" applyFill="1" applyBorder="1" applyAlignment="1" applyProtection="1">
      <alignment horizontal="center" vertical="center" wrapText="1"/>
      <protection hidden="1"/>
    </xf>
    <xf numFmtId="180" fontId="95" fillId="0" borderId="19" xfId="0" applyNumberFormat="1"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protection hidden="1"/>
    </xf>
    <xf numFmtId="0" fontId="108" fillId="38" borderId="36" xfId="63" applyFont="1" applyFill="1" applyBorder="1" applyAlignment="1" applyProtection="1">
      <alignment horizontal="center" vertical="center" wrapText="1"/>
      <protection hidden="1"/>
    </xf>
    <xf numFmtId="0" fontId="108" fillId="38" borderId="37" xfId="63"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vertical="center" wrapText="1"/>
      <protection hidden="1"/>
    </xf>
    <xf numFmtId="0" fontId="23" fillId="0" borderId="0" xfId="63" applyFont="1" applyFill="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8"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0" fontId="15" fillId="10" borderId="31" xfId="0" applyFont="1" applyFill="1" applyBorder="1" applyAlignment="1" applyProtection="1">
      <alignment horizontal="center" vertical="center" wrapText="1"/>
      <protection hidden="1"/>
    </xf>
    <xf numFmtId="0" fontId="15" fillId="10" borderId="20" xfId="0" applyFont="1" applyFill="1" applyBorder="1" applyAlignment="1" applyProtection="1">
      <alignment horizontal="center" vertical="center" wrapText="1"/>
      <protection hidden="1"/>
    </xf>
    <xf numFmtId="0" fontId="15" fillId="10" borderId="22" xfId="0" applyFont="1" applyFill="1" applyBorder="1" applyAlignment="1" applyProtection="1">
      <alignment horizontal="center" vertical="center" wrapText="1"/>
      <protection hidden="1"/>
    </xf>
    <xf numFmtId="0" fontId="15" fillId="10" borderId="0" xfId="0" applyFont="1" applyFill="1" applyBorder="1" applyAlignment="1" applyProtection="1">
      <alignment horizontal="center" vertical="center" wrapText="1"/>
      <protection hidden="1"/>
    </xf>
    <xf numFmtId="0" fontId="15" fillId="10" borderId="16" xfId="0" applyFont="1" applyFill="1" applyBorder="1" applyAlignment="1" applyProtection="1">
      <alignment horizontal="center" vertical="center"/>
      <protection hidden="1"/>
    </xf>
    <xf numFmtId="0" fontId="15" fillId="10" borderId="17" xfId="0" applyFont="1" applyFill="1" applyBorder="1" applyAlignment="1" applyProtection="1">
      <alignment horizontal="center" vertical="center"/>
      <protection hidden="1"/>
    </xf>
    <xf numFmtId="0" fontId="24" fillId="10" borderId="38" xfId="63" applyFont="1" applyFill="1" applyBorder="1" applyAlignment="1" applyProtection="1">
      <alignment horizontal="center" vertical="center" wrapText="1"/>
      <protection hidden="1"/>
    </xf>
    <xf numFmtId="0" fontId="24" fillId="10" borderId="0" xfId="63" applyFont="1" applyFill="1" applyBorder="1" applyAlignment="1" applyProtection="1">
      <alignment horizontal="center" vertical="center" wrapText="1"/>
      <protection hidden="1"/>
    </xf>
    <xf numFmtId="0" fontId="24" fillId="10" borderId="39" xfId="63" applyFont="1" applyFill="1" applyBorder="1" applyAlignment="1" applyProtection="1">
      <alignment horizontal="center" vertical="center" wrapText="1"/>
      <protection hidden="1"/>
    </xf>
    <xf numFmtId="0" fontId="24" fillId="10" borderId="40" xfId="63" applyFont="1" applyFill="1" applyBorder="1" applyAlignment="1" applyProtection="1">
      <alignment horizontal="center" vertical="center" wrapText="1"/>
      <protection hidden="1"/>
    </xf>
    <xf numFmtId="9" fontId="93" fillId="39" borderId="14" xfId="0" applyNumberFormat="1" applyFont="1" applyFill="1" applyBorder="1" applyAlignment="1" applyProtection="1">
      <alignment horizontal="center" vertical="center" wrapText="1"/>
      <protection hidden="1"/>
    </xf>
    <xf numFmtId="9" fontId="93" fillId="39" borderId="21" xfId="0" applyNumberFormat="1"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93" fillId="0" borderId="27" xfId="0" applyFont="1" applyBorder="1" applyAlignment="1" applyProtection="1">
      <alignment horizontal="center" vertical="center" wrapText="1"/>
      <protection hidden="1"/>
    </xf>
    <xf numFmtId="0" fontId="93" fillId="0" borderId="28" xfId="0" applyFont="1" applyBorder="1" applyAlignment="1" applyProtection="1">
      <alignment horizontal="center" vertical="center" wrapText="1"/>
      <protection hidden="1"/>
    </xf>
    <xf numFmtId="9" fontId="93" fillId="39" borderId="10" xfId="63" applyNumberFormat="1" applyFont="1" applyFill="1" applyBorder="1" applyAlignment="1" applyProtection="1">
      <alignment horizontal="center" vertical="center" wrapText="1"/>
      <protection hidden="1"/>
    </xf>
    <xf numFmtId="9" fontId="93" fillId="39" borderId="11" xfId="63" applyNumberFormat="1" applyFont="1" applyFill="1" applyBorder="1" applyAlignment="1" applyProtection="1">
      <alignment horizontal="center" vertical="center" wrapText="1"/>
      <protection hidden="1"/>
    </xf>
    <xf numFmtId="0" fontId="93" fillId="39" borderId="19" xfId="0" applyFont="1" applyFill="1" applyBorder="1" applyAlignment="1" applyProtection="1">
      <alignment horizontal="center" vertical="center" wrapText="1"/>
      <protection hidden="1"/>
    </xf>
    <xf numFmtId="0" fontId="93" fillId="39" borderId="14" xfId="63" applyFont="1" applyFill="1" applyBorder="1" applyAlignment="1" applyProtection="1">
      <alignment horizontal="center" vertical="center" wrapText="1"/>
      <protection hidden="1"/>
    </xf>
    <xf numFmtId="0" fontId="93" fillId="39" borderId="21" xfId="63" applyFont="1" applyFill="1" applyBorder="1" applyAlignment="1" applyProtection="1">
      <alignment horizontal="center" vertical="center" wrapText="1"/>
      <protection hidden="1"/>
    </xf>
    <xf numFmtId="9" fontId="95" fillId="0" borderId="14" xfId="86" applyFont="1" applyFill="1" applyBorder="1" applyAlignment="1" applyProtection="1">
      <alignment horizontal="center" vertical="center" wrapText="1"/>
      <protection hidden="1" locked="0"/>
    </xf>
    <xf numFmtId="9" fontId="95" fillId="0" borderId="19" xfId="86" applyFont="1" applyFill="1" applyBorder="1" applyAlignment="1" applyProtection="1">
      <alignment horizontal="center" vertical="center" wrapText="1"/>
      <protection hidden="1" locked="0"/>
    </xf>
    <xf numFmtId="0" fontId="15" fillId="0" borderId="21" xfId="0" applyFont="1" applyFill="1" applyBorder="1" applyAlignment="1" applyProtection="1">
      <alignment horizontal="center" vertical="center" wrapText="1"/>
      <protection hidden="1"/>
    </xf>
    <xf numFmtId="0" fontId="15" fillId="10" borderId="14" xfId="0" applyFont="1" applyFill="1" applyBorder="1" applyAlignment="1" applyProtection="1">
      <alignment horizontal="center" vertical="center" wrapText="1"/>
      <protection hidden="1"/>
    </xf>
    <xf numFmtId="0" fontId="15" fillId="10" borderId="21" xfId="0" applyFont="1" applyFill="1" applyBorder="1" applyAlignment="1" applyProtection="1">
      <alignment horizontal="center" vertical="center" wrapText="1"/>
      <protection hidden="1"/>
    </xf>
    <xf numFmtId="0" fontId="15" fillId="10" borderId="19" xfId="0" applyFont="1" applyFill="1" applyBorder="1" applyAlignment="1" applyProtection="1">
      <alignment horizontal="center" vertical="center" wrapText="1"/>
      <protection hidden="1"/>
    </xf>
    <xf numFmtId="0" fontId="15" fillId="10" borderId="14" xfId="0" applyFont="1" applyFill="1" applyBorder="1" applyAlignment="1" applyProtection="1">
      <alignment horizontal="center" vertical="center"/>
      <protection hidden="1"/>
    </xf>
    <xf numFmtId="0" fontId="15" fillId="10" borderId="21" xfId="0" applyFont="1" applyFill="1" applyBorder="1" applyAlignment="1" applyProtection="1">
      <alignment horizontal="center" vertical="center"/>
      <protection hidden="1"/>
    </xf>
    <xf numFmtId="0" fontId="15" fillId="10" borderId="19" xfId="0" applyFont="1" applyFill="1" applyBorder="1" applyAlignment="1" applyProtection="1">
      <alignment horizontal="center" vertical="center"/>
      <protection hidden="1"/>
    </xf>
    <xf numFmtId="0" fontId="12" fillId="33" borderId="36" xfId="63" applyFont="1" applyFill="1" applyBorder="1" applyAlignment="1">
      <alignment horizontal="center" vertical="center" wrapText="1"/>
      <protection/>
    </xf>
    <xf numFmtId="0" fontId="12" fillId="33" borderId="37"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42" xfId="63" applyFont="1" applyFill="1" applyBorder="1" applyAlignment="1">
      <alignment horizontal="center" vertical="center" wrapText="1"/>
      <protection/>
    </xf>
    <xf numFmtId="0" fontId="25" fillId="0" borderId="0" xfId="63" applyFont="1" applyFill="1" applyBorder="1" applyAlignment="1" applyProtection="1">
      <alignment horizontal="left" vertical="center" wrapText="1"/>
      <protection hidden="1"/>
    </xf>
    <xf numFmtId="0" fontId="25" fillId="0" borderId="0" xfId="0" applyFont="1" applyBorder="1" applyAlignment="1" applyProtection="1">
      <alignment horizontal="center" vertical="center"/>
      <protection hidden="1"/>
    </xf>
    <xf numFmtId="0" fontId="69" fillId="10" borderId="34" xfId="0" applyFont="1" applyFill="1" applyBorder="1" applyAlignment="1" applyProtection="1">
      <alignment horizontal="center"/>
      <protection hidden="1"/>
    </xf>
    <xf numFmtId="0" fontId="69" fillId="10" borderId="35" xfId="0" applyFont="1" applyFill="1" applyBorder="1" applyAlignment="1" applyProtection="1">
      <alignment horizontal="center"/>
      <protection hidden="1"/>
    </xf>
    <xf numFmtId="0" fontId="8" fillId="10" borderId="38" xfId="63" applyFont="1" applyFill="1" applyBorder="1" applyAlignment="1" applyProtection="1">
      <alignment horizontal="center" vertical="center" wrapText="1"/>
      <protection hidden="1"/>
    </xf>
    <xf numFmtId="0" fontId="8" fillId="10" borderId="0" xfId="63" applyFont="1" applyFill="1" applyBorder="1" applyAlignment="1" applyProtection="1">
      <alignment horizontal="center" vertical="center" wrapText="1"/>
      <protection hidden="1"/>
    </xf>
    <xf numFmtId="0" fontId="8" fillId="10" borderId="39" xfId="63" applyFont="1" applyFill="1" applyBorder="1" applyAlignment="1" applyProtection="1">
      <alignment horizontal="center" vertical="center" wrapText="1"/>
      <protection hidden="1"/>
    </xf>
    <xf numFmtId="0" fontId="8" fillId="10" borderId="40" xfId="63" applyFont="1" applyFill="1" applyBorder="1" applyAlignment="1" applyProtection="1">
      <alignment horizontal="center" vertical="center" wrapText="1"/>
      <protection hidden="1"/>
    </xf>
    <xf numFmtId="0" fontId="8" fillId="10" borderId="31" xfId="63" applyFont="1" applyFill="1" applyBorder="1" applyAlignment="1" applyProtection="1">
      <alignment horizontal="center" vertical="center" wrapText="1"/>
      <protection hidden="1"/>
    </xf>
    <xf numFmtId="0" fontId="8" fillId="10" borderId="22" xfId="63" applyFont="1" applyFill="1" applyBorder="1" applyAlignment="1" applyProtection="1">
      <alignment horizontal="center" vertical="center" wrapText="1"/>
      <protection hidden="1"/>
    </xf>
    <xf numFmtId="0" fontId="8" fillId="10" borderId="16" xfId="63" applyFont="1" applyFill="1" applyBorder="1" applyAlignment="1" applyProtection="1">
      <alignment horizontal="center" vertical="center" wrapText="1"/>
      <protection hidden="1"/>
    </xf>
    <xf numFmtId="0" fontId="8" fillId="10" borderId="20" xfId="63" applyFont="1" applyFill="1" applyBorder="1" applyAlignment="1" applyProtection="1">
      <alignment horizontal="center" vertical="center" wrapText="1"/>
      <protection hidden="1"/>
    </xf>
    <xf numFmtId="0" fontId="8" fillId="10" borderId="17" xfId="63" applyFont="1" applyFill="1" applyBorder="1" applyAlignment="1" applyProtection="1">
      <alignment horizontal="center" vertical="center" wrapText="1"/>
      <protection hidden="1"/>
    </xf>
    <xf numFmtId="0" fontId="7" fillId="10" borderId="38" xfId="63" applyFont="1" applyFill="1" applyBorder="1" applyAlignment="1" applyProtection="1">
      <alignment horizontal="center" vertical="center" wrapText="1"/>
      <protection hidden="1"/>
    </xf>
    <xf numFmtId="0" fontId="7" fillId="10" borderId="0" xfId="63" applyFont="1" applyFill="1" applyBorder="1" applyAlignment="1" applyProtection="1">
      <alignment horizontal="center" vertical="center" wrapText="1"/>
      <protection hidden="1"/>
    </xf>
    <xf numFmtId="0" fontId="7" fillId="10" borderId="39" xfId="63" applyFont="1" applyFill="1" applyBorder="1" applyAlignment="1" applyProtection="1">
      <alignment horizontal="center" vertical="center" wrapText="1"/>
      <protection hidden="1"/>
    </xf>
    <xf numFmtId="0" fontId="7" fillId="10" borderId="40" xfId="63" applyFont="1" applyFill="1" applyBorder="1" applyAlignment="1" applyProtection="1">
      <alignment horizontal="center" vertical="center" wrapText="1"/>
      <protection hidden="1"/>
    </xf>
    <xf numFmtId="0" fontId="15" fillId="39" borderId="14" xfId="63" applyFont="1" applyFill="1" applyBorder="1" applyAlignment="1" applyProtection="1">
      <alignment horizontal="center" vertical="center"/>
      <protection hidden="1"/>
    </xf>
    <xf numFmtId="0" fontId="15" fillId="39" borderId="21" xfId="63" applyFont="1" applyFill="1" applyBorder="1" applyAlignment="1" applyProtection="1">
      <alignment horizontal="center" vertical="center"/>
      <protection hidden="1"/>
    </xf>
    <xf numFmtId="0" fontId="15" fillId="39" borderId="19" xfId="63" applyFont="1" applyFill="1" applyBorder="1" applyAlignment="1" applyProtection="1">
      <alignment horizontal="center" vertical="center"/>
      <protection hidden="1"/>
    </xf>
    <xf numFmtId="193" fontId="94" fillId="10" borderId="14" xfId="0" applyNumberFormat="1" applyFont="1" applyFill="1" applyBorder="1" applyAlignment="1" applyProtection="1">
      <alignment horizontal="center" vertical="center" wrapText="1"/>
      <protection hidden="1"/>
    </xf>
    <xf numFmtId="193" fontId="94" fillId="10" borderId="21" xfId="0" applyNumberFormat="1" applyFont="1" applyFill="1" applyBorder="1" applyAlignment="1" applyProtection="1">
      <alignment horizontal="center" vertical="center" wrapText="1"/>
      <protection hidden="1"/>
    </xf>
    <xf numFmtId="193" fontId="94" fillId="10" borderId="19" xfId="0" applyNumberFormat="1" applyFont="1" applyFill="1" applyBorder="1" applyAlignment="1" applyProtection="1">
      <alignment horizontal="center" vertical="center" wrapText="1"/>
      <protection hidden="1"/>
    </xf>
    <xf numFmtId="186" fontId="95" fillId="0" borderId="21" xfId="0" applyNumberFormat="1" applyFont="1" applyFill="1" applyBorder="1" applyAlignment="1" applyProtection="1">
      <alignment horizontal="center" vertical="center" wrapText="1"/>
      <protection hidden="1"/>
    </xf>
    <xf numFmtId="1" fontId="95" fillId="0" borderId="21" xfId="0" applyNumberFormat="1" applyFont="1" applyFill="1" applyBorder="1" applyAlignment="1" applyProtection="1">
      <alignment horizontal="center" vertical="center" wrapText="1"/>
      <protection hidden="1"/>
    </xf>
    <xf numFmtId="193" fontId="101" fillId="10" borderId="31" xfId="0" applyNumberFormat="1" applyFont="1" applyFill="1" applyBorder="1" applyAlignment="1" applyProtection="1">
      <alignment horizontal="center" vertical="center" wrapText="1"/>
      <protection hidden="1"/>
    </xf>
    <xf numFmtId="193" fontId="101" fillId="10" borderId="22" xfId="0" applyNumberFormat="1" applyFont="1" applyFill="1" applyBorder="1" applyAlignment="1" applyProtection="1">
      <alignment horizontal="center" vertical="center" wrapText="1"/>
      <protection hidden="1"/>
    </xf>
    <xf numFmtId="193" fontId="101" fillId="10" borderId="16" xfId="0" applyNumberFormat="1" applyFont="1" applyFill="1" applyBorder="1" applyAlignment="1" applyProtection="1">
      <alignment horizontal="center" vertical="center" wrapText="1"/>
      <protection hidden="1"/>
    </xf>
    <xf numFmtId="193" fontId="101" fillId="10" borderId="20" xfId="0" applyNumberFormat="1" applyFont="1" applyFill="1" applyBorder="1" applyAlignment="1" applyProtection="1">
      <alignment horizontal="center" vertical="center" wrapText="1"/>
      <protection hidden="1"/>
    </xf>
    <xf numFmtId="193" fontId="101" fillId="10" borderId="0" xfId="0" applyNumberFormat="1" applyFont="1" applyFill="1" applyBorder="1" applyAlignment="1" applyProtection="1">
      <alignment horizontal="center" vertical="center" wrapText="1"/>
      <protection hidden="1"/>
    </xf>
    <xf numFmtId="193" fontId="101" fillId="10" borderId="17" xfId="0" applyNumberFormat="1" applyFont="1" applyFill="1" applyBorder="1" applyAlignment="1" applyProtection="1">
      <alignment horizontal="center" vertical="center" wrapText="1"/>
      <protection hidden="1"/>
    </xf>
    <xf numFmtId="193" fontId="101" fillId="10" borderId="34" xfId="0" applyNumberFormat="1" applyFont="1" applyFill="1" applyBorder="1" applyAlignment="1" applyProtection="1">
      <alignment horizontal="center" vertical="center" wrapText="1"/>
      <protection hidden="1"/>
    </xf>
    <xf numFmtId="193" fontId="101" fillId="10" borderId="35" xfId="0" applyNumberFormat="1" applyFont="1" applyFill="1" applyBorder="1" applyAlignment="1" applyProtection="1">
      <alignment horizontal="center" vertical="center" wrapText="1"/>
      <protection hidden="1"/>
    </xf>
    <xf numFmtId="193" fontId="101" fillId="10" borderId="15" xfId="0" applyNumberFormat="1" applyFont="1" applyFill="1" applyBorder="1" applyAlignment="1" applyProtection="1">
      <alignment horizontal="center" vertical="center" wrapText="1"/>
      <protection hidden="1"/>
    </xf>
    <xf numFmtId="0" fontId="93" fillId="39" borderId="14" xfId="69" applyFont="1" applyFill="1" applyBorder="1" applyAlignment="1" applyProtection="1">
      <alignment horizontal="center" vertical="center" wrapText="1"/>
      <protection hidden="1"/>
    </xf>
    <xf numFmtId="0" fontId="93" fillId="39" borderId="21" xfId="69" applyFont="1" applyFill="1" applyBorder="1" applyAlignment="1" applyProtection="1">
      <alignment horizontal="center" vertical="center" wrapText="1"/>
      <protection hidden="1"/>
    </xf>
    <xf numFmtId="0" fontId="93" fillId="39" borderId="19" xfId="69" applyFont="1" applyFill="1" applyBorder="1" applyAlignment="1" applyProtection="1">
      <alignment horizontal="center" vertical="center" wrapText="1"/>
      <protection hidden="1"/>
    </xf>
    <xf numFmtId="14" fontId="15" fillId="39" borderId="14" xfId="69" applyNumberFormat="1" applyFont="1" applyFill="1" applyBorder="1" applyAlignment="1" applyProtection="1">
      <alignment horizontal="center" vertical="center" wrapText="1"/>
      <protection hidden="1"/>
    </xf>
    <xf numFmtId="14" fontId="15" fillId="39" borderId="21" xfId="69" applyNumberFormat="1" applyFont="1" applyFill="1" applyBorder="1" applyAlignment="1" applyProtection="1">
      <alignment horizontal="center" vertical="center" wrapText="1"/>
      <protection hidden="1"/>
    </xf>
    <xf numFmtId="14" fontId="15" fillId="39" borderId="19" xfId="69" applyNumberFormat="1" applyFont="1" applyFill="1" applyBorder="1" applyAlignment="1" applyProtection="1">
      <alignment horizontal="center" vertical="center" wrapText="1"/>
      <protection hidden="1"/>
    </xf>
    <xf numFmtId="0" fontId="9" fillId="39" borderId="14" xfId="0" applyFont="1" applyFill="1" applyBorder="1" applyAlignment="1" applyProtection="1">
      <alignment horizontal="center" vertical="center" wrapText="1"/>
      <protection hidden="1"/>
    </xf>
    <xf numFmtId="0" fontId="93" fillId="0" borderId="21" xfId="0" applyFont="1" applyBorder="1" applyAlignment="1" applyProtection="1">
      <alignment horizontal="center" vertical="center" wrapText="1"/>
      <protection hidden="1"/>
    </xf>
    <xf numFmtId="0" fontId="93" fillId="0" borderId="19" xfId="0" applyFont="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0" fontId="15" fillId="39" borderId="14" xfId="69" applyFont="1" applyFill="1" applyBorder="1" applyAlignment="1" applyProtection="1">
      <alignment horizontal="center" vertical="center" wrapText="1"/>
      <protection hidden="1"/>
    </xf>
    <xf numFmtId="0" fontId="15" fillId="39" borderId="21" xfId="69" applyFont="1" applyFill="1" applyBorder="1" applyAlignment="1" applyProtection="1">
      <alignment horizontal="center" vertical="center" wrapText="1"/>
      <protection hidden="1"/>
    </xf>
    <xf numFmtId="0" fontId="15" fillId="39" borderId="19" xfId="69" applyFont="1" applyFill="1" applyBorder="1" applyAlignment="1" applyProtection="1">
      <alignment horizontal="center" vertical="center" wrapText="1"/>
      <protection hidden="1"/>
    </xf>
    <xf numFmtId="9" fontId="95" fillId="10" borderId="21" xfId="86" applyFont="1" applyFill="1" applyBorder="1" applyAlignment="1" applyProtection="1">
      <alignment horizontal="center" vertical="center" wrapText="1"/>
      <protection hidden="1"/>
    </xf>
    <xf numFmtId="9" fontId="15" fillId="7" borderId="21" xfId="86" applyFont="1" applyFill="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9" fontId="95" fillId="7" borderId="21" xfId="86" applyFont="1" applyFill="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locked="0"/>
    </xf>
    <xf numFmtId="0" fontId="15" fillId="0" borderId="21" xfId="0" applyFont="1" applyBorder="1" applyAlignment="1" applyProtection="1">
      <alignment horizontal="center" vertical="center" wrapText="1"/>
      <protection hidden="1" locked="0"/>
    </xf>
    <xf numFmtId="0" fontId="15" fillId="0" borderId="19" xfId="0" applyFont="1" applyBorder="1" applyAlignment="1" applyProtection="1">
      <alignment horizontal="center" vertical="center" wrapText="1"/>
      <protection hidden="1" locked="0"/>
    </xf>
    <xf numFmtId="0" fontId="15" fillId="0" borderId="14" xfId="0" applyFont="1" applyBorder="1" applyAlignment="1" applyProtection="1">
      <alignment horizontal="center" vertical="center"/>
      <protection hidden="1" locked="0"/>
    </xf>
    <xf numFmtId="0" fontId="15" fillId="0" borderId="21" xfId="0" applyFont="1" applyBorder="1" applyAlignment="1" applyProtection="1">
      <alignment horizontal="center" vertical="center"/>
      <protection hidden="1" locked="0"/>
    </xf>
    <xf numFmtId="0" fontId="15" fillId="0" borderId="19" xfId="0" applyFont="1" applyBorder="1" applyAlignment="1" applyProtection="1">
      <alignment horizontal="center" vertical="center"/>
      <protection hidden="1" locked="0"/>
    </xf>
    <xf numFmtId="0" fontId="15" fillId="39" borderId="14" xfId="0" applyFont="1" applyFill="1" applyBorder="1" applyAlignment="1" applyProtection="1">
      <alignment horizontal="center" vertical="center" wrapText="1"/>
      <protection hidden="1"/>
    </xf>
    <xf numFmtId="0" fontId="15" fillId="39" borderId="21" xfId="0" applyFont="1" applyFill="1" applyBorder="1" applyAlignment="1" applyProtection="1">
      <alignment horizontal="center" vertical="center" wrapText="1"/>
      <protection hidden="1"/>
    </xf>
    <xf numFmtId="0" fontId="15" fillId="39" borderId="19" xfId="0" applyFont="1" applyFill="1" applyBorder="1" applyAlignment="1" applyProtection="1">
      <alignment horizontal="center" vertical="center" wrapText="1"/>
      <protection hidden="1"/>
    </xf>
    <xf numFmtId="0" fontId="79" fillId="39" borderId="14" xfId="46" applyFill="1" applyBorder="1" applyAlignment="1" applyProtection="1">
      <alignment horizontal="center" vertical="center" wrapText="1"/>
      <protection hidden="1" locked="0"/>
    </xf>
    <xf numFmtId="0" fontId="79" fillId="39" borderId="21" xfId="46" applyFill="1" applyBorder="1" applyAlignment="1" applyProtection="1">
      <alignment horizontal="center" vertical="center" wrapText="1"/>
      <protection hidden="1" locked="0"/>
    </xf>
    <xf numFmtId="0" fontId="79" fillId="39" borderId="19" xfId="46" applyFill="1" applyBorder="1" applyAlignment="1" applyProtection="1">
      <alignment horizontal="center" vertical="center" wrapText="1"/>
      <protection hidden="1" locked="0"/>
    </xf>
    <xf numFmtId="0" fontId="111" fillId="45" borderId="0" xfId="0" applyFont="1" applyFill="1" applyBorder="1" applyAlignment="1" applyProtection="1">
      <alignment horizontal="center"/>
      <protection hidden="1"/>
    </xf>
    <xf numFmtId="0" fontId="111" fillId="45" borderId="0" xfId="0" applyFont="1" applyFill="1" applyBorder="1" applyAlignment="1" applyProtection="1">
      <alignment horizontal="center"/>
      <protection/>
    </xf>
  </cellXfs>
  <cellStyles count="10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2" xfId="51"/>
    <cellStyle name="Millares 3" xfId="52"/>
    <cellStyle name="Millares 6" xfId="53"/>
    <cellStyle name="Currency" xfId="54"/>
    <cellStyle name="Currency [0]" xfId="55"/>
    <cellStyle name="Moneda 2" xfId="56"/>
    <cellStyle name="Moneda 2 2" xfId="57"/>
    <cellStyle name="Neutral" xfId="58"/>
    <cellStyle name="Normal 10" xfId="59"/>
    <cellStyle name="Normal 10 2" xfId="60"/>
    <cellStyle name="Normal 12" xfId="61"/>
    <cellStyle name="Normal 14" xfId="62"/>
    <cellStyle name="Normal 2" xfId="63"/>
    <cellStyle name="Normal 2 10" xfId="64"/>
    <cellStyle name="Normal 2 11" xfId="65"/>
    <cellStyle name="Normal 2 12" xfId="66"/>
    <cellStyle name="Normal 2 13" xfId="67"/>
    <cellStyle name="Normal 2 14" xfId="68"/>
    <cellStyle name="Normal 2 15" xfId="69"/>
    <cellStyle name="Normal 2 2" xfId="70"/>
    <cellStyle name="Normal 2 2 2" xfId="71"/>
    <cellStyle name="Normal 2 3" xfId="72"/>
    <cellStyle name="Normal 2 4" xfId="73"/>
    <cellStyle name="Normal 2 5" xfId="74"/>
    <cellStyle name="Normal 2 6" xfId="75"/>
    <cellStyle name="Normal 2 7" xfId="76"/>
    <cellStyle name="Normal 2 8" xfId="77"/>
    <cellStyle name="Normal 2 9" xfId="78"/>
    <cellStyle name="Normal 3" xfId="79"/>
    <cellStyle name="Normal 4" xfId="80"/>
    <cellStyle name="Normal 6" xfId="81"/>
    <cellStyle name="Normal 6 2" xfId="82"/>
    <cellStyle name="Normal 7" xfId="83"/>
    <cellStyle name="Normal 7 2" xfId="84"/>
    <cellStyle name="Notas" xfId="85"/>
    <cellStyle name="Percent" xfId="86"/>
    <cellStyle name="Porcentual 2" xfId="87"/>
    <cellStyle name="Porcentual 2 10" xfId="88"/>
    <cellStyle name="Porcentual 2 10 2" xfId="89"/>
    <cellStyle name="Porcentual 2 2" xfId="90"/>
    <cellStyle name="Porcentual 2 2 2" xfId="91"/>
    <cellStyle name="Porcentual 2 2 3" xfId="92"/>
    <cellStyle name="Porcentual 2 2 4" xfId="93"/>
    <cellStyle name="Porcentual 2 2 5" xfId="94"/>
    <cellStyle name="Porcentual 2 2 6" xfId="95"/>
    <cellStyle name="Porcentual 2 2 7" xfId="96"/>
    <cellStyle name="Porcentual 2 2 8" xfId="97"/>
    <cellStyle name="Porcentual 2 2 9" xfId="98"/>
    <cellStyle name="Porcentual 2 3" xfId="99"/>
    <cellStyle name="Porcentual 2 3 2" xfId="100"/>
    <cellStyle name="Porcentual 2 3 2 2" xfId="101"/>
    <cellStyle name="Porcentual 2 3 3" xfId="102"/>
    <cellStyle name="Porcentual 2 4" xfId="103"/>
    <cellStyle name="Porcentual 2 4 2" xfId="104"/>
    <cellStyle name="Porcentual 2 5" xfId="105"/>
    <cellStyle name="Porcentual 2 5 2" xfId="106"/>
    <cellStyle name="Porcentual 2 6" xfId="107"/>
    <cellStyle name="Porcentual 2 6 2" xfId="108"/>
    <cellStyle name="Porcentual 2 7" xfId="109"/>
    <cellStyle name="Porcentual 2 7 2" xfId="110"/>
    <cellStyle name="Porcentual 2 8" xfId="111"/>
    <cellStyle name="Porcentual 2 8 2" xfId="112"/>
    <cellStyle name="Porcentual 2 9" xfId="113"/>
    <cellStyle name="Porcentual 2 9 2" xfId="114"/>
    <cellStyle name="Porcentual 3" xfId="115"/>
    <cellStyle name="Salida" xfId="116"/>
    <cellStyle name="Texto de advertencia" xfId="117"/>
    <cellStyle name="Texto explicativo" xfId="118"/>
    <cellStyle name="Título" xfId="119"/>
    <cellStyle name="Título 2" xfId="120"/>
    <cellStyle name="Título 3" xfId="121"/>
    <cellStyle name="Total" xfId="122"/>
  </cellStyles>
  <dxfs count="13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UBGERENCIA%20DE%20RED\Seguimiento%20metas%20PyP%20NL%20(mar).xlsx" TargetMode="External" /><Relationship Id="rId2" Type="http://schemas.openxmlformats.org/officeDocument/2006/relationships/hyperlink" Target="SUBGERENCIA%20DE%20RED\INDICE%20DE%20HOSPITAL%20SEGURO.xls" TargetMode="External" /><Relationship Id="rId3" Type="http://schemas.openxmlformats.org/officeDocument/2006/relationships/hyperlink" Target="SUBGERENCIA%20DE%20RED\GESTION%20EVENTOS%20ADVERSOS.xls" TargetMode="External" /><Relationship Id="rId4" Type="http://schemas.openxmlformats.org/officeDocument/2006/relationships/hyperlink" Target="SUBGERENCIA%20DE%20RED\Oportunidad%20triage%203.xls" TargetMode="External" /><Relationship Id="rId5" Type="http://schemas.openxmlformats.org/officeDocument/2006/relationships/hyperlink" Target="SUBGERENCIA%20DE%20RED\2DO%20TRIMESTRE\PROCEDIMIENTOS%20DE%20ENFERMER&#65533;A" TargetMode="External" /><Relationship Id="rId6" Type="http://schemas.openxmlformats.org/officeDocument/2006/relationships/hyperlink" Target="SUBGERENCIA%20DE%20RED\2DO%20TRIMESTRE\INFORME%20MONITOREO%20DE%20SERVICIOS%20PRIMER%20SEMESTRE%202016.pdf" TargetMode="External" /><Relationship Id="rId7" Type="http://schemas.openxmlformats.org/officeDocument/2006/relationships/hyperlink" Target="SUBGERENCIA%20DE%20RED\2DO%20TRIMESTRE\EVENTOS%20ADVERSOS.xls" TargetMode="External" /><Relationship Id="rId8" Type="http://schemas.openxmlformats.org/officeDocument/2006/relationships/hyperlink" Target="SUBGERENCIA%20DE%20RED\2DO%20TRIMESTRE\OPORTUNIDAD%20TRIAGE%20II.xls" TargetMode="External" /><Relationship Id="rId9" Type="http://schemas.openxmlformats.org/officeDocument/2006/relationships/hyperlink" Target="SUBGERENCIA%20DE%20RED\2DO%20TRIMESTRE\S&#65533;FILIS%20CONG&#65533;NITA.ppt" TargetMode="External" /><Relationship Id="rId10" Type="http://schemas.openxmlformats.org/officeDocument/2006/relationships/hyperlink" Target="SUBGERENCIA%20DE%20RED\2DO%20TRIMESTRE\Seguimiento%20metas%20PyP%20NL%20(jun).xlsx" TargetMode="External" /><Relationship Id="rId11" Type="http://schemas.openxmlformats.org/officeDocument/2006/relationships/hyperlink" Target="SUBGERENCIA%20DE%20RED\2DO%20TRIMESTRE\Continuidad%20en%20la%20atenci&#65533;n%20gestantes.xls" TargetMode="External" /><Relationship Id="rId12" Type="http://schemas.openxmlformats.org/officeDocument/2006/relationships/hyperlink" Target="SUBGERENCIA%20DE%20RED\2DO%20TRIMESTRE\CAF&#65533;%20APS\CONSOLIDADO%20CAF&#65533;%20APS.xlsx" TargetMode="External" /><Relationship Id="rId13" Type="http://schemas.openxmlformats.org/officeDocument/2006/relationships/hyperlink" Target="SUBGERENCIA%20DE%20RED\2DO%20TRIMESTRE\Modelo%20de%20Humanizaci&#65533;n" TargetMode="External" /><Relationship Id="rId14" Type="http://schemas.openxmlformats.org/officeDocument/2006/relationships/hyperlink" Target="SUBGERENCIA%20DE%20RED\3ER%20TRIMESTRE\L&#65533;NEA%201\DESPLIEGUE%20MANUALES%20CICLOS%20DE%20ATENCI&#65533;N" TargetMode="External" /><Relationship Id="rId15" Type="http://schemas.openxmlformats.org/officeDocument/2006/relationships/hyperlink" Target="SUBGERENCIA%20DE%20RED\3ER%20TRIMESTRE\L&#65533;NEA%201\Seguimiento%20metas%20PyP%20NL%20(sep).xlsx" TargetMode="External" /><Relationship Id="rId16" Type="http://schemas.openxmlformats.org/officeDocument/2006/relationships/hyperlink" Target="SUBGERENCIA%20DE%20RED\3ER%20TRIMESTRE\L&#65533;NEA%201\I%20HOSPITAL%20SEGURO.xls" TargetMode="External" /><Relationship Id="rId17" Type="http://schemas.openxmlformats.org/officeDocument/2006/relationships/hyperlink" Target="SUBGERENCIA%20DE%20RED\3ER%20TRIMESTRE\L&#65533;NEA%201\EVENTOS%20ADVERSOS.xls" TargetMode="External" /><Relationship Id="rId18" Type="http://schemas.openxmlformats.org/officeDocument/2006/relationships/hyperlink" Target="SUBGERENCIA%20DE%20RED\3ER%20TRIMESTRE\L&#65533;NEA%201\OPORTUNIDAD%20TRIAGE%20II.xls"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IRECCION%20ADVA\primer%20trimestre\CRONOGRAMA%20E%20INVENTARIO%20ESE%20METROSALUD%202016%20V1.xlsx" TargetMode="External" /><Relationship Id="rId2" Type="http://schemas.openxmlformats.org/officeDocument/2006/relationships/hyperlink" Target="DIRECCION%20ADVA\primer%20trimestre\CRONOGRAMA%20E%20INVENTARIO%20ESE%20METROSALUD%202016%20V1.xlsx" TargetMode="External" /><Relationship Id="rId3" Type="http://schemas.openxmlformats.org/officeDocument/2006/relationships/hyperlink" Target="DIRECCION%20ADVA\primer%20trimestre\ejecucion%20de%20plan%20mantenimineto%20equipos%20medicos.xlsx" TargetMode="External" /><Relationship Id="rId4" Type="http://schemas.openxmlformats.org/officeDocument/2006/relationships/hyperlink" Target="DIRECCION%20ADVA\primer%20trimestre\EJECUCION%20DEL%20PLAN%20DE%20MANTENIMIENTO%20PARUQE%20AUTOMOTOR.xlsx" TargetMode="External" /><Relationship Id="rId5" Type="http://schemas.openxmlformats.org/officeDocument/2006/relationships/hyperlink" Target="DIRECCION%20ADVA\primer%20trimestre\CUADR.INFOR.%20MNTNMTO%20INFRAEST.%20CONSOL.%201ER%20TRIMEST.%20INGO-MAURO.%20ABRIL%2012-2016.xls" TargetMode="External" /><Relationship Id="rId6" Type="http://schemas.openxmlformats.org/officeDocument/2006/relationships/hyperlink" Target="DIRECCION%20ADVA\primer%20trimestre\Copia%20de%20oportunidad%20de%20correctivos.xlsx" TargetMode="External" /><Relationship Id="rId7" Type="http://schemas.openxmlformats.org/officeDocument/2006/relationships/hyperlink" Target="SUBGERENCIA%20DE%20RED\CumplimCentrosAtencion%20a%20la%20fechaQ.xlsx" TargetMode="External" /><Relationship Id="rId8" Type="http://schemas.openxmlformats.org/officeDocument/2006/relationships/hyperlink" Target="SUBGERENCIA%20DE%20RED\&#65533;NDICE%20OPORTUNIDAD%20DE%20PLAN%20ACCI&#65533;N.xlsx" TargetMode="External" /><Relationship Id="rId9" Type="http://schemas.openxmlformats.org/officeDocument/2006/relationships/hyperlink" Target="SUBGERENCIA%20DE%20RED\Referencia%20urgente.xls" TargetMode="External" /><Relationship Id="rId10" Type="http://schemas.openxmlformats.org/officeDocument/2006/relationships/hyperlink" Target="../../../../../../direccion%20adtiva/plan%20de%20accion%202016/pimer%20trimestre%202016/jorge/CUADR.INFOR.%20MNTNMTO%20INFRAEST.%20CONSOL.%201ER%20TRIMEST.%20INGO-MAURO.%20ABRIL%2012-2016.xls" TargetMode="External" /><Relationship Id="rId11" Type="http://schemas.openxmlformats.org/officeDocument/2006/relationships/hyperlink" Target="SUBGERENCIA%20DE%20RED\2DO%20TRIMESTRE\CumplimCentrosAtencion%20Enero%20a%20JunioQ.xlsx" TargetMode="External" /><Relationship Id="rId12" Type="http://schemas.openxmlformats.org/officeDocument/2006/relationships/hyperlink" Target="SUBGERENCIA%20DE%20RED\2DO%20TRIMESTRE\VULNERACI&#65533;N%20DE%20DERECHOS.xls" TargetMode="External" /><Relationship Id="rId13" Type="http://schemas.openxmlformats.org/officeDocument/2006/relationships/hyperlink" Target="SUBGERENCIA%20DE%20RED\2DO%20TRIMESTRE\REFERENCIA%20SATISFECHA.xls" TargetMode="External" /><Relationship Id="rId14" Type="http://schemas.openxmlformats.org/officeDocument/2006/relationships/hyperlink" Target="DIRECCION%20ADVA\Segundo%20trimestre\recursos%20de%20dotacion%20doce%20de%20octubre%20segundo%20trimestre%202016.xls" TargetMode="External" /><Relationship Id="rId15" Type="http://schemas.openxmlformats.org/officeDocument/2006/relationships/hyperlink" Target="DIRECCION%20ADVA\Segundo%20trimestre\recursos%20de%20dotacion%20red%20segundo%20trimestre%202016.xls" TargetMode="External" /><Relationship Id="rId16" Type="http://schemas.openxmlformats.org/officeDocument/2006/relationships/hyperlink" Target="DIRECCION%20ADVA\Segundo%20trimestre\MANTENIMIENTOS%20CORRECTIVOS%20APLICATIVO%20EQUIPOS%20MEDICOS.xlsx" TargetMode="External" /><Relationship Id="rId17" Type="http://schemas.openxmlformats.org/officeDocument/2006/relationships/hyperlink" Target="DIRECCION%20ADVA\Segundo%20trimestre\MANTENIMENTO%20CORRECTIVOS%20INFRAESTRUCTURA.xlsx" TargetMode="External" /><Relationship Id="rId18" Type="http://schemas.openxmlformats.org/officeDocument/2006/relationships/hyperlink" Target="DIRECCION%20ADVA\Segundo%20trimestre\Copia%20de%20CRONOGRAMA%20E%20INVENTARIO%20ESE%20METROSALUD%202016%20V1.xlsx" TargetMode="External" /><Relationship Id="rId19" Type="http://schemas.openxmlformats.org/officeDocument/2006/relationships/hyperlink" Target="DIRECCION%20ADVA\Segundo%20trimestre\Copia%20de%20CRONOGRAMA%20E%20INVENTARIO%20ESE%20METROSALUD%202016%20V1.xlsx" TargetMode="External" /><Relationship Id="rId20" Type="http://schemas.openxmlformats.org/officeDocument/2006/relationships/hyperlink" Target="DIRECCION%20ADVA\Segundo%20trimestre\ejecucion%20mantenimiento%20equipos%20biomedicos%20primer%20semestre.xlsx" TargetMode="External" /><Relationship Id="rId21" Type="http://schemas.openxmlformats.org/officeDocument/2006/relationships/hyperlink" Target="DIRECCION%20ADVA\Segundo%20trimestre\Copia%20de%20CUADR%20INF%20MNTN%20%20INFR%20CONS%202DO%20TRIM%20INGO-MAUR%20%20JULIO%2027-2016.xls" TargetMode="External" /><Relationship Id="rId22" Type="http://schemas.openxmlformats.org/officeDocument/2006/relationships/hyperlink" Target="SUBGERENCIA%20DE%20RED\2DO%20TRIMESTRE\Consolidado%20de%20Informaci&#65533;n%20PA%20x%20UPSS%20II%20Trim%202016.xlsx" TargetMode="External" /><Relationship Id="rId23" Type="http://schemas.openxmlformats.org/officeDocument/2006/relationships/hyperlink" Target="PLANEACION\2%20%20TRIMESTRE\SEGMTO%20PROY%20COMITE%20EQUIPMTO" TargetMode="External" /><Relationship Id="rId24" Type="http://schemas.openxmlformats.org/officeDocument/2006/relationships/hyperlink" Target="SUBGERENCIA%20DE%20RED\3ER%20TRIMESTRE\L&#65533;NEA%201\&#65533;NDICE%20OPORTUNIDAD%20DE%20PLAN%20ACCI&#65533;N.xlsx" TargetMode="External" /><Relationship Id="rId25" Type="http://schemas.openxmlformats.org/officeDocument/2006/relationships/hyperlink" Target="SUBGERENCIA%20DE%20RED\3ER%20TRIMESTRE\L&#65533;NEA%201\REFERENCIA%20SATISFECHA.xls" TargetMode="External" /><Relationship Id="rId26" Type="http://schemas.openxmlformats.org/officeDocument/2006/relationships/hyperlink" Target="DIRECCION%20ADVA\tercer%20trimestre\reposicion%20dotacion%20de%20la%20red.xls" TargetMode="External" /><Relationship Id="rId27" Type="http://schemas.openxmlformats.org/officeDocument/2006/relationships/hyperlink" Target="DIRECCION%20ADVA\tercer%20trimestre\mantenimiento%20de%20equipos%20biomdicos.xlsx" TargetMode="External" /><Relationship Id="rId28" Type="http://schemas.openxmlformats.org/officeDocument/2006/relationships/hyperlink" Target="DIRECCION%20ADVA\tercer%20trimestre\CUADR.INF.MNTN..INFR.CONS.3ER.TRIM.INGO-MAUR.%20OCT.11-2016%20jorge%20romero.xls" TargetMode="External" /><Relationship Id="rId29" Type="http://schemas.openxmlformats.org/officeDocument/2006/relationships/hyperlink" Target="DIRECCION%20ADVA\tercer%20trimestre\informe%20tercer%20trimetre.doc" TargetMode="External" /><Relationship Id="rId30" Type="http://schemas.openxmlformats.org/officeDocument/2006/relationships/comments" Target="../comments4.xml" /><Relationship Id="rId31" Type="http://schemas.openxmlformats.org/officeDocument/2006/relationships/vmlDrawing" Target="../drawings/vmlDrawing4.vml" /><Relationship Id="rId3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9"/>
  <sheetViews>
    <sheetView zoomScale="90" zoomScaleNormal="90" zoomScalePageLayoutView="0" workbookViewId="0" topLeftCell="A1">
      <selection activeCell="C11" sqref="C11:C37"/>
    </sheetView>
  </sheetViews>
  <sheetFormatPr defaultColWidth="11.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20.8515625" style="0" customWidth="1"/>
    <col min="11" max="11" width="14.28125" style="1" customWidth="1"/>
    <col min="12" max="12" width="22.140625" style="0" customWidth="1"/>
    <col min="13" max="13" width="15.140625" style="0" customWidth="1"/>
    <col min="14" max="14" width="10.57421875" style="2" customWidth="1"/>
    <col min="15" max="15" width="15.57421875" style="2" customWidth="1"/>
    <col min="16" max="16" width="20.28125" style="0" customWidth="1"/>
  </cols>
  <sheetData>
    <row r="1" spans="1:16" ht="15" customHeight="1">
      <c r="A1" s="405" t="s">
        <v>70</v>
      </c>
      <c r="B1" s="405"/>
      <c r="C1" s="405"/>
      <c r="D1" s="405"/>
      <c r="E1" s="405"/>
      <c r="F1" s="405"/>
      <c r="G1" s="405"/>
      <c r="H1" s="405"/>
      <c r="I1" s="405"/>
      <c r="J1" s="405"/>
      <c r="K1" s="405"/>
      <c r="L1" s="405"/>
      <c r="M1" s="405"/>
      <c r="N1" s="405"/>
      <c r="O1" s="405"/>
      <c r="P1" s="405"/>
    </row>
    <row r="2" spans="1:16" ht="15">
      <c r="A2" s="405"/>
      <c r="B2" s="405"/>
      <c r="C2" s="405"/>
      <c r="D2" s="405"/>
      <c r="E2" s="405"/>
      <c r="F2" s="405"/>
      <c r="G2" s="405"/>
      <c r="H2" s="405"/>
      <c r="I2" s="405"/>
      <c r="J2" s="405"/>
      <c r="K2" s="405"/>
      <c r="L2" s="405"/>
      <c r="M2" s="405"/>
      <c r="N2" s="405"/>
      <c r="O2" s="405"/>
      <c r="P2" s="405"/>
    </row>
    <row r="3" spans="1:16" ht="15">
      <c r="A3" s="405"/>
      <c r="B3" s="405"/>
      <c r="C3" s="405"/>
      <c r="D3" s="405"/>
      <c r="E3" s="405"/>
      <c r="F3" s="405"/>
      <c r="G3" s="405"/>
      <c r="H3" s="405"/>
      <c r="I3" s="405"/>
      <c r="J3" s="405"/>
      <c r="K3" s="405"/>
      <c r="L3" s="405"/>
      <c r="M3" s="405"/>
      <c r="N3" s="405"/>
      <c r="O3" s="405"/>
      <c r="P3" s="405"/>
    </row>
    <row r="4" spans="1:16" ht="15">
      <c r="A4" s="405"/>
      <c r="B4" s="405"/>
      <c r="C4" s="405"/>
      <c r="D4" s="405"/>
      <c r="E4" s="405"/>
      <c r="F4" s="405"/>
      <c r="G4" s="405"/>
      <c r="H4" s="405"/>
      <c r="I4" s="405"/>
      <c r="J4" s="405"/>
      <c r="K4" s="405"/>
      <c r="L4" s="405"/>
      <c r="M4" s="405"/>
      <c r="N4" s="405"/>
      <c r="O4" s="405"/>
      <c r="P4" s="405"/>
    </row>
    <row r="5" spans="1:16" ht="15">
      <c r="A5" s="405"/>
      <c r="B5" s="405"/>
      <c r="C5" s="405"/>
      <c r="D5" s="405"/>
      <c r="E5" s="405"/>
      <c r="F5" s="405"/>
      <c r="G5" s="405"/>
      <c r="H5" s="405"/>
      <c r="I5" s="405"/>
      <c r="J5" s="405"/>
      <c r="K5" s="405"/>
      <c r="L5" s="405"/>
      <c r="M5" s="405"/>
      <c r="N5" s="405"/>
      <c r="O5" s="405"/>
      <c r="P5" s="405"/>
    </row>
    <row r="6" spans="1:16" ht="30" customHeight="1">
      <c r="A6" s="393" t="s">
        <v>0</v>
      </c>
      <c r="B6" s="393"/>
      <c r="C6" s="393"/>
      <c r="D6" s="393"/>
      <c r="E6" s="394" t="s">
        <v>1</v>
      </c>
      <c r="F6" s="394"/>
      <c r="G6" s="394"/>
      <c r="H6" s="394"/>
      <c r="I6" s="18"/>
      <c r="J6" s="393" t="s">
        <v>2</v>
      </c>
      <c r="K6" s="28"/>
      <c r="L6" s="394" t="s">
        <v>71</v>
      </c>
      <c r="M6" s="394"/>
      <c r="N6" s="394"/>
      <c r="O6" s="394"/>
      <c r="P6" s="394"/>
    </row>
    <row r="7" spans="1:16" ht="15" customHeight="1">
      <c r="A7" s="393" t="s">
        <v>3</v>
      </c>
      <c r="B7" s="393"/>
      <c r="C7" s="393"/>
      <c r="D7" s="393"/>
      <c r="E7" s="394" t="s">
        <v>4</v>
      </c>
      <c r="F7" s="394"/>
      <c r="G7" s="394"/>
      <c r="H7" s="394"/>
      <c r="I7" s="18"/>
      <c r="J7" s="393"/>
      <c r="K7" s="28"/>
      <c r="L7" s="394"/>
      <c r="M7" s="394"/>
      <c r="N7" s="394"/>
      <c r="O7" s="394"/>
      <c r="P7" s="394"/>
    </row>
    <row r="8" spans="1:16" ht="28.5" customHeight="1">
      <c r="A8" s="393" t="s">
        <v>6</v>
      </c>
      <c r="B8" s="393"/>
      <c r="C8" s="393"/>
      <c r="D8" s="393"/>
      <c r="E8" s="394" t="s">
        <v>7</v>
      </c>
      <c r="F8" s="394"/>
      <c r="G8" s="394"/>
      <c r="H8" s="394"/>
      <c r="I8" s="18"/>
      <c r="J8" s="19" t="s">
        <v>8</v>
      </c>
      <c r="K8" s="28"/>
      <c r="L8" s="395" t="s">
        <v>9</v>
      </c>
      <c r="M8" s="395"/>
      <c r="N8" s="395"/>
      <c r="O8" s="395"/>
      <c r="P8" s="395"/>
    </row>
    <row r="9" spans="1:16" ht="66" customHeight="1">
      <c r="A9" s="393" t="s">
        <v>72</v>
      </c>
      <c r="B9" s="393"/>
      <c r="C9" s="393"/>
      <c r="D9" s="393"/>
      <c r="E9" s="393"/>
      <c r="F9" s="393"/>
      <c r="G9" s="393"/>
      <c r="H9" s="393"/>
      <c r="I9" s="393"/>
      <c r="J9" s="393"/>
      <c r="K9" s="393"/>
      <c r="L9" s="393"/>
      <c r="M9" s="393"/>
      <c r="N9" s="393"/>
      <c r="O9" s="393"/>
      <c r="P9" s="393"/>
    </row>
    <row r="10" spans="1:16" ht="39" customHeight="1">
      <c r="A10" s="20" t="s">
        <v>73</v>
      </c>
      <c r="B10" s="20" t="s">
        <v>74</v>
      </c>
      <c r="C10" s="20" t="s">
        <v>85</v>
      </c>
      <c r="D10" s="20" t="s">
        <v>75</v>
      </c>
      <c r="E10" s="20" t="s">
        <v>74</v>
      </c>
      <c r="F10" s="20" t="s">
        <v>85</v>
      </c>
      <c r="G10" s="20" t="s">
        <v>76</v>
      </c>
      <c r="H10" s="20" t="s">
        <v>74</v>
      </c>
      <c r="I10" s="20" t="s">
        <v>85</v>
      </c>
      <c r="J10" s="20" t="s">
        <v>77</v>
      </c>
      <c r="K10" s="29" t="s">
        <v>74</v>
      </c>
      <c r="L10" s="20" t="s">
        <v>78</v>
      </c>
      <c r="M10" s="20" t="s">
        <v>79</v>
      </c>
      <c r="N10" s="20" t="s">
        <v>74</v>
      </c>
      <c r="O10" s="20" t="s">
        <v>85</v>
      </c>
      <c r="P10" s="20" t="s">
        <v>80</v>
      </c>
    </row>
    <row r="11" spans="1:16" ht="96.75" customHeight="1">
      <c r="A11" s="423" t="s">
        <v>71</v>
      </c>
      <c r="B11" s="407">
        <v>0.2</v>
      </c>
      <c r="C11" s="407" t="e">
        <f>SUM(F11:F37)</f>
        <v>#REF!</v>
      </c>
      <c r="D11" s="425" t="s">
        <v>5</v>
      </c>
      <c r="E11" s="407">
        <v>0.11</v>
      </c>
      <c r="F11" s="407" t="e">
        <f>SUM(I11:I28)</f>
        <v>#REF!</v>
      </c>
      <c r="G11" s="398" t="s">
        <v>86</v>
      </c>
      <c r="H11" s="399">
        <v>0.07</v>
      </c>
      <c r="I11" s="396" t="e">
        <f>O11+O12+O13+O14</f>
        <v>#REF!</v>
      </c>
      <c r="J11" s="397" t="s">
        <v>26</v>
      </c>
      <c r="K11" s="402">
        <v>0.02</v>
      </c>
      <c r="L11" s="10" t="s">
        <v>27</v>
      </c>
      <c r="M11" s="408" t="s">
        <v>30</v>
      </c>
      <c r="N11" s="7">
        <f>K11/4</f>
        <v>0.005</v>
      </c>
      <c r="O11" s="7" t="e">
        <f>#REF!</f>
        <v>#REF!</v>
      </c>
      <c r="P11" s="9" t="s">
        <v>31</v>
      </c>
    </row>
    <row r="12" spans="1:20" ht="73.5" customHeight="1">
      <c r="A12" s="423"/>
      <c r="B12" s="407"/>
      <c r="C12" s="407"/>
      <c r="D12" s="425"/>
      <c r="E12" s="407"/>
      <c r="F12" s="407"/>
      <c r="G12" s="398"/>
      <c r="H12" s="400"/>
      <c r="I12" s="396"/>
      <c r="J12" s="397"/>
      <c r="K12" s="403"/>
      <c r="L12" s="391" t="s">
        <v>28</v>
      </c>
      <c r="M12" s="408"/>
      <c r="N12" s="7">
        <f>K11/4</f>
        <v>0.005</v>
      </c>
      <c r="O12" s="7" t="e">
        <f>#REF!</f>
        <v>#REF!</v>
      </c>
      <c r="P12" s="9" t="s">
        <v>63</v>
      </c>
      <c r="T12" t="s">
        <v>81</v>
      </c>
    </row>
    <row r="13" spans="1:16" ht="73.5" customHeight="1">
      <c r="A13" s="423"/>
      <c r="B13" s="407"/>
      <c r="C13" s="407"/>
      <c r="D13" s="425"/>
      <c r="E13" s="407"/>
      <c r="F13" s="407"/>
      <c r="G13" s="398"/>
      <c r="H13" s="400"/>
      <c r="I13" s="396"/>
      <c r="J13" s="397"/>
      <c r="K13" s="403"/>
      <c r="L13" s="392"/>
      <c r="M13" s="408"/>
      <c r="N13" s="25">
        <f>K11/4</f>
        <v>0.005</v>
      </c>
      <c r="O13" s="25" t="e">
        <f>#REF!</f>
        <v>#REF!</v>
      </c>
      <c r="P13" s="16" t="s">
        <v>64</v>
      </c>
    </row>
    <row r="14" spans="1:16" ht="128.25" customHeight="1">
      <c r="A14" s="423"/>
      <c r="B14" s="407"/>
      <c r="C14" s="407"/>
      <c r="D14" s="425"/>
      <c r="E14" s="407"/>
      <c r="F14" s="407"/>
      <c r="G14" s="398"/>
      <c r="H14" s="400"/>
      <c r="I14" s="396"/>
      <c r="J14" s="397"/>
      <c r="K14" s="404"/>
      <c r="L14" s="10" t="s">
        <v>29</v>
      </c>
      <c r="M14" s="408"/>
      <c r="N14" s="7">
        <f>K11/4</f>
        <v>0.005</v>
      </c>
      <c r="O14" s="7" t="e">
        <f>#REF!</f>
        <v>#REF!</v>
      </c>
      <c r="P14" s="16" t="s">
        <v>65</v>
      </c>
    </row>
    <row r="15" spans="1:16" ht="91.5" customHeight="1">
      <c r="A15" s="423"/>
      <c r="B15" s="407"/>
      <c r="C15" s="407"/>
      <c r="D15" s="425"/>
      <c r="E15" s="407"/>
      <c r="F15" s="407"/>
      <c r="G15" s="398"/>
      <c r="H15" s="400"/>
      <c r="I15" s="396" t="e">
        <f>O15+O16</f>
        <v>#REF!</v>
      </c>
      <c r="J15" s="397" t="s">
        <v>32</v>
      </c>
      <c r="K15" s="402">
        <v>0.01</v>
      </c>
      <c r="L15" s="22" t="s">
        <v>33</v>
      </c>
      <c r="M15" s="408" t="s">
        <v>34</v>
      </c>
      <c r="N15" s="23">
        <f>K15/2</f>
        <v>0.005</v>
      </c>
      <c r="O15" s="23" t="e">
        <f>#REF!</f>
        <v>#REF!</v>
      </c>
      <c r="P15" s="412" t="s">
        <v>87</v>
      </c>
    </row>
    <row r="16" spans="1:16" ht="36.75" customHeight="1">
      <c r="A16" s="423"/>
      <c r="B16" s="407"/>
      <c r="C16" s="407"/>
      <c r="D16" s="425"/>
      <c r="E16" s="407"/>
      <c r="F16" s="407"/>
      <c r="G16" s="398"/>
      <c r="H16" s="400"/>
      <c r="I16" s="396"/>
      <c r="J16" s="397"/>
      <c r="K16" s="403"/>
      <c r="L16" s="398" t="s">
        <v>66</v>
      </c>
      <c r="M16" s="408"/>
      <c r="N16" s="421">
        <f>K15/2</f>
        <v>0.005</v>
      </c>
      <c r="O16" s="421" t="e">
        <f>#REF!</f>
        <v>#REF!</v>
      </c>
      <c r="P16" s="412"/>
    </row>
    <row r="17" spans="1:16" ht="117.75" customHeight="1">
      <c r="A17" s="423"/>
      <c r="B17" s="407"/>
      <c r="C17" s="407"/>
      <c r="D17" s="425"/>
      <c r="E17" s="407"/>
      <c r="F17" s="407"/>
      <c r="G17" s="398"/>
      <c r="H17" s="400"/>
      <c r="I17" s="396"/>
      <c r="J17" s="397"/>
      <c r="K17" s="404"/>
      <c r="L17" s="398"/>
      <c r="M17" s="408"/>
      <c r="N17" s="422"/>
      <c r="O17" s="422"/>
      <c r="P17" s="412"/>
    </row>
    <row r="18" spans="1:16" ht="117.75" customHeight="1">
      <c r="A18" s="423"/>
      <c r="B18" s="407"/>
      <c r="C18" s="407"/>
      <c r="D18" s="425"/>
      <c r="E18" s="407"/>
      <c r="F18" s="407"/>
      <c r="G18" s="398"/>
      <c r="H18" s="400"/>
      <c r="I18" s="396" t="e">
        <f>O18+O19</f>
        <v>#REF!</v>
      </c>
      <c r="J18" s="397" t="s">
        <v>35</v>
      </c>
      <c r="K18" s="402">
        <v>0.02</v>
      </c>
      <c r="L18" s="8" t="s">
        <v>36</v>
      </c>
      <c r="M18" s="9" t="s">
        <v>37</v>
      </c>
      <c r="N18" s="7">
        <f>K18*0.2</f>
        <v>0.004</v>
      </c>
      <c r="O18" s="7" t="e">
        <f>#REF!</f>
        <v>#REF!</v>
      </c>
      <c r="P18" s="11" t="s">
        <v>38</v>
      </c>
    </row>
    <row r="19" spans="1:16" ht="117.75" customHeight="1">
      <c r="A19" s="423"/>
      <c r="B19" s="407"/>
      <c r="C19" s="407"/>
      <c r="D19" s="425"/>
      <c r="E19" s="407"/>
      <c r="F19" s="407"/>
      <c r="G19" s="398"/>
      <c r="H19" s="400"/>
      <c r="I19" s="396"/>
      <c r="J19" s="397"/>
      <c r="K19" s="403"/>
      <c r="L19" s="21" t="s">
        <v>92</v>
      </c>
      <c r="M19" s="16" t="s">
        <v>39</v>
      </c>
      <c r="N19" s="25">
        <f>K18*0.8</f>
        <v>0.016</v>
      </c>
      <c r="O19" s="25" t="e">
        <f>#REF!</f>
        <v>#REF!</v>
      </c>
      <c r="P19" s="17" t="s">
        <v>40</v>
      </c>
    </row>
    <row r="20" spans="1:16" ht="117.75" customHeight="1">
      <c r="A20" s="423"/>
      <c r="B20" s="407"/>
      <c r="C20" s="407"/>
      <c r="D20" s="425"/>
      <c r="E20" s="407"/>
      <c r="F20" s="407"/>
      <c r="G20" s="398"/>
      <c r="H20" s="400"/>
      <c r="I20" s="396" t="e">
        <f>O20+O21</f>
        <v>#REF!</v>
      </c>
      <c r="J20" s="397" t="s">
        <v>41</v>
      </c>
      <c r="K20" s="402">
        <v>0.01</v>
      </c>
      <c r="L20" s="12" t="s">
        <v>42</v>
      </c>
      <c r="M20" s="411" t="s">
        <v>43</v>
      </c>
      <c r="N20" s="7">
        <f>K20*0.5</f>
        <v>0.005</v>
      </c>
      <c r="O20" s="7" t="e">
        <f>#REF!</f>
        <v>#REF!</v>
      </c>
      <c r="P20" s="13" t="s">
        <v>44</v>
      </c>
    </row>
    <row r="21" spans="1:16" ht="117.75" customHeight="1">
      <c r="A21" s="423"/>
      <c r="B21" s="407"/>
      <c r="C21" s="407"/>
      <c r="D21" s="425"/>
      <c r="E21" s="407"/>
      <c r="F21" s="407"/>
      <c r="G21" s="398"/>
      <c r="H21" s="400"/>
      <c r="I21" s="396"/>
      <c r="J21" s="397"/>
      <c r="K21" s="404"/>
      <c r="L21" s="12" t="s">
        <v>45</v>
      </c>
      <c r="M21" s="411"/>
      <c r="N21" s="7">
        <f>K20/2</f>
        <v>0.005</v>
      </c>
      <c r="O21" s="7" t="e">
        <f>#REF!</f>
        <v>#REF!</v>
      </c>
      <c r="P21" s="24" t="s">
        <v>46</v>
      </c>
    </row>
    <row r="22" spans="1:16" ht="54">
      <c r="A22" s="423"/>
      <c r="B22" s="407"/>
      <c r="C22" s="407"/>
      <c r="D22" s="425"/>
      <c r="E22" s="407"/>
      <c r="F22" s="407"/>
      <c r="G22" s="398"/>
      <c r="H22" s="400"/>
      <c r="I22" s="396" t="e">
        <f>O22+O23+O24</f>
        <v>#REF!</v>
      </c>
      <c r="J22" s="397" t="s">
        <v>88</v>
      </c>
      <c r="K22" s="402">
        <v>0.01</v>
      </c>
      <c r="L22" s="12" t="s">
        <v>47</v>
      </c>
      <c r="M22" s="408" t="s">
        <v>89</v>
      </c>
      <c r="N22" s="7">
        <f>K22*0.2</f>
        <v>0.002</v>
      </c>
      <c r="O22" s="7" t="e">
        <f>#REF!/3</f>
        <v>#REF!</v>
      </c>
      <c r="P22" s="412" t="s">
        <v>48</v>
      </c>
    </row>
    <row r="23" spans="1:16" ht="121.5">
      <c r="A23" s="423"/>
      <c r="B23" s="407"/>
      <c r="C23" s="407"/>
      <c r="D23" s="425"/>
      <c r="E23" s="407"/>
      <c r="F23" s="407"/>
      <c r="G23" s="398"/>
      <c r="H23" s="400"/>
      <c r="I23" s="396"/>
      <c r="J23" s="397"/>
      <c r="K23" s="403"/>
      <c r="L23" s="12" t="s">
        <v>49</v>
      </c>
      <c r="M23" s="408"/>
      <c r="N23" s="7">
        <f>K22*0.2</f>
        <v>0.002</v>
      </c>
      <c r="O23" s="7" t="e">
        <f>#REF!/3</f>
        <v>#REF!</v>
      </c>
      <c r="P23" s="412"/>
    </row>
    <row r="24" spans="1:16" ht="99" customHeight="1">
      <c r="A24" s="423"/>
      <c r="B24" s="407"/>
      <c r="C24" s="407"/>
      <c r="D24" s="425"/>
      <c r="E24" s="407"/>
      <c r="F24" s="407"/>
      <c r="G24" s="398"/>
      <c r="H24" s="401"/>
      <c r="I24" s="396"/>
      <c r="J24" s="397"/>
      <c r="K24" s="404"/>
      <c r="L24" s="12" t="s">
        <v>93</v>
      </c>
      <c r="M24" s="408"/>
      <c r="N24" s="7">
        <f>K22*0.6</f>
        <v>0.006</v>
      </c>
      <c r="O24" s="7" t="e">
        <f>#REF!/3</f>
        <v>#REF!</v>
      </c>
      <c r="P24" s="412"/>
    </row>
    <row r="25" spans="1:16" ht="104.25" customHeight="1">
      <c r="A25" s="423"/>
      <c r="B25" s="407"/>
      <c r="C25" s="407"/>
      <c r="D25" s="425"/>
      <c r="E25" s="407"/>
      <c r="F25" s="407"/>
      <c r="G25" s="398" t="s">
        <v>90</v>
      </c>
      <c r="H25" s="399">
        <v>0.04</v>
      </c>
      <c r="I25" s="386" t="e">
        <f>O25+O26+O27+O28</f>
        <v>#REF!</v>
      </c>
      <c r="J25" s="409" t="s">
        <v>61</v>
      </c>
      <c r="K25" s="419">
        <v>0.02</v>
      </c>
      <c r="L25" s="12" t="s">
        <v>15</v>
      </c>
      <c r="M25" s="408" t="s">
        <v>16</v>
      </c>
      <c r="N25" s="7">
        <f>K25/2</f>
        <v>0.01</v>
      </c>
      <c r="O25" s="7" t="e">
        <f>#REF!/2</f>
        <v>#REF!</v>
      </c>
      <c r="P25" s="412" t="s">
        <v>17</v>
      </c>
    </row>
    <row r="26" spans="1:16" ht="104.25" customHeight="1">
      <c r="A26" s="423"/>
      <c r="B26" s="407"/>
      <c r="C26" s="407"/>
      <c r="D26" s="425"/>
      <c r="E26" s="407"/>
      <c r="F26" s="407"/>
      <c r="G26" s="398"/>
      <c r="H26" s="400"/>
      <c r="I26" s="387"/>
      <c r="J26" s="409"/>
      <c r="K26" s="420"/>
      <c r="L26" s="14" t="s">
        <v>18</v>
      </c>
      <c r="M26" s="408"/>
      <c r="N26" s="7">
        <f>K25/2</f>
        <v>0.01</v>
      </c>
      <c r="O26" s="7" t="e">
        <f>#REF!/2</f>
        <v>#REF!</v>
      </c>
      <c r="P26" s="412"/>
    </row>
    <row r="27" spans="1:16" ht="111.75" customHeight="1">
      <c r="A27" s="423"/>
      <c r="B27" s="407"/>
      <c r="C27" s="407"/>
      <c r="D27" s="425"/>
      <c r="E27" s="407"/>
      <c r="F27" s="407"/>
      <c r="G27" s="398"/>
      <c r="H27" s="400"/>
      <c r="I27" s="387"/>
      <c r="J27" s="409" t="s">
        <v>19</v>
      </c>
      <c r="K27" s="419">
        <v>0.02</v>
      </c>
      <c r="L27" s="15" t="s">
        <v>20</v>
      </c>
      <c r="M27" s="424" t="s">
        <v>21</v>
      </c>
      <c r="N27" s="7">
        <f>K27*0.7</f>
        <v>0.013999999999999999</v>
      </c>
      <c r="O27" s="7" t="e">
        <f>#REF!</f>
        <v>#REF!</v>
      </c>
      <c r="P27" s="14" t="s">
        <v>22</v>
      </c>
    </row>
    <row r="28" spans="1:16" ht="75" customHeight="1">
      <c r="A28" s="423"/>
      <c r="B28" s="407"/>
      <c r="C28" s="407"/>
      <c r="D28" s="425"/>
      <c r="E28" s="407"/>
      <c r="F28" s="407"/>
      <c r="G28" s="398"/>
      <c r="H28" s="401"/>
      <c r="I28" s="388"/>
      <c r="J28" s="409"/>
      <c r="K28" s="420"/>
      <c r="L28" s="15" t="s">
        <v>23</v>
      </c>
      <c r="M28" s="424"/>
      <c r="N28" s="7">
        <f>K27*0.3</f>
        <v>0.006</v>
      </c>
      <c r="O28" s="7" t="e">
        <f>#REF!</f>
        <v>#REF!</v>
      </c>
      <c r="P28" s="14" t="s">
        <v>24</v>
      </c>
    </row>
    <row r="29" spans="1:16" ht="129.75" customHeight="1">
      <c r="A29" s="423"/>
      <c r="B29" s="407"/>
      <c r="C29" s="407"/>
      <c r="D29" s="406" t="s">
        <v>50</v>
      </c>
      <c r="E29" s="407">
        <v>0.09</v>
      </c>
      <c r="F29" s="407" t="e">
        <f>SUM(I29)</f>
        <v>#REF!</v>
      </c>
      <c r="G29" s="408" t="s">
        <v>91</v>
      </c>
      <c r="H29" s="383">
        <v>0.09</v>
      </c>
      <c r="I29" s="383" t="e">
        <f>O29+O30+O31+O32+O33+O34+O35+O36+O37</f>
        <v>#REF!</v>
      </c>
      <c r="J29" s="391" t="s">
        <v>51</v>
      </c>
      <c r="K29" s="416">
        <f>H29*0.4</f>
        <v>0.036</v>
      </c>
      <c r="L29" s="31" t="s">
        <v>67</v>
      </c>
      <c r="M29" s="31" t="s">
        <v>52</v>
      </c>
      <c r="N29" s="7">
        <f>K29*0.2</f>
        <v>0.0072</v>
      </c>
      <c r="O29" s="7" t="e">
        <f>#REF!/2</f>
        <v>#REF!</v>
      </c>
      <c r="P29" s="389" t="s">
        <v>69</v>
      </c>
    </row>
    <row r="30" spans="1:16" ht="54.75" customHeight="1">
      <c r="A30" s="423"/>
      <c r="B30" s="407"/>
      <c r="C30" s="407"/>
      <c r="D30" s="406"/>
      <c r="E30" s="407"/>
      <c r="F30" s="407"/>
      <c r="G30" s="408"/>
      <c r="H30" s="384"/>
      <c r="I30" s="384"/>
      <c r="J30" s="392"/>
      <c r="K30" s="417"/>
      <c r="L30" s="31" t="s">
        <v>68</v>
      </c>
      <c r="M30" s="31"/>
      <c r="N30" s="34">
        <f>K29*0.8</f>
        <v>0.0288</v>
      </c>
      <c r="O30" s="34" t="e">
        <f>#REF!/2</f>
        <v>#REF!</v>
      </c>
      <c r="P30" s="390"/>
    </row>
    <row r="31" spans="1:16" ht="55.5" customHeight="1">
      <c r="A31" s="423"/>
      <c r="B31" s="407"/>
      <c r="C31" s="407"/>
      <c r="D31" s="406"/>
      <c r="E31" s="407"/>
      <c r="F31" s="407"/>
      <c r="G31" s="408"/>
      <c r="H31" s="384"/>
      <c r="I31" s="384"/>
      <c r="J31" s="391" t="s">
        <v>94</v>
      </c>
      <c r="K31" s="416">
        <f>H29*0.6</f>
        <v>0.054</v>
      </c>
      <c r="L31" s="413" t="s">
        <v>54</v>
      </c>
      <c r="M31" s="413" t="s">
        <v>55</v>
      </c>
      <c r="N31" s="35">
        <f>K31*0.3/4</f>
        <v>0.00405</v>
      </c>
      <c r="O31" s="50" t="e">
        <f>#REF!</f>
        <v>#REF!</v>
      </c>
      <c r="P31" s="14" t="s">
        <v>53</v>
      </c>
    </row>
    <row r="32" spans="1:16" ht="135">
      <c r="A32" s="423"/>
      <c r="B32" s="407"/>
      <c r="C32" s="407"/>
      <c r="D32" s="406"/>
      <c r="E32" s="407"/>
      <c r="F32" s="407"/>
      <c r="G32" s="408"/>
      <c r="H32" s="384"/>
      <c r="I32" s="384"/>
      <c r="J32" s="410"/>
      <c r="K32" s="418"/>
      <c r="L32" s="414"/>
      <c r="M32" s="414"/>
      <c r="N32" s="25">
        <f>K31*0.3/4</f>
        <v>0.00405</v>
      </c>
      <c r="O32" s="25" t="e">
        <f>#REF!</f>
        <v>#REF!</v>
      </c>
      <c r="P32" s="14" t="s">
        <v>62</v>
      </c>
    </row>
    <row r="33" spans="1:16" ht="67.5">
      <c r="A33" s="423"/>
      <c r="B33" s="407"/>
      <c r="C33" s="407"/>
      <c r="D33" s="406"/>
      <c r="E33" s="407"/>
      <c r="F33" s="407"/>
      <c r="G33" s="408"/>
      <c r="H33" s="384"/>
      <c r="I33" s="384"/>
      <c r="J33" s="410"/>
      <c r="K33" s="418"/>
      <c r="L33" s="414"/>
      <c r="M33" s="414"/>
      <c r="N33" s="25">
        <f>K31*0.3/4</f>
        <v>0.00405</v>
      </c>
      <c r="O33" s="25" t="e">
        <f>#REF!</f>
        <v>#REF!</v>
      </c>
      <c r="P33" s="14" t="s">
        <v>56</v>
      </c>
    </row>
    <row r="34" spans="1:16" ht="72.75" customHeight="1">
      <c r="A34" s="423"/>
      <c r="B34" s="407"/>
      <c r="C34" s="407"/>
      <c r="D34" s="406"/>
      <c r="E34" s="407"/>
      <c r="F34" s="407"/>
      <c r="G34" s="408"/>
      <c r="H34" s="384"/>
      <c r="I34" s="384"/>
      <c r="J34" s="410"/>
      <c r="K34" s="418"/>
      <c r="L34" s="414"/>
      <c r="M34" s="414"/>
      <c r="N34" s="25">
        <f>K31*0.3/4</f>
        <v>0.00405</v>
      </c>
      <c r="O34" s="25" t="e">
        <f>#REF!</f>
        <v>#REF!</v>
      </c>
      <c r="P34" s="14" t="s">
        <v>57</v>
      </c>
    </row>
    <row r="35" spans="1:16" ht="94.5">
      <c r="A35" s="423"/>
      <c r="B35" s="407"/>
      <c r="C35" s="407"/>
      <c r="D35" s="406"/>
      <c r="E35" s="407"/>
      <c r="F35" s="407"/>
      <c r="G35" s="408"/>
      <c r="H35" s="384"/>
      <c r="I35" s="384"/>
      <c r="J35" s="410"/>
      <c r="K35" s="418"/>
      <c r="L35" s="414"/>
      <c r="M35" s="414"/>
      <c r="N35" s="26">
        <f>K31*0.7/3</f>
        <v>0.0126</v>
      </c>
      <c r="O35" s="27" t="e">
        <f>#REF!</f>
        <v>#REF!</v>
      </c>
      <c r="P35" s="14" t="s">
        <v>58</v>
      </c>
    </row>
    <row r="36" spans="1:16" ht="67.5">
      <c r="A36" s="423"/>
      <c r="B36" s="407"/>
      <c r="C36" s="407"/>
      <c r="D36" s="406"/>
      <c r="E36" s="407"/>
      <c r="F36" s="407"/>
      <c r="G36" s="408"/>
      <c r="H36" s="384"/>
      <c r="I36" s="384"/>
      <c r="J36" s="410"/>
      <c r="K36" s="418"/>
      <c r="L36" s="414"/>
      <c r="M36" s="414"/>
      <c r="N36" s="26">
        <f>K31*0.7/3</f>
        <v>0.0126</v>
      </c>
      <c r="O36" s="27" t="e">
        <f>#REF!</f>
        <v>#REF!</v>
      </c>
      <c r="P36" s="14" t="s">
        <v>59</v>
      </c>
    </row>
    <row r="37" spans="1:16" ht="99.75" customHeight="1">
      <c r="A37" s="423"/>
      <c r="B37" s="407"/>
      <c r="C37" s="407"/>
      <c r="D37" s="406"/>
      <c r="E37" s="407"/>
      <c r="F37" s="407"/>
      <c r="G37" s="408"/>
      <c r="H37" s="385"/>
      <c r="I37" s="385"/>
      <c r="J37" s="392"/>
      <c r="K37" s="417"/>
      <c r="L37" s="415"/>
      <c r="M37" s="415"/>
      <c r="N37" s="26">
        <f>K31*0.7/3</f>
        <v>0.0126</v>
      </c>
      <c r="O37" s="27" t="e">
        <f>#REF!</f>
        <v>#REF!</v>
      </c>
      <c r="P37" s="14" t="s">
        <v>60</v>
      </c>
    </row>
    <row r="38" spans="1:16" ht="15">
      <c r="A38" s="3"/>
      <c r="B38" s="4">
        <f>SUM(B11)</f>
        <v>0.2</v>
      </c>
      <c r="C38" s="4" t="e">
        <f>SUM(C11)</f>
        <v>#REF!</v>
      </c>
      <c r="D38" s="3"/>
      <c r="E38" s="3"/>
      <c r="F38" s="3"/>
      <c r="G38" s="3"/>
      <c r="H38" s="6">
        <f>SUM(H11:H37)</f>
        <v>0.2</v>
      </c>
      <c r="I38" s="6" t="e">
        <f>SUM(I11:I37)</f>
        <v>#REF!</v>
      </c>
      <c r="J38" s="3"/>
      <c r="K38" s="6">
        <f>SUM(K11:K37)</f>
        <v>0.2</v>
      </c>
      <c r="L38" s="3"/>
      <c r="M38" s="3"/>
      <c r="N38" s="6">
        <f>SUM(N11:N37)</f>
        <v>0.19999999999999998</v>
      </c>
      <c r="O38" s="6" t="e">
        <f>SUM(O11:O37)</f>
        <v>#REF!</v>
      </c>
      <c r="P38" s="3"/>
    </row>
    <row r="39" spans="1:16" ht="15">
      <c r="A39" s="41" t="s">
        <v>96</v>
      </c>
      <c r="B39" s="41"/>
      <c r="C39" s="43" t="e">
        <f>C38/B38</f>
        <v>#REF!</v>
      </c>
      <c r="D39" s="3"/>
      <c r="E39" s="3"/>
      <c r="F39" s="3"/>
      <c r="G39" s="3"/>
      <c r="H39" s="3"/>
      <c r="I39" s="3"/>
      <c r="J39" s="3"/>
      <c r="K39" s="5"/>
      <c r="L39" s="3"/>
      <c r="M39" s="3"/>
      <c r="N39" s="6"/>
      <c r="O39" s="6"/>
      <c r="P39" s="3"/>
    </row>
  </sheetData>
  <sheetProtection/>
  <mergeCells count="67">
    <mergeCell ref="M11:M14"/>
    <mergeCell ref="M15:M17"/>
    <mergeCell ref="D11:D28"/>
    <mergeCell ref="E11:E28"/>
    <mergeCell ref="F11:F28"/>
    <mergeCell ref="G11:G24"/>
    <mergeCell ref="I18:I19"/>
    <mergeCell ref="I20:I21"/>
    <mergeCell ref="I22:I24"/>
    <mergeCell ref="I11:I14"/>
    <mergeCell ref="P15:P17"/>
    <mergeCell ref="J11:J14"/>
    <mergeCell ref="N16:N17"/>
    <mergeCell ref="O16:O17"/>
    <mergeCell ref="J18:J19"/>
    <mergeCell ref="A11:A37"/>
    <mergeCell ref="B11:B37"/>
    <mergeCell ref="C11:C37"/>
    <mergeCell ref="J27:J28"/>
    <mergeCell ref="M27:M28"/>
    <mergeCell ref="M25:M26"/>
    <mergeCell ref="P25:P26"/>
    <mergeCell ref="L31:L37"/>
    <mergeCell ref="M31:M37"/>
    <mergeCell ref="K29:K30"/>
    <mergeCell ref="K31:K37"/>
    <mergeCell ref="K25:K26"/>
    <mergeCell ref="K27:K28"/>
    <mergeCell ref="M20:M21"/>
    <mergeCell ref="J22:J24"/>
    <mergeCell ref="M22:M24"/>
    <mergeCell ref="P22:P24"/>
    <mergeCell ref="K20:K21"/>
    <mergeCell ref="K22:K24"/>
    <mergeCell ref="D29:D37"/>
    <mergeCell ref="E29:E37"/>
    <mergeCell ref="F29:F37"/>
    <mergeCell ref="G29:G37"/>
    <mergeCell ref="H29:H37"/>
    <mergeCell ref="J20:J21"/>
    <mergeCell ref="J25:J26"/>
    <mergeCell ref="J31:J37"/>
    <mergeCell ref="J29:J30"/>
    <mergeCell ref="G25:G28"/>
    <mergeCell ref="A1:P5"/>
    <mergeCell ref="A6:D6"/>
    <mergeCell ref="E6:H6"/>
    <mergeCell ref="J6:J7"/>
    <mergeCell ref="L6:P7"/>
    <mergeCell ref="A7:D7"/>
    <mergeCell ref="E7:H7"/>
    <mergeCell ref="L16:L17"/>
    <mergeCell ref="H11:H24"/>
    <mergeCell ref="H25:H28"/>
    <mergeCell ref="K11:K14"/>
    <mergeCell ref="K15:K17"/>
    <mergeCell ref="K18:K19"/>
    <mergeCell ref="I29:I37"/>
    <mergeCell ref="I25:I28"/>
    <mergeCell ref="P29:P30"/>
    <mergeCell ref="L12:L13"/>
    <mergeCell ref="A8:D8"/>
    <mergeCell ref="E8:H8"/>
    <mergeCell ref="L8:P8"/>
    <mergeCell ref="A9:P9"/>
    <mergeCell ref="I15:I17"/>
    <mergeCell ref="J15:J17"/>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2.xml><?xml version="1.0" encoding="utf-8"?>
<worksheet xmlns="http://schemas.openxmlformats.org/spreadsheetml/2006/main" xmlns:r="http://schemas.openxmlformats.org/officeDocument/2006/relationships">
  <dimension ref="A1:GP113"/>
  <sheetViews>
    <sheetView tabSelected="1" zoomScale="40" zoomScaleNormal="40" zoomScaleSheetLayoutView="71" zoomScalePageLayoutView="0" workbookViewId="0" topLeftCell="A1">
      <selection activeCell="I4" sqref="I4:I8"/>
    </sheetView>
  </sheetViews>
  <sheetFormatPr defaultColWidth="11.421875" defaultRowHeight="15"/>
  <cols>
    <col min="1" max="1" width="29.7109375" style="122" customWidth="1"/>
    <col min="2" max="2" width="74.140625" style="245" customWidth="1"/>
    <col min="3" max="3" width="40.7109375" style="122" customWidth="1"/>
    <col min="4" max="4" width="23.7109375" style="122" customWidth="1"/>
    <col min="5" max="7" width="10.57421875" style="122" hidden="1" customWidth="1"/>
    <col min="8" max="8" width="11.7109375" style="122" hidden="1" customWidth="1"/>
    <col min="9" max="9" width="19.28125" style="245" customWidth="1"/>
    <col min="10" max="10" width="40.421875" style="122" customWidth="1"/>
    <col min="11" max="11" width="37.57421875" style="122" customWidth="1"/>
    <col min="12" max="12" width="32.8515625" style="122" customWidth="1"/>
    <col min="13" max="13" width="17.00390625" style="122" hidden="1" customWidth="1"/>
    <col min="14" max="14" width="16.57421875" style="122" customWidth="1"/>
    <col min="15" max="15" width="23.57421875" style="122" customWidth="1"/>
    <col min="16" max="16" width="12.57421875" style="122" customWidth="1"/>
    <col min="17" max="17" width="35.421875" style="122" hidden="1" customWidth="1"/>
    <col min="18" max="18" width="14.8515625" style="122" hidden="1" customWidth="1"/>
    <col min="19" max="19" width="13.7109375" style="122" hidden="1" customWidth="1"/>
    <col min="20" max="20" width="14.00390625" style="122" hidden="1" customWidth="1"/>
    <col min="21" max="21" width="21.00390625" style="122" hidden="1" customWidth="1"/>
    <col min="22" max="22" width="17.421875" style="122" hidden="1" customWidth="1"/>
    <col min="23" max="23" width="14.7109375" style="122" hidden="1" customWidth="1"/>
    <col min="24" max="26" width="21.00390625" style="122" hidden="1" customWidth="1"/>
    <col min="27" max="27" width="21.57421875" style="122" hidden="1" customWidth="1"/>
    <col min="28" max="28" width="17.421875" style="122" hidden="1" customWidth="1"/>
    <col min="29" max="29" width="17.8515625" style="122" hidden="1" customWidth="1"/>
    <col min="30" max="35" width="15.8515625" style="122" hidden="1" customWidth="1"/>
    <col min="36" max="36" width="13.28125" style="122" hidden="1" customWidth="1"/>
    <col min="37" max="37" width="15.8515625" style="122" hidden="1" customWidth="1"/>
    <col min="38" max="39" width="11.421875" style="122" hidden="1" customWidth="1"/>
    <col min="40" max="40" width="15.28125" style="122" hidden="1" customWidth="1"/>
    <col min="41" max="41" width="18.140625" style="122" hidden="1" customWidth="1"/>
    <col min="42" max="42" width="25.7109375" style="122" hidden="1" customWidth="1"/>
    <col min="43" max="43" width="22.7109375" style="122" hidden="1" customWidth="1"/>
    <col min="44" max="44" width="24.00390625" style="122" hidden="1" customWidth="1"/>
    <col min="45" max="45" width="21.7109375" style="122" hidden="1" customWidth="1"/>
    <col min="46" max="46" width="11.421875" style="122" hidden="1" customWidth="1"/>
    <col min="47" max="48" width="0" style="122" hidden="1" customWidth="1"/>
    <col min="49" max="16384" width="11.421875" style="122" customWidth="1"/>
  </cols>
  <sheetData>
    <row r="1" spans="1:45" ht="37.5" customHeight="1">
      <c r="A1" s="470" t="s">
        <v>306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row>
    <row r="2" spans="1:45" ht="48.75" customHeight="1">
      <c r="A2" s="470"/>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row>
    <row r="3" spans="1:45" ht="51" customHeight="1">
      <c r="A3" s="426" t="s">
        <v>326</v>
      </c>
      <c r="B3" s="426"/>
      <c r="C3" s="426"/>
      <c r="D3" s="426"/>
      <c r="E3" s="380"/>
      <c r="F3" s="380"/>
      <c r="G3" s="380"/>
      <c r="H3" s="380"/>
      <c r="I3" s="380"/>
      <c r="J3" s="426" t="s">
        <v>327</v>
      </c>
      <c r="K3" s="426"/>
      <c r="L3" s="426"/>
      <c r="M3" s="426"/>
      <c r="N3" s="426"/>
      <c r="O3" s="426"/>
      <c r="P3" s="426"/>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row>
    <row r="4" spans="1:17" ht="122.25" customHeight="1">
      <c r="A4" s="428" t="s">
        <v>307</v>
      </c>
      <c r="B4" s="428"/>
      <c r="C4" s="428"/>
      <c r="D4" s="428"/>
      <c r="E4" s="428"/>
      <c r="F4" s="428"/>
      <c r="G4" s="428"/>
      <c r="H4" s="428"/>
      <c r="I4" s="515"/>
      <c r="J4" s="428" t="s">
        <v>253</v>
      </c>
      <c r="K4" s="428"/>
      <c r="L4" s="427" t="s">
        <v>116</v>
      </c>
      <c r="M4" s="427"/>
      <c r="N4" s="427"/>
      <c r="O4" s="427"/>
      <c r="P4" s="427"/>
      <c r="Q4" s="125"/>
    </row>
    <row r="5" spans="1:17" ht="89.25" customHeight="1">
      <c r="A5" s="428" t="s">
        <v>308</v>
      </c>
      <c r="B5" s="428"/>
      <c r="C5" s="428"/>
      <c r="D5" s="428"/>
      <c r="E5" s="428"/>
      <c r="F5" s="428"/>
      <c r="G5" s="428"/>
      <c r="H5" s="428"/>
      <c r="I5" s="515"/>
      <c r="J5" s="428" t="s">
        <v>254</v>
      </c>
      <c r="K5" s="428"/>
      <c r="L5" s="427" t="s">
        <v>117</v>
      </c>
      <c r="M5" s="427"/>
      <c r="N5" s="427"/>
      <c r="O5" s="427"/>
      <c r="P5" s="427"/>
      <c r="Q5" s="125"/>
    </row>
    <row r="6" spans="1:17" ht="199.5" customHeight="1">
      <c r="A6" s="428" t="s">
        <v>309</v>
      </c>
      <c r="B6" s="428"/>
      <c r="C6" s="428"/>
      <c r="D6" s="428"/>
      <c r="E6" s="428"/>
      <c r="F6" s="428"/>
      <c r="G6" s="428"/>
      <c r="H6" s="428"/>
      <c r="I6" s="515"/>
      <c r="J6" s="428" t="s">
        <v>255</v>
      </c>
      <c r="K6" s="428"/>
      <c r="L6" s="427" t="s">
        <v>118</v>
      </c>
      <c r="M6" s="427"/>
      <c r="N6" s="427"/>
      <c r="O6" s="427"/>
      <c r="P6" s="427"/>
      <c r="Q6" s="125"/>
    </row>
    <row r="7" spans="1:17" ht="253.5" customHeight="1">
      <c r="A7" s="428" t="s">
        <v>310</v>
      </c>
      <c r="B7" s="428"/>
      <c r="C7" s="428"/>
      <c r="D7" s="428"/>
      <c r="E7" s="428"/>
      <c r="F7" s="428"/>
      <c r="G7" s="428"/>
      <c r="H7" s="428"/>
      <c r="I7" s="515"/>
      <c r="J7" s="374"/>
      <c r="K7" s="375"/>
      <c r="L7" s="375"/>
      <c r="M7" s="375"/>
      <c r="N7" s="375"/>
      <c r="O7" s="375"/>
      <c r="P7" s="375"/>
      <c r="Q7" s="125"/>
    </row>
    <row r="8" spans="1:17" ht="75.75" customHeight="1">
      <c r="A8" s="428"/>
      <c r="B8" s="428"/>
      <c r="C8" s="428"/>
      <c r="D8" s="428"/>
      <c r="E8" s="428"/>
      <c r="F8" s="428"/>
      <c r="G8" s="428"/>
      <c r="H8" s="428"/>
      <c r="I8" s="515"/>
      <c r="J8" s="125"/>
      <c r="K8" s="170"/>
      <c r="L8" s="170"/>
      <c r="M8" s="170"/>
      <c r="N8" s="170"/>
      <c r="O8" s="170"/>
      <c r="P8" s="170"/>
      <c r="Q8" s="125"/>
    </row>
    <row r="9" spans="2:17" ht="33" customHeight="1" hidden="1">
      <c r="B9" s="125"/>
      <c r="C9" s="125"/>
      <c r="D9" s="125"/>
      <c r="E9" s="125"/>
      <c r="F9" s="125"/>
      <c r="G9" s="125"/>
      <c r="H9" s="125"/>
      <c r="I9" s="125"/>
      <c r="J9" s="125"/>
      <c r="Q9" s="125"/>
    </row>
    <row r="10" spans="1:20" ht="40.5" customHeight="1">
      <c r="A10" s="123"/>
      <c r="B10" s="124"/>
      <c r="C10" s="125"/>
      <c r="D10" s="125"/>
      <c r="E10" s="125"/>
      <c r="F10" s="126"/>
      <c r="G10" s="126"/>
      <c r="H10" s="126"/>
      <c r="I10" s="126"/>
      <c r="J10" s="126"/>
      <c r="K10" s="124"/>
      <c r="L10" s="124"/>
      <c r="M10" s="124"/>
      <c r="T10" s="127"/>
    </row>
    <row r="11" spans="1:45" ht="42" customHeight="1">
      <c r="A11" s="472" t="s">
        <v>105</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row>
    <row r="12" spans="1:45" ht="47.25" customHeight="1">
      <c r="A12" s="483" t="s">
        <v>25</v>
      </c>
      <c r="B12" s="484"/>
      <c r="C12" s="484"/>
      <c r="D12" s="484"/>
      <c r="E12" s="484"/>
      <c r="F12" s="484"/>
      <c r="G12" s="484"/>
      <c r="H12" s="484"/>
      <c r="I12" s="484"/>
      <c r="J12" s="484"/>
      <c r="K12" s="484"/>
      <c r="L12" s="484"/>
      <c r="M12" s="484"/>
      <c r="N12" s="484"/>
      <c r="O12" s="484"/>
      <c r="P12" s="484"/>
      <c r="Q12" s="485" t="s">
        <v>168</v>
      </c>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row>
    <row r="13" spans="1:45" ht="33.75" customHeight="1">
      <c r="A13" s="461" t="s">
        <v>10</v>
      </c>
      <c r="B13" s="456" t="s">
        <v>99</v>
      </c>
      <c r="C13" s="456" t="s">
        <v>11</v>
      </c>
      <c r="D13" s="456" t="s">
        <v>12</v>
      </c>
      <c r="E13" s="451" t="s">
        <v>114</v>
      </c>
      <c r="F13" s="452"/>
      <c r="G13" s="452"/>
      <c r="H13" s="453"/>
      <c r="I13" s="454" t="s">
        <v>115</v>
      </c>
      <c r="J13" s="456" t="s">
        <v>13</v>
      </c>
      <c r="K13" s="456" t="s">
        <v>104</v>
      </c>
      <c r="L13" s="454" t="s">
        <v>14</v>
      </c>
      <c r="M13" s="319"/>
      <c r="N13" s="454" t="s">
        <v>211</v>
      </c>
      <c r="O13" s="454" t="s">
        <v>210</v>
      </c>
      <c r="P13" s="454" t="s">
        <v>212</v>
      </c>
      <c r="Q13" s="474" t="s">
        <v>169</v>
      </c>
      <c r="R13" s="475"/>
      <c r="S13" s="475"/>
      <c r="T13" s="475"/>
      <c r="U13" s="475"/>
      <c r="V13" s="475"/>
      <c r="W13" s="475"/>
      <c r="X13" s="475"/>
      <c r="Y13" s="475"/>
      <c r="Z13" s="475"/>
      <c r="AA13" s="475"/>
      <c r="AB13" s="474" t="s">
        <v>170</v>
      </c>
      <c r="AC13" s="475"/>
      <c r="AD13" s="475"/>
      <c r="AE13" s="475"/>
      <c r="AF13" s="475"/>
      <c r="AG13" s="475"/>
      <c r="AH13" s="475"/>
      <c r="AI13" s="476"/>
      <c r="AJ13" s="477" t="s">
        <v>171</v>
      </c>
      <c r="AK13" s="478"/>
      <c r="AL13" s="478"/>
      <c r="AM13" s="478"/>
      <c r="AN13" s="481" t="s">
        <v>175</v>
      </c>
      <c r="AO13" s="487" t="s">
        <v>176</v>
      </c>
      <c r="AP13" s="479" t="s">
        <v>178</v>
      </c>
      <c r="AQ13" s="480"/>
      <c r="AR13" s="480"/>
      <c r="AS13" s="480"/>
    </row>
    <row r="14" spans="1:45" ht="45" customHeight="1">
      <c r="A14" s="461"/>
      <c r="B14" s="456"/>
      <c r="C14" s="456"/>
      <c r="D14" s="456"/>
      <c r="E14" s="128" t="s">
        <v>100</v>
      </c>
      <c r="F14" s="128" t="s">
        <v>101</v>
      </c>
      <c r="G14" s="128" t="s">
        <v>102</v>
      </c>
      <c r="H14" s="128" t="s">
        <v>103</v>
      </c>
      <c r="I14" s="455"/>
      <c r="J14" s="456"/>
      <c r="K14" s="456"/>
      <c r="L14" s="455"/>
      <c r="M14" s="320"/>
      <c r="N14" s="455"/>
      <c r="O14" s="455"/>
      <c r="P14" s="455"/>
      <c r="Q14" s="104" t="s">
        <v>100</v>
      </c>
      <c r="R14" s="104" t="s">
        <v>172</v>
      </c>
      <c r="S14" s="104" t="s">
        <v>101</v>
      </c>
      <c r="T14" s="104" t="s">
        <v>172</v>
      </c>
      <c r="U14" s="104" t="s">
        <v>173</v>
      </c>
      <c r="V14" s="104" t="s">
        <v>102</v>
      </c>
      <c r="W14" s="104" t="s">
        <v>172</v>
      </c>
      <c r="X14" s="104" t="s">
        <v>174</v>
      </c>
      <c r="Y14" s="104" t="s">
        <v>103</v>
      </c>
      <c r="Z14" s="104" t="s">
        <v>172</v>
      </c>
      <c r="AA14" s="108" t="s">
        <v>252</v>
      </c>
      <c r="AB14" s="104" t="s">
        <v>100</v>
      </c>
      <c r="AC14" s="104" t="s">
        <v>172</v>
      </c>
      <c r="AD14" s="104" t="s">
        <v>101</v>
      </c>
      <c r="AE14" s="104" t="s">
        <v>172</v>
      </c>
      <c r="AF14" s="104" t="s">
        <v>102</v>
      </c>
      <c r="AG14" s="104" t="s">
        <v>172</v>
      </c>
      <c r="AH14" s="104" t="s">
        <v>103</v>
      </c>
      <c r="AI14" s="104" t="s">
        <v>172</v>
      </c>
      <c r="AJ14" s="104" t="s">
        <v>100</v>
      </c>
      <c r="AK14" s="104" t="s">
        <v>101</v>
      </c>
      <c r="AL14" s="104" t="s">
        <v>102</v>
      </c>
      <c r="AM14" s="104" t="s">
        <v>103</v>
      </c>
      <c r="AN14" s="482"/>
      <c r="AO14" s="488"/>
      <c r="AP14" s="129" t="s">
        <v>177</v>
      </c>
      <c r="AQ14" s="129" t="s">
        <v>179</v>
      </c>
      <c r="AR14" s="129" t="s">
        <v>180</v>
      </c>
      <c r="AS14" s="129" t="s">
        <v>181</v>
      </c>
    </row>
    <row r="15" spans="1:45" ht="46.5" customHeight="1">
      <c r="A15" s="459" t="s">
        <v>193</v>
      </c>
      <c r="B15" s="500" t="s">
        <v>296</v>
      </c>
      <c r="C15" s="134" t="s">
        <v>297</v>
      </c>
      <c r="D15" s="346">
        <v>0.0206</v>
      </c>
      <c r="E15" s="298"/>
      <c r="F15" s="298"/>
      <c r="G15" s="298"/>
      <c r="H15" s="346">
        <v>0.035</v>
      </c>
      <c r="I15" s="346">
        <f>H15</f>
        <v>0.035</v>
      </c>
      <c r="J15" s="134" t="s">
        <v>142</v>
      </c>
      <c r="K15" s="341" t="s">
        <v>192</v>
      </c>
      <c r="L15" s="130"/>
      <c r="M15" s="130" t="s">
        <v>262</v>
      </c>
      <c r="N15" s="542" t="s">
        <v>214</v>
      </c>
      <c r="O15" s="542" t="s">
        <v>213</v>
      </c>
      <c r="P15" s="545">
        <v>14</v>
      </c>
      <c r="Q15" s="279"/>
      <c r="R15" s="106" t="str">
        <f>IF(Q15&lt;&gt;0,IF(Q15/E15&gt;100%,100%,Q15/E15)," ")</f>
        <v> </v>
      </c>
      <c r="S15" s="132"/>
      <c r="T15" s="361" t="str">
        <f>IF(S15&lt;&gt;0,IF(S15/F15&gt;100%,100%,S15/F15)," ")</f>
        <v> </v>
      </c>
      <c r="U15" s="119"/>
      <c r="V15" s="132"/>
      <c r="W15" s="317" t="str">
        <f>IF(V15&lt;&gt;0,IF(V15/G15&gt;100%,100%,V15/G15)," ")</f>
        <v> </v>
      </c>
      <c r="X15" s="109"/>
      <c r="Y15" s="132"/>
      <c r="Z15" s="106" t="str">
        <f>IF(Y15&lt;&gt;0,IF(Y15/H15&gt;100%,100%,Y15/H15)," ")</f>
        <v> </v>
      </c>
      <c r="AA15" s="109" t="e">
        <f>IF((IF(M15="promedio",AVERAGE(Q15,S15,V15,Y15)/I15,SUM(Q15,S15,V15,Y15)/I15))&gt;100%,100%,(IF(M15="promedio",AVERAGE(Q15,S15,V15,Y15)/I15,SUM(Q15,S15,V15,Y15)/I15)))</f>
        <v>#DIV/0!</v>
      </c>
      <c r="AB15" s="133"/>
      <c r="AC15" s="133"/>
      <c r="AD15" s="133"/>
      <c r="AE15" s="133"/>
      <c r="AF15" s="302"/>
      <c r="AG15" s="133"/>
      <c r="AH15" s="133"/>
      <c r="AI15" s="133"/>
      <c r="AJ15" s="133"/>
      <c r="AK15" s="133"/>
      <c r="AL15" s="302"/>
      <c r="AM15" s="133"/>
      <c r="AN15" s="302"/>
      <c r="AO15" s="302"/>
      <c r="AP15" s="153"/>
      <c r="AQ15" s="356"/>
      <c r="AR15" s="302"/>
      <c r="AS15" s="133"/>
    </row>
    <row r="16" spans="1:45" ht="49.5" customHeight="1">
      <c r="A16" s="460"/>
      <c r="B16" s="541"/>
      <c r="C16" s="135" t="s">
        <v>298</v>
      </c>
      <c r="D16" s="346">
        <v>0</v>
      </c>
      <c r="E16" s="342"/>
      <c r="F16" s="342"/>
      <c r="G16" s="346"/>
      <c r="H16" s="346">
        <v>0.01</v>
      </c>
      <c r="I16" s="346">
        <f>H16</f>
        <v>0.01</v>
      </c>
      <c r="J16" s="134" t="s">
        <v>142</v>
      </c>
      <c r="K16" s="341" t="s">
        <v>192</v>
      </c>
      <c r="L16" s="137"/>
      <c r="M16" s="130"/>
      <c r="N16" s="543"/>
      <c r="O16" s="543"/>
      <c r="P16" s="546"/>
      <c r="Q16" s="343"/>
      <c r="R16" s="361"/>
      <c r="S16" s="363"/>
      <c r="T16" s="361"/>
      <c r="U16" s="362"/>
      <c r="V16" s="340"/>
      <c r="W16" s="339"/>
      <c r="X16" s="338"/>
      <c r="Y16" s="340"/>
      <c r="Z16" s="339"/>
      <c r="AA16" s="338"/>
      <c r="AB16" s="344"/>
      <c r="AC16" s="344"/>
      <c r="AD16" s="344"/>
      <c r="AE16" s="344"/>
      <c r="AF16" s="345"/>
      <c r="AG16" s="344"/>
      <c r="AH16" s="344"/>
      <c r="AI16" s="344"/>
      <c r="AJ16" s="344"/>
      <c r="AK16" s="344"/>
      <c r="AL16" s="345"/>
      <c r="AM16" s="344"/>
      <c r="AN16" s="345"/>
      <c r="AO16" s="345"/>
      <c r="AP16" s="358"/>
      <c r="AQ16" s="359"/>
      <c r="AR16" s="345"/>
      <c r="AS16" s="344"/>
    </row>
    <row r="17" spans="1:45" ht="54.75" customHeight="1">
      <c r="A17" s="460"/>
      <c r="B17" s="501"/>
      <c r="C17" s="135" t="s">
        <v>299</v>
      </c>
      <c r="D17" s="347">
        <v>0.0385</v>
      </c>
      <c r="E17" s="342"/>
      <c r="F17" s="342"/>
      <c r="G17" s="347"/>
      <c r="H17" s="347">
        <v>0.04</v>
      </c>
      <c r="I17" s="347">
        <f>H17</f>
        <v>0.04</v>
      </c>
      <c r="J17" s="134" t="s">
        <v>142</v>
      </c>
      <c r="K17" s="341" t="s">
        <v>192</v>
      </c>
      <c r="L17" s="137"/>
      <c r="M17" s="130"/>
      <c r="N17" s="544"/>
      <c r="O17" s="544"/>
      <c r="P17" s="547"/>
      <c r="Q17" s="343"/>
      <c r="R17" s="361"/>
      <c r="S17" s="363"/>
      <c r="T17" s="361"/>
      <c r="U17" s="362"/>
      <c r="V17" s="340"/>
      <c r="W17" s="339"/>
      <c r="X17" s="338"/>
      <c r="Y17" s="340"/>
      <c r="Z17" s="339"/>
      <c r="AA17" s="338"/>
      <c r="AB17" s="344"/>
      <c r="AC17" s="344"/>
      <c r="AD17" s="344"/>
      <c r="AE17" s="344"/>
      <c r="AF17" s="345"/>
      <c r="AG17" s="344"/>
      <c r="AH17" s="344"/>
      <c r="AI17" s="344"/>
      <c r="AJ17" s="344"/>
      <c r="AK17" s="344"/>
      <c r="AL17" s="345"/>
      <c r="AM17" s="344"/>
      <c r="AN17" s="345"/>
      <c r="AO17" s="345"/>
      <c r="AP17" s="358"/>
      <c r="AQ17" s="359"/>
      <c r="AR17" s="345"/>
      <c r="AS17" s="344"/>
    </row>
    <row r="18" spans="1:45" ht="79.5" customHeight="1">
      <c r="A18" s="460"/>
      <c r="B18" s="134" t="s">
        <v>194</v>
      </c>
      <c r="C18" s="500" t="s">
        <v>145</v>
      </c>
      <c r="D18" s="503">
        <v>0.55</v>
      </c>
      <c r="E18" s="500"/>
      <c r="F18" s="505"/>
      <c r="G18" s="500"/>
      <c r="H18" s="503">
        <v>0.8</v>
      </c>
      <c r="I18" s="503">
        <v>0.8</v>
      </c>
      <c r="J18" s="500" t="s">
        <v>195</v>
      </c>
      <c r="K18" s="500" t="s">
        <v>192</v>
      </c>
      <c r="L18" s="137"/>
      <c r="M18" s="130" t="s">
        <v>262</v>
      </c>
      <c r="N18" s="489" t="s">
        <v>216</v>
      </c>
      <c r="O18" s="502" t="s">
        <v>215</v>
      </c>
      <c r="P18" s="508">
        <v>6</v>
      </c>
      <c r="Q18" s="506"/>
      <c r="R18" s="442" t="str">
        <f aca="true" t="shared" si="0" ref="R18:R29">IF(Q18&lt;&gt;0,IF(Q18/E18&gt;100%,100%,Q18/E18)," ")</f>
        <v> </v>
      </c>
      <c r="S18" s="440"/>
      <c r="T18" s="442" t="str">
        <f aca="true" t="shared" si="1" ref="T18:T29">IF(S18&lt;&gt;0,IF(S18/F18&gt;100%,100%,S18/F18)," ")</f>
        <v> </v>
      </c>
      <c r="U18" s="492"/>
      <c r="V18" s="490"/>
      <c r="W18" s="442" t="str">
        <f aca="true" t="shared" si="2" ref="W18:W29">IF(V18&lt;&gt;0,IF(V18/G18&gt;100%,100%,V18/G18)," ")</f>
        <v> </v>
      </c>
      <c r="X18" s="444"/>
      <c r="Y18" s="440"/>
      <c r="Z18" s="442" t="str">
        <f aca="true" t="shared" si="3" ref="Z18:Z29">IF(Y18&lt;&gt;0,IF(Y18/H18&gt;100%,100%,Y18/H18)," ")</f>
        <v> </v>
      </c>
      <c r="AA18" s="444" t="e">
        <f aca="true" t="shared" si="4" ref="AA18:AA29">IF((IF(M18="promedio",AVERAGE(Q18,S18,V18,Y18)/I18,SUM(Q18,S18,V18,Y18)/I18))&gt;100%,100%,(IF(M18="promedio",AVERAGE(Q18,S18,V18,Y18)/I18,SUM(Q18,S18,V18,Y18)/I18)))</f>
        <v>#DIV/0!</v>
      </c>
      <c r="AB18" s="138"/>
      <c r="AC18" s="138"/>
      <c r="AD18" s="138"/>
      <c r="AE18" s="138"/>
      <c r="AF18" s="303"/>
      <c r="AG18" s="138"/>
      <c r="AH18" s="138"/>
      <c r="AI18" s="138"/>
      <c r="AJ18" s="138"/>
      <c r="AK18" s="138"/>
      <c r="AL18" s="303"/>
      <c r="AM18" s="138"/>
      <c r="AN18" s="303"/>
      <c r="AO18" s="303"/>
      <c r="AP18" s="138"/>
      <c r="AQ18" s="303"/>
      <c r="AR18" s="303"/>
      <c r="AS18" s="138"/>
    </row>
    <row r="19" spans="1:45" ht="69.75" customHeight="1">
      <c r="A19" s="460"/>
      <c r="B19" s="84" t="s">
        <v>225</v>
      </c>
      <c r="C19" s="501"/>
      <c r="D19" s="501"/>
      <c r="E19" s="501"/>
      <c r="F19" s="501"/>
      <c r="G19" s="501"/>
      <c r="H19" s="501"/>
      <c r="I19" s="501"/>
      <c r="J19" s="501"/>
      <c r="K19" s="501"/>
      <c r="L19" s="137"/>
      <c r="M19" s="137"/>
      <c r="N19" s="489"/>
      <c r="O19" s="502"/>
      <c r="P19" s="508"/>
      <c r="Q19" s="507"/>
      <c r="R19" s="443"/>
      <c r="S19" s="441"/>
      <c r="T19" s="443"/>
      <c r="U19" s="493"/>
      <c r="V19" s="491"/>
      <c r="W19" s="443"/>
      <c r="X19" s="445"/>
      <c r="Y19" s="441"/>
      <c r="Z19" s="443"/>
      <c r="AA19" s="445"/>
      <c r="AB19" s="139"/>
      <c r="AC19" s="139"/>
      <c r="AD19" s="139"/>
      <c r="AE19" s="139"/>
      <c r="AF19" s="304"/>
      <c r="AG19" s="139"/>
      <c r="AH19" s="139"/>
      <c r="AI19" s="139"/>
      <c r="AJ19" s="139"/>
      <c r="AK19" s="139"/>
      <c r="AL19" s="304"/>
      <c r="AM19" s="139"/>
      <c r="AN19" s="304"/>
      <c r="AO19" s="304"/>
      <c r="AP19" s="139"/>
      <c r="AQ19" s="304"/>
      <c r="AR19" s="304"/>
      <c r="AS19" s="139"/>
    </row>
    <row r="20" spans="1:45" ht="87.75" customHeight="1" hidden="1">
      <c r="A20" s="460"/>
      <c r="B20" s="134"/>
      <c r="C20" s="134"/>
      <c r="D20" s="323"/>
      <c r="E20" s="140"/>
      <c r="F20" s="140"/>
      <c r="G20" s="141"/>
      <c r="H20" s="141"/>
      <c r="I20" s="141"/>
      <c r="J20" s="142"/>
      <c r="K20" s="333"/>
      <c r="L20" s="137"/>
      <c r="M20" s="130" t="s">
        <v>263</v>
      </c>
      <c r="N20" s="143"/>
      <c r="O20" s="144"/>
      <c r="P20" s="133"/>
      <c r="Q20" s="280"/>
      <c r="R20" s="106" t="str">
        <f t="shared" si="0"/>
        <v> </v>
      </c>
      <c r="S20" s="145"/>
      <c r="T20" s="361" t="str">
        <f t="shared" si="1"/>
        <v> </v>
      </c>
      <c r="U20" s="119"/>
      <c r="V20" s="305"/>
      <c r="W20" s="317"/>
      <c r="X20" s="109"/>
      <c r="Y20" s="145"/>
      <c r="Z20" s="106" t="str">
        <f t="shared" si="3"/>
        <v> </v>
      </c>
      <c r="AA20" s="109" t="e">
        <f>IF((IF(M20="promedio",AVERAGE(Q20,S20,V20,Y20)/I20,SUM(Q20,S20,V20,Y20)/I20))&gt;100%,100%,(IF(M20="promedio",AVERAGE(Q20,S20,V20,Y20)/I20,SUM(Q20,S20,V20,Y20)/I20)))</f>
        <v>#DIV/0!</v>
      </c>
      <c r="AB20" s="146"/>
      <c r="AC20" s="146"/>
      <c r="AD20" s="147"/>
      <c r="AE20" s="110"/>
      <c r="AF20" s="309"/>
      <c r="AG20" s="146"/>
      <c r="AH20" s="146"/>
      <c r="AI20" s="148"/>
      <c r="AJ20" s="110"/>
      <c r="AK20" s="148"/>
      <c r="AL20" s="306"/>
      <c r="AM20" s="146"/>
      <c r="AN20" s="307"/>
      <c r="AO20" s="308"/>
      <c r="AP20" s="148"/>
      <c r="AQ20" s="306"/>
      <c r="AR20" s="336" t="s">
        <v>315</v>
      </c>
      <c r="AS20" s="146"/>
    </row>
    <row r="21" spans="1:45" ht="87.75" customHeight="1">
      <c r="A21" s="460"/>
      <c r="B21" s="149" t="s">
        <v>209</v>
      </c>
      <c r="C21" s="149" t="s">
        <v>147</v>
      </c>
      <c r="D21" s="150">
        <v>0.87</v>
      </c>
      <c r="E21" s="150">
        <v>0.85</v>
      </c>
      <c r="F21" s="150">
        <v>0.85</v>
      </c>
      <c r="G21" s="150">
        <v>0.87</v>
      </c>
      <c r="H21" s="150">
        <v>0.9</v>
      </c>
      <c r="I21" s="136">
        <v>0.9</v>
      </c>
      <c r="J21" s="149" t="s">
        <v>197</v>
      </c>
      <c r="K21" s="333" t="s">
        <v>192</v>
      </c>
      <c r="L21" s="151"/>
      <c r="M21" s="130" t="s">
        <v>262</v>
      </c>
      <c r="N21" s="121"/>
      <c r="O21" s="152"/>
      <c r="P21" s="153"/>
      <c r="Q21" s="279">
        <v>0.87</v>
      </c>
      <c r="R21" s="106">
        <f t="shared" si="0"/>
        <v>1</v>
      </c>
      <c r="S21" s="154">
        <v>0.9</v>
      </c>
      <c r="T21" s="361">
        <f t="shared" si="1"/>
        <v>1</v>
      </c>
      <c r="U21" s="119">
        <f>IF((IF(M21="promedio",AVERAGE(Q21,S21)/AVERAGE(E21,F21),SUM(Q21,S21)/SUM(E21,F21)))&gt;100%,100%,(IF(M21="promedio",AVERAGE(Q21,S21)/AVERAGE(E21,F21),SUM(Q21,S21)/SUM(E21,F21))))</f>
        <v>1</v>
      </c>
      <c r="V21" s="307">
        <v>0.9</v>
      </c>
      <c r="W21" s="317">
        <f t="shared" si="2"/>
        <v>1</v>
      </c>
      <c r="X21" s="109">
        <f>IF((IF(M21="promedio",AVERAGE(Q21,S21,V21)/AVERAGE(E21,F21,G21),SUM(Q21,S21,V21)/SUM(E21,F21,G21)))&gt;100%,100%,(IF(M21="promedio",AVERAGE(Q21,S21,V21)/AVERAGE(E21,F21,G21),SUM(Q21,S21,V21)/SUM(E21,F21,G21))))</f>
        <v>1</v>
      </c>
      <c r="Y21" s="132"/>
      <c r="Z21" s="106" t="str">
        <f t="shared" si="3"/>
        <v> </v>
      </c>
      <c r="AA21" s="109">
        <f>IF((IF(M21="promedio",AVERAGE(Q21,S21,V21,Y21)/I21,SUM(Q21,S21,V21,Y21)/I21))&gt;100%,100%,(IF(M21="promedio",AVERAGE(Q21,S21,V21,Y21)/I21,SUM(Q21,S21,V21,Y21)/I21)))</f>
        <v>0.9888888888888889</v>
      </c>
      <c r="AB21" s="146"/>
      <c r="AC21" s="146"/>
      <c r="AD21" s="147"/>
      <c r="AE21" s="110"/>
      <c r="AF21" s="309"/>
      <c r="AG21" s="146"/>
      <c r="AH21" s="146"/>
      <c r="AI21" s="148"/>
      <c r="AJ21" s="110"/>
      <c r="AK21" s="148"/>
      <c r="AL21" s="306"/>
      <c r="AM21" s="146"/>
      <c r="AN21" s="307"/>
      <c r="AO21" s="308"/>
      <c r="AP21" s="281" t="s">
        <v>269</v>
      </c>
      <c r="AQ21" s="336" t="s">
        <v>288</v>
      </c>
      <c r="AR21" s="336" t="s">
        <v>316</v>
      </c>
      <c r="AS21" s="146"/>
    </row>
    <row r="22" spans="1:45" ht="87.75" customHeight="1" hidden="1">
      <c r="A22" s="460"/>
      <c r="B22" s="135"/>
      <c r="C22" s="135"/>
      <c r="D22" s="323"/>
      <c r="E22" s="140"/>
      <c r="F22" s="140"/>
      <c r="G22" s="141"/>
      <c r="H22" s="141"/>
      <c r="I22" s="141"/>
      <c r="J22" s="142"/>
      <c r="K22" s="333"/>
      <c r="L22" s="137"/>
      <c r="M22" s="155"/>
      <c r="N22" s="156"/>
      <c r="O22" s="144"/>
      <c r="P22" s="133"/>
      <c r="Q22" s="280"/>
      <c r="R22" s="106" t="str">
        <f t="shared" si="0"/>
        <v> </v>
      </c>
      <c r="S22" s="154"/>
      <c r="T22" s="361" t="str">
        <f t="shared" si="1"/>
        <v> </v>
      </c>
      <c r="U22" s="119"/>
      <c r="V22" s="147"/>
      <c r="W22" s="317" t="str">
        <f t="shared" si="2"/>
        <v> </v>
      </c>
      <c r="X22" s="109"/>
      <c r="Y22" s="145"/>
      <c r="Z22" s="106" t="str">
        <f t="shared" si="3"/>
        <v> </v>
      </c>
      <c r="AA22" s="109" t="e">
        <f t="shared" si="4"/>
        <v>#DIV/0!</v>
      </c>
      <c r="AB22" s="146"/>
      <c r="AC22" s="146"/>
      <c r="AD22" s="147"/>
      <c r="AE22" s="110"/>
      <c r="AF22" s="309"/>
      <c r="AG22" s="146"/>
      <c r="AH22" s="146"/>
      <c r="AI22" s="148"/>
      <c r="AJ22" s="110"/>
      <c r="AK22" s="148"/>
      <c r="AL22" s="306"/>
      <c r="AM22" s="146"/>
      <c r="AN22" s="307"/>
      <c r="AO22" s="308"/>
      <c r="AP22" s="148"/>
      <c r="AQ22" s="306"/>
      <c r="AR22" s="306"/>
      <c r="AS22" s="146"/>
    </row>
    <row r="23" spans="1:45" ht="87.75" customHeight="1" hidden="1">
      <c r="A23" s="460"/>
      <c r="B23" s="135"/>
      <c r="C23" s="135"/>
      <c r="D23" s="323"/>
      <c r="E23" s="140"/>
      <c r="F23" s="140"/>
      <c r="G23" s="141"/>
      <c r="H23" s="141"/>
      <c r="I23" s="141"/>
      <c r="J23" s="142"/>
      <c r="K23" s="333"/>
      <c r="L23" s="137"/>
      <c r="M23" s="155"/>
      <c r="N23" s="156"/>
      <c r="O23" s="144"/>
      <c r="P23" s="133"/>
      <c r="Q23" s="280"/>
      <c r="R23" s="106" t="str">
        <f t="shared" si="0"/>
        <v> </v>
      </c>
      <c r="S23" s="154"/>
      <c r="T23" s="361" t="str">
        <f t="shared" si="1"/>
        <v> </v>
      </c>
      <c r="U23" s="119"/>
      <c r="V23" s="147"/>
      <c r="W23" s="317" t="str">
        <f t="shared" si="2"/>
        <v> </v>
      </c>
      <c r="X23" s="109"/>
      <c r="Y23" s="145"/>
      <c r="Z23" s="106" t="str">
        <f t="shared" si="3"/>
        <v> </v>
      </c>
      <c r="AA23" s="109" t="e">
        <f t="shared" si="4"/>
        <v>#DIV/0!</v>
      </c>
      <c r="AB23" s="146"/>
      <c r="AC23" s="146"/>
      <c r="AD23" s="147"/>
      <c r="AE23" s="110"/>
      <c r="AF23" s="309"/>
      <c r="AG23" s="146"/>
      <c r="AH23" s="146"/>
      <c r="AI23" s="148"/>
      <c r="AJ23" s="110"/>
      <c r="AK23" s="148"/>
      <c r="AL23" s="306"/>
      <c r="AM23" s="146"/>
      <c r="AN23" s="307"/>
      <c r="AO23" s="308"/>
      <c r="AP23" s="148"/>
      <c r="AQ23" s="306"/>
      <c r="AR23" s="306"/>
      <c r="AS23" s="146"/>
    </row>
    <row r="24" spans="1:45" ht="74.25" customHeight="1" hidden="1">
      <c r="A24" s="460"/>
      <c r="B24" s="149"/>
      <c r="C24" s="149"/>
      <c r="D24" s="150"/>
      <c r="E24" s="149"/>
      <c r="F24" s="149"/>
      <c r="G24" s="149"/>
      <c r="H24" s="149"/>
      <c r="I24" s="149"/>
      <c r="J24" s="149"/>
      <c r="K24" s="333"/>
      <c r="L24" s="151"/>
      <c r="M24" s="155"/>
      <c r="N24" s="121"/>
      <c r="O24" s="152"/>
      <c r="P24" s="153"/>
      <c r="Q24" s="280"/>
      <c r="R24" s="106" t="str">
        <f t="shared" si="0"/>
        <v> </v>
      </c>
      <c r="S24" s="154"/>
      <c r="T24" s="361" t="str">
        <f t="shared" si="1"/>
        <v> </v>
      </c>
      <c r="U24" s="119"/>
      <c r="V24" s="147"/>
      <c r="W24" s="317" t="str">
        <f t="shared" si="2"/>
        <v> </v>
      </c>
      <c r="X24" s="109"/>
      <c r="Y24" s="145"/>
      <c r="Z24" s="106" t="str">
        <f t="shared" si="3"/>
        <v> </v>
      </c>
      <c r="AA24" s="109" t="e">
        <f t="shared" si="4"/>
        <v>#DIV/0!</v>
      </c>
      <c r="AB24" s="146"/>
      <c r="AC24" s="146"/>
      <c r="AD24" s="147"/>
      <c r="AE24" s="110"/>
      <c r="AF24" s="309"/>
      <c r="AG24" s="146"/>
      <c r="AH24" s="146"/>
      <c r="AI24" s="148"/>
      <c r="AJ24" s="110"/>
      <c r="AK24" s="148"/>
      <c r="AL24" s="306"/>
      <c r="AM24" s="146"/>
      <c r="AN24" s="307"/>
      <c r="AO24" s="308"/>
      <c r="AP24" s="148"/>
      <c r="AQ24" s="306"/>
      <c r="AR24" s="306"/>
      <c r="AS24" s="146"/>
    </row>
    <row r="25" spans="1:45" ht="116.25" customHeight="1">
      <c r="A25" s="459" t="s">
        <v>203</v>
      </c>
      <c r="B25" s="134" t="s">
        <v>204</v>
      </c>
      <c r="C25" s="72" t="s">
        <v>237</v>
      </c>
      <c r="D25" s="111">
        <v>0.79</v>
      </c>
      <c r="E25" s="72"/>
      <c r="F25" s="72"/>
      <c r="G25" s="72"/>
      <c r="H25" s="111">
        <v>0.8</v>
      </c>
      <c r="I25" s="111">
        <v>0.8</v>
      </c>
      <c r="J25" s="71" t="s">
        <v>197</v>
      </c>
      <c r="K25" s="333" t="s">
        <v>192</v>
      </c>
      <c r="L25" s="137"/>
      <c r="M25" s="130" t="s">
        <v>262</v>
      </c>
      <c r="N25" s="144"/>
      <c r="O25" s="144"/>
      <c r="P25" s="133"/>
      <c r="Q25" s="280"/>
      <c r="R25" s="106" t="str">
        <f t="shared" si="0"/>
        <v> </v>
      </c>
      <c r="S25" s="145"/>
      <c r="T25" s="361" t="str">
        <f t="shared" si="1"/>
        <v> </v>
      </c>
      <c r="U25" s="119"/>
      <c r="V25" s="147"/>
      <c r="W25" s="317" t="str">
        <f t="shared" si="2"/>
        <v> </v>
      </c>
      <c r="X25" s="109"/>
      <c r="Y25" s="132"/>
      <c r="Z25" s="106" t="str">
        <f t="shared" si="3"/>
        <v> </v>
      </c>
      <c r="AA25" s="109" t="e">
        <f t="shared" si="4"/>
        <v>#DIV/0!</v>
      </c>
      <c r="AB25" s="157"/>
      <c r="AC25" s="157"/>
      <c r="AD25" s="157"/>
      <c r="AE25" s="157"/>
      <c r="AF25" s="310"/>
      <c r="AG25" s="157"/>
      <c r="AH25" s="157"/>
      <c r="AI25" s="157"/>
      <c r="AJ25" s="157"/>
      <c r="AK25" s="157"/>
      <c r="AL25" s="310"/>
      <c r="AM25" s="157"/>
      <c r="AN25" s="311"/>
      <c r="AO25" s="312"/>
      <c r="AP25" s="160"/>
      <c r="AQ25" s="351"/>
      <c r="AR25" s="314"/>
      <c r="AS25" s="161"/>
    </row>
    <row r="26" spans="1:45" ht="71.25" customHeight="1">
      <c r="A26" s="460"/>
      <c r="B26" s="134" t="s">
        <v>205</v>
      </c>
      <c r="C26" s="72" t="s">
        <v>144</v>
      </c>
      <c r="D26" s="162">
        <v>0.7088</v>
      </c>
      <c r="E26" s="72"/>
      <c r="F26" s="111">
        <v>0.9</v>
      </c>
      <c r="G26" s="72"/>
      <c r="H26" s="111">
        <v>0.9</v>
      </c>
      <c r="I26" s="111">
        <v>0.9</v>
      </c>
      <c r="J26" s="71" t="s">
        <v>197</v>
      </c>
      <c r="K26" s="333" t="s">
        <v>192</v>
      </c>
      <c r="L26" s="137"/>
      <c r="M26" s="130" t="s">
        <v>262</v>
      </c>
      <c r="N26" s="144"/>
      <c r="O26" s="144"/>
      <c r="P26" s="133"/>
      <c r="Q26" s="280"/>
      <c r="R26" s="106" t="str">
        <f t="shared" si="0"/>
        <v> </v>
      </c>
      <c r="S26" s="154">
        <v>0.7282</v>
      </c>
      <c r="T26" s="361">
        <f t="shared" si="1"/>
        <v>0.809111111111111</v>
      </c>
      <c r="U26" s="119">
        <f>IF((IF(M26="promedio",AVERAGE(Q26,S26)/AVERAGE(E26,F26),SUM(Q26,S26)/SUM(E26,F26)))&gt;100%,100%,(IF(M26="promedio",AVERAGE(Q26,S26)/AVERAGE(E26,F26),SUM(Q26,S26)/SUM(E26,F26))))</f>
        <v>0.809111111111111</v>
      </c>
      <c r="V26" s="147"/>
      <c r="W26" s="317" t="str">
        <f t="shared" si="2"/>
        <v> </v>
      </c>
      <c r="X26" s="109">
        <f>IF((IF(M26="promedio",AVERAGE(Q26,S26,V26)/AVERAGE(E26,F26,G26),SUM(Q26,S26,V26)/SUM(E26,F26,G26)))&gt;100%,100%,(IF(M26="promedio",AVERAGE(Q26,S26,V26)/AVERAGE(E26,F26,G26),SUM(Q26,S26,V26)/SUM(E26,F26,G26))))</f>
        <v>0.809111111111111</v>
      </c>
      <c r="Y26" s="132"/>
      <c r="Z26" s="106" t="str">
        <f t="shared" si="3"/>
        <v> </v>
      </c>
      <c r="AA26" s="109">
        <f t="shared" si="4"/>
        <v>0.809111111111111</v>
      </c>
      <c r="AB26" s="157"/>
      <c r="AC26" s="157"/>
      <c r="AD26" s="157"/>
      <c r="AE26" s="157"/>
      <c r="AF26" s="310"/>
      <c r="AG26" s="157"/>
      <c r="AH26" s="157"/>
      <c r="AI26" s="157"/>
      <c r="AJ26" s="157"/>
      <c r="AK26" s="157"/>
      <c r="AL26" s="310"/>
      <c r="AM26" s="157"/>
      <c r="AN26" s="311"/>
      <c r="AO26" s="312"/>
      <c r="AP26" s="353"/>
      <c r="AQ26" s="337" t="s">
        <v>301</v>
      </c>
      <c r="AR26" s="312"/>
      <c r="AS26" s="161"/>
    </row>
    <row r="27" spans="1:45" ht="75" customHeight="1">
      <c r="A27" s="460"/>
      <c r="B27" s="71" t="s">
        <v>206</v>
      </c>
      <c r="C27" s="71" t="s">
        <v>196</v>
      </c>
      <c r="D27" s="71" t="s">
        <v>122</v>
      </c>
      <c r="E27" s="149"/>
      <c r="F27" s="150">
        <v>0.2</v>
      </c>
      <c r="G27" s="150">
        <v>0.3</v>
      </c>
      <c r="H27" s="150">
        <v>0.3</v>
      </c>
      <c r="I27" s="150">
        <v>0.8</v>
      </c>
      <c r="J27" s="71" t="s">
        <v>195</v>
      </c>
      <c r="K27" s="333" t="s">
        <v>192</v>
      </c>
      <c r="L27" s="137"/>
      <c r="M27" s="155" t="s">
        <v>263</v>
      </c>
      <c r="N27" s="144"/>
      <c r="O27" s="144"/>
      <c r="P27" s="133"/>
      <c r="Q27" s="280"/>
      <c r="R27" s="106" t="str">
        <f t="shared" si="0"/>
        <v> </v>
      </c>
      <c r="S27" s="154">
        <v>0.17</v>
      </c>
      <c r="T27" s="361">
        <f t="shared" si="1"/>
        <v>0.85</v>
      </c>
      <c r="U27" s="119">
        <f>IF((IF(M27="promedio",AVERAGE(Q27,S27)/AVERAGE(E27,F27),SUM(Q27,S27)/SUM(E27,F27)))&gt;100%,100%,(IF(M27="promedio",AVERAGE(Q27,S27)/AVERAGE(E27,F27),SUM(Q27,S27)/SUM(E27,F27))))</f>
        <v>0.85</v>
      </c>
      <c r="V27" s="307">
        <v>0.31</v>
      </c>
      <c r="W27" s="317">
        <f t="shared" si="2"/>
        <v>1</v>
      </c>
      <c r="X27" s="109">
        <f>IF((IF(M27="promedio",AVERAGE(Q27,S27,V27)/AVERAGE(E27,F27,G27),SUM(Q27,S27,V27)/SUM(E27,F27,G27)))&gt;100%,100%,(IF(M27="promedio",AVERAGE(Q27,S27,V27)/AVERAGE(E27,F27,G27),SUM(Q27,S27,V27)/SUM(E27,F27,G27))))</f>
        <v>0.96</v>
      </c>
      <c r="Y27" s="132"/>
      <c r="Z27" s="106" t="str">
        <f t="shared" si="3"/>
        <v> </v>
      </c>
      <c r="AA27" s="109">
        <f t="shared" si="4"/>
        <v>0.6</v>
      </c>
      <c r="AB27" s="163"/>
      <c r="AC27" s="163"/>
      <c r="AD27" s="163"/>
      <c r="AE27" s="163"/>
      <c r="AF27" s="367"/>
      <c r="AG27" s="163"/>
      <c r="AH27" s="163"/>
      <c r="AI27" s="163"/>
      <c r="AJ27" s="164"/>
      <c r="AK27" s="164"/>
      <c r="AL27" s="366"/>
      <c r="AM27" s="165"/>
      <c r="AN27" s="311"/>
      <c r="AO27" s="312"/>
      <c r="AP27" s="160"/>
      <c r="AQ27" s="348" t="s">
        <v>302</v>
      </c>
      <c r="AR27" s="314"/>
      <c r="AS27" s="166"/>
    </row>
    <row r="28" spans="1:45" ht="167.25" customHeight="1">
      <c r="A28" s="460"/>
      <c r="B28" s="328" t="s">
        <v>226</v>
      </c>
      <c r="C28" s="328" t="s">
        <v>146</v>
      </c>
      <c r="D28" s="73">
        <v>0.94</v>
      </c>
      <c r="E28" s="328"/>
      <c r="F28" s="73">
        <v>0.94</v>
      </c>
      <c r="G28" s="328"/>
      <c r="H28" s="73">
        <v>0.94</v>
      </c>
      <c r="I28" s="73">
        <v>0.94</v>
      </c>
      <c r="J28" s="84" t="s">
        <v>195</v>
      </c>
      <c r="K28" s="333" t="s">
        <v>192</v>
      </c>
      <c r="L28" s="151"/>
      <c r="M28" s="130" t="s">
        <v>262</v>
      </c>
      <c r="N28" s="381" t="s">
        <v>214</v>
      </c>
      <c r="O28" s="381" t="s">
        <v>217</v>
      </c>
      <c r="P28" s="381" t="s">
        <v>218</v>
      </c>
      <c r="Q28" s="280"/>
      <c r="R28" s="106" t="str">
        <f t="shared" si="0"/>
        <v> </v>
      </c>
      <c r="S28" s="154">
        <v>0.8795</v>
      </c>
      <c r="T28" s="361">
        <f t="shared" si="1"/>
        <v>0.9356382978723404</v>
      </c>
      <c r="U28" s="119">
        <f>IF((IF(M28="promedio",AVERAGE(Q28,S28)/AVERAGE(E28,F28),SUM(Q28,S28)/SUM(E28,F28)))&gt;100%,100%,(IF(M28="promedio",AVERAGE(Q28,S28)/AVERAGE(E28,F28),SUM(Q28,S28)/SUM(E28,F28))))</f>
        <v>0.9356382978723404</v>
      </c>
      <c r="V28" s="147"/>
      <c r="W28" s="317" t="str">
        <f t="shared" si="2"/>
        <v> </v>
      </c>
      <c r="X28" s="109">
        <f>IF((IF(M28="promedio",AVERAGE(Q28,S28,V28)/AVERAGE(E28,F28,G28),SUM(Q28,S28,V28)/SUM(E28,F28,G28)))&gt;100%,100%,(IF(M28="promedio",AVERAGE(Q28,S28,V28)/AVERAGE(E28,F28,G28),SUM(Q28,S28,V28)/SUM(E28,F28,G28))))</f>
        <v>0.9356382978723404</v>
      </c>
      <c r="Y28" s="132"/>
      <c r="Z28" s="106" t="str">
        <f t="shared" si="3"/>
        <v> </v>
      </c>
      <c r="AA28" s="109">
        <f t="shared" si="4"/>
        <v>0.9356382978723404</v>
      </c>
      <c r="AB28" s="133"/>
      <c r="AC28" s="163"/>
      <c r="AD28" s="163"/>
      <c r="AE28" s="163"/>
      <c r="AF28" s="367"/>
      <c r="AG28" s="163"/>
      <c r="AH28" s="163"/>
      <c r="AI28" s="163"/>
      <c r="AJ28" s="164"/>
      <c r="AK28" s="164"/>
      <c r="AL28" s="366"/>
      <c r="AM28" s="165"/>
      <c r="AN28" s="315"/>
      <c r="AO28" s="315"/>
      <c r="AP28" s="360"/>
      <c r="AQ28" s="352" t="s">
        <v>280</v>
      </c>
      <c r="AR28" s="315"/>
      <c r="AS28" s="167"/>
    </row>
    <row r="29" spans="1:45" ht="89.25" customHeight="1">
      <c r="A29" s="460"/>
      <c r="B29" s="328" t="s">
        <v>227</v>
      </c>
      <c r="C29" s="328" t="s">
        <v>232</v>
      </c>
      <c r="D29" s="328" t="s">
        <v>122</v>
      </c>
      <c r="E29" s="328"/>
      <c r="F29" s="328"/>
      <c r="G29" s="328"/>
      <c r="H29" s="73">
        <v>0.8</v>
      </c>
      <c r="I29" s="73">
        <v>0.8</v>
      </c>
      <c r="J29" s="328" t="s">
        <v>142</v>
      </c>
      <c r="K29" s="333" t="s">
        <v>192</v>
      </c>
      <c r="L29" s="168"/>
      <c r="M29" s="130" t="s">
        <v>262</v>
      </c>
      <c r="N29" s="117"/>
      <c r="O29" s="117"/>
      <c r="P29" s="117"/>
      <c r="Q29" s="280"/>
      <c r="R29" s="106" t="str">
        <f t="shared" si="0"/>
        <v> </v>
      </c>
      <c r="S29" s="145"/>
      <c r="T29" s="361" t="str">
        <f t="shared" si="1"/>
        <v> </v>
      </c>
      <c r="U29" s="119"/>
      <c r="V29" s="147"/>
      <c r="W29" s="317" t="str">
        <f t="shared" si="2"/>
        <v> </v>
      </c>
      <c r="X29" s="109"/>
      <c r="Y29" s="132"/>
      <c r="Z29" s="106" t="str">
        <f t="shared" si="3"/>
        <v> </v>
      </c>
      <c r="AA29" s="109" t="e">
        <f t="shared" si="4"/>
        <v>#DIV/0!</v>
      </c>
      <c r="AB29" s="133"/>
      <c r="AC29" s="163"/>
      <c r="AD29" s="163"/>
      <c r="AE29" s="163"/>
      <c r="AF29" s="367"/>
      <c r="AG29" s="163"/>
      <c r="AH29" s="163"/>
      <c r="AI29" s="163"/>
      <c r="AJ29" s="164"/>
      <c r="AK29" s="164"/>
      <c r="AL29" s="366"/>
      <c r="AM29" s="165"/>
      <c r="AN29" s="315"/>
      <c r="AO29" s="315"/>
      <c r="AP29" s="360"/>
      <c r="AQ29" s="354"/>
      <c r="AR29" s="315"/>
      <c r="AS29" s="167"/>
    </row>
    <row r="30" spans="1:28" ht="34.5" customHeight="1">
      <c r="A30" s="449" t="s">
        <v>110</v>
      </c>
      <c r="B30" s="450"/>
      <c r="C30" s="450"/>
      <c r="D30" s="450"/>
      <c r="E30" s="450"/>
      <c r="F30" s="450"/>
      <c r="G30" s="450"/>
      <c r="H30" s="450"/>
      <c r="I30" s="450"/>
      <c r="J30" s="450"/>
      <c r="K30" s="450"/>
      <c r="L30" s="172">
        <v>0.0044</v>
      </c>
      <c r="M30" s="173"/>
      <c r="N30" s="174"/>
      <c r="O30" s="174"/>
      <c r="P30" s="174"/>
      <c r="Q30" s="175">
        <f>$L30/4</f>
        <v>0.0011</v>
      </c>
      <c r="R30" s="176">
        <v>1</v>
      </c>
      <c r="S30" s="175">
        <f>$L30/4</f>
        <v>0.0011</v>
      </c>
      <c r="T30" s="176">
        <v>1</v>
      </c>
      <c r="U30" s="349">
        <f>AVERAGE(U15:U29)</f>
        <v>0.8986873522458629</v>
      </c>
      <c r="V30" s="175">
        <f>$L30/4</f>
        <v>0.0011</v>
      </c>
      <c r="W30" s="176">
        <v>1</v>
      </c>
      <c r="X30" s="349">
        <f>AVERAGE(X15:X29)</f>
        <v>0.9261873522458629</v>
      </c>
      <c r="Y30" s="175">
        <f>$L30/4</f>
        <v>0.0011</v>
      </c>
      <c r="Z30" s="176">
        <v>1</v>
      </c>
      <c r="AA30" s="177" t="e">
        <f>AVERAGE(AA15:AA29)</f>
        <v>#DIV/0!</v>
      </c>
      <c r="AB30" s="178"/>
    </row>
    <row r="31" spans="1:28" ht="47.25" customHeight="1">
      <c r="A31" s="457" t="s">
        <v>111</v>
      </c>
      <c r="B31" s="458"/>
      <c r="C31" s="458"/>
      <c r="D31" s="458"/>
      <c r="E31" s="458"/>
      <c r="F31" s="458"/>
      <c r="G31" s="458"/>
      <c r="H31" s="458"/>
      <c r="I31" s="458"/>
      <c r="J31" s="458"/>
      <c r="K31" s="458"/>
      <c r="L31" s="179"/>
      <c r="M31" s="180"/>
      <c r="N31" s="181"/>
      <c r="O31" s="181"/>
      <c r="P31" s="181"/>
      <c r="Q31" s="182">
        <f>R31*Q30/R30</f>
        <v>0.0011</v>
      </c>
      <c r="R31" s="183">
        <f>AVERAGE(R15:R29)</f>
        <v>1</v>
      </c>
      <c r="S31" s="182">
        <f>T31*S30/T30</f>
        <v>0.0009885560874704493</v>
      </c>
      <c r="T31" s="183">
        <f>AVERAGE(T15:T29)</f>
        <v>0.8986873522458629</v>
      </c>
      <c r="U31" s="184">
        <f>SUM(Q31,S31)</f>
        <v>0.0020885560874704494</v>
      </c>
      <c r="V31" s="185">
        <f>W31*V30/W30</f>
        <v>0.0011</v>
      </c>
      <c r="W31" s="183">
        <f>AVERAGE(W15:W29)</f>
        <v>1</v>
      </c>
      <c r="X31" s="184">
        <f>SUM(U31,V31)</f>
        <v>0.0031885560874704497</v>
      </c>
      <c r="Y31" s="182" t="e">
        <f>Z31*Y30/Z30</f>
        <v>#DIV/0!</v>
      </c>
      <c r="Z31" s="183" t="e">
        <f>AVERAGE(Z15:Z29)</f>
        <v>#DIV/0!</v>
      </c>
      <c r="AA31" s="184" t="e">
        <f>SUM(X31,Y31)</f>
        <v>#DIV/0!</v>
      </c>
      <c r="AB31" s="186"/>
    </row>
    <row r="32" spans="1:13" s="189" customFormat="1" ht="39" customHeight="1">
      <c r="A32" s="187"/>
      <c r="B32" s="187"/>
      <c r="C32" s="187"/>
      <c r="D32" s="187"/>
      <c r="E32" s="187"/>
      <c r="F32" s="187"/>
      <c r="G32" s="187"/>
      <c r="H32" s="187"/>
      <c r="I32" s="187"/>
      <c r="J32" s="187"/>
      <c r="K32" s="187"/>
      <c r="L32" s="187"/>
      <c r="M32" s="188"/>
    </row>
    <row r="33" spans="1:13" s="189" customFormat="1" ht="52.5" customHeight="1">
      <c r="A33" s="187"/>
      <c r="B33" s="187"/>
      <c r="C33" s="187"/>
      <c r="D33" s="187"/>
      <c r="E33" s="187"/>
      <c r="F33" s="187"/>
      <c r="G33" s="187"/>
      <c r="H33" s="187"/>
      <c r="I33" s="187"/>
      <c r="J33" s="187"/>
      <c r="K33" s="187"/>
      <c r="L33" s="187"/>
      <c r="M33" s="188"/>
    </row>
    <row r="34" spans="1:45" ht="42" customHeight="1">
      <c r="A34" s="462" t="s">
        <v>106</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row>
    <row r="35" spans="1:45" ht="47.25" customHeight="1">
      <c r="A35" s="504" t="s">
        <v>25</v>
      </c>
      <c r="B35" s="504"/>
      <c r="C35" s="504"/>
      <c r="D35" s="504"/>
      <c r="E35" s="504"/>
      <c r="F35" s="504"/>
      <c r="G35" s="504"/>
      <c r="H35" s="504"/>
      <c r="I35" s="504"/>
      <c r="J35" s="504"/>
      <c r="K35" s="504"/>
      <c r="L35" s="504"/>
      <c r="M35" s="322"/>
      <c r="N35" s="321"/>
      <c r="O35" s="190"/>
      <c r="P35" s="190"/>
      <c r="Q35" s="509" t="s">
        <v>168</v>
      </c>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row>
    <row r="36" spans="1:45" ht="33.75" customHeight="1">
      <c r="A36" s="461" t="s">
        <v>10</v>
      </c>
      <c r="B36" s="456" t="s">
        <v>99</v>
      </c>
      <c r="C36" s="456" t="s">
        <v>11</v>
      </c>
      <c r="D36" s="456" t="s">
        <v>12</v>
      </c>
      <c r="E36" s="451" t="s">
        <v>114</v>
      </c>
      <c r="F36" s="452"/>
      <c r="G36" s="452"/>
      <c r="H36" s="453"/>
      <c r="I36" s="454" t="s">
        <v>115</v>
      </c>
      <c r="J36" s="456" t="s">
        <v>13</v>
      </c>
      <c r="K36" s="456" t="s">
        <v>104</v>
      </c>
      <c r="L36" s="454" t="s">
        <v>14</v>
      </c>
      <c r="M36" s="319"/>
      <c r="N36" s="454" t="s">
        <v>211</v>
      </c>
      <c r="O36" s="454" t="s">
        <v>210</v>
      </c>
      <c r="P36" s="454" t="s">
        <v>212</v>
      </c>
      <c r="Q36" s="474" t="s">
        <v>169</v>
      </c>
      <c r="R36" s="475"/>
      <c r="S36" s="475"/>
      <c r="T36" s="475"/>
      <c r="U36" s="475"/>
      <c r="V36" s="475"/>
      <c r="W36" s="475"/>
      <c r="X36" s="475"/>
      <c r="Y36" s="475"/>
      <c r="Z36" s="475"/>
      <c r="AA36" s="475"/>
      <c r="AB36" s="474" t="s">
        <v>170</v>
      </c>
      <c r="AC36" s="475"/>
      <c r="AD36" s="475"/>
      <c r="AE36" s="475"/>
      <c r="AF36" s="475"/>
      <c r="AG36" s="475"/>
      <c r="AH36" s="475"/>
      <c r="AI36" s="476"/>
      <c r="AJ36" s="477" t="s">
        <v>171</v>
      </c>
      <c r="AK36" s="478"/>
      <c r="AL36" s="478"/>
      <c r="AM36" s="478"/>
      <c r="AN36" s="481" t="s">
        <v>175</v>
      </c>
      <c r="AO36" s="487" t="s">
        <v>176</v>
      </c>
      <c r="AP36" s="479" t="s">
        <v>178</v>
      </c>
      <c r="AQ36" s="480"/>
      <c r="AR36" s="480"/>
      <c r="AS36" s="480"/>
    </row>
    <row r="37" spans="1:45" ht="45" customHeight="1">
      <c r="A37" s="461"/>
      <c r="B37" s="456"/>
      <c r="C37" s="456"/>
      <c r="D37" s="456"/>
      <c r="E37" s="128" t="s">
        <v>100</v>
      </c>
      <c r="F37" s="128" t="s">
        <v>101</v>
      </c>
      <c r="G37" s="128" t="s">
        <v>102</v>
      </c>
      <c r="H37" s="128" t="s">
        <v>103</v>
      </c>
      <c r="I37" s="455"/>
      <c r="J37" s="456"/>
      <c r="K37" s="456"/>
      <c r="L37" s="455"/>
      <c r="M37" s="320"/>
      <c r="N37" s="455"/>
      <c r="O37" s="455"/>
      <c r="P37" s="455"/>
      <c r="Q37" s="104" t="s">
        <v>100</v>
      </c>
      <c r="R37" s="104" t="s">
        <v>172</v>
      </c>
      <c r="S37" s="104" t="s">
        <v>101</v>
      </c>
      <c r="T37" s="104" t="s">
        <v>172</v>
      </c>
      <c r="U37" s="104" t="s">
        <v>173</v>
      </c>
      <c r="V37" s="104" t="s">
        <v>102</v>
      </c>
      <c r="W37" s="104" t="s">
        <v>172</v>
      </c>
      <c r="X37" s="104" t="s">
        <v>174</v>
      </c>
      <c r="Y37" s="104" t="s">
        <v>103</v>
      </c>
      <c r="Z37" s="104" t="s">
        <v>172</v>
      </c>
      <c r="AA37" s="108" t="s">
        <v>252</v>
      </c>
      <c r="AB37" s="104" t="s">
        <v>100</v>
      </c>
      <c r="AC37" s="104" t="s">
        <v>172</v>
      </c>
      <c r="AD37" s="104" t="s">
        <v>101</v>
      </c>
      <c r="AE37" s="104" t="s">
        <v>172</v>
      </c>
      <c r="AF37" s="104" t="s">
        <v>102</v>
      </c>
      <c r="AG37" s="104" t="s">
        <v>172</v>
      </c>
      <c r="AH37" s="104" t="s">
        <v>103</v>
      </c>
      <c r="AI37" s="104" t="s">
        <v>172</v>
      </c>
      <c r="AJ37" s="104" t="s">
        <v>100</v>
      </c>
      <c r="AK37" s="104" t="s">
        <v>101</v>
      </c>
      <c r="AL37" s="104" t="s">
        <v>102</v>
      </c>
      <c r="AM37" s="104" t="s">
        <v>103</v>
      </c>
      <c r="AN37" s="482"/>
      <c r="AO37" s="488"/>
      <c r="AP37" s="129" t="s">
        <v>177</v>
      </c>
      <c r="AQ37" s="129" t="s">
        <v>179</v>
      </c>
      <c r="AR37" s="129" t="s">
        <v>180</v>
      </c>
      <c r="AS37" s="129" t="s">
        <v>181</v>
      </c>
    </row>
    <row r="38" spans="1:45" ht="111" customHeight="1">
      <c r="A38" s="378" t="s">
        <v>125</v>
      </c>
      <c r="B38" s="191" t="s">
        <v>126</v>
      </c>
      <c r="C38" s="192" t="s">
        <v>148</v>
      </c>
      <c r="D38" s="193">
        <v>0.71</v>
      </c>
      <c r="E38" s="194"/>
      <c r="F38" s="194"/>
      <c r="G38" s="194"/>
      <c r="H38" s="194">
        <v>0.8</v>
      </c>
      <c r="I38" s="194">
        <v>0.8</v>
      </c>
      <c r="J38" s="195" t="s">
        <v>127</v>
      </c>
      <c r="K38" s="195" t="s">
        <v>192</v>
      </c>
      <c r="L38" s="130"/>
      <c r="M38" s="130" t="s">
        <v>262</v>
      </c>
      <c r="N38" s="117"/>
      <c r="O38" s="131"/>
      <c r="P38" s="118"/>
      <c r="Q38" s="258"/>
      <c r="R38" s="106" t="str">
        <f>IF(Q38&lt;&gt;0,IF(Q38/E38&gt;100%,100%,Q38/E38)," ")</f>
        <v> </v>
      </c>
      <c r="S38" s="145"/>
      <c r="T38" s="317" t="str">
        <f>IF(S38&lt;&gt;0,IF(S38/F38&gt;100%,100%,S38/F38)," ")</f>
        <v> </v>
      </c>
      <c r="U38" s="119"/>
      <c r="V38" s="145"/>
      <c r="W38" s="317" t="str">
        <f>IF(V38&lt;&gt;0,IF(V38/G38&gt;100%,100%,V38/G38)," ")</f>
        <v> </v>
      </c>
      <c r="X38" s="109"/>
      <c r="Y38" s="132"/>
      <c r="Z38" s="106" t="str">
        <f>IF(Y38&lt;&gt;0,IF(Y38/H38&gt;100%,100%,Y38/H38)," ")</f>
        <v> </v>
      </c>
      <c r="AA38" s="109" t="e">
        <f>IF((IF(M38="promedio",AVERAGE(Q38,S38,V38,Y38)/I38,SUM(Q38,S38,V38,Y38)/I38))&gt;100%,100%,(IF(M38="promedio",AVERAGE(Q38,S38,V38,Y38)/I38,SUM(Q38,S38,V38,Y38)/I38)))</f>
        <v>#DIV/0!</v>
      </c>
      <c r="AB38" s="133"/>
      <c r="AC38" s="133"/>
      <c r="AD38" s="133"/>
      <c r="AE38" s="133"/>
      <c r="AF38" s="133"/>
      <c r="AG38" s="133"/>
      <c r="AH38" s="133"/>
      <c r="AI38" s="133"/>
      <c r="AJ38" s="133"/>
      <c r="AK38" s="133"/>
      <c r="AL38" s="133"/>
      <c r="AM38" s="133"/>
      <c r="AN38" s="133"/>
      <c r="AO38" s="133"/>
      <c r="AP38" s="133"/>
      <c r="AQ38" s="133"/>
      <c r="AR38" s="133"/>
      <c r="AS38" s="133"/>
    </row>
    <row r="39" spans="1:28" ht="34.5" customHeight="1">
      <c r="A39" s="449" t="s">
        <v>110</v>
      </c>
      <c r="B39" s="450"/>
      <c r="C39" s="450"/>
      <c r="D39" s="450"/>
      <c r="E39" s="450"/>
      <c r="F39" s="450"/>
      <c r="G39" s="450"/>
      <c r="H39" s="450"/>
      <c r="I39" s="450"/>
      <c r="J39" s="450"/>
      <c r="K39" s="450"/>
      <c r="L39" s="199">
        <v>0.0018</v>
      </c>
      <c r="M39" s="173"/>
      <c r="N39" s="174"/>
      <c r="O39" s="174"/>
      <c r="P39" s="174"/>
      <c r="Q39" s="175"/>
      <c r="R39" s="176"/>
      <c r="S39" s="175"/>
      <c r="T39" s="176"/>
      <c r="U39" s="177"/>
      <c r="V39" s="175"/>
      <c r="W39" s="176"/>
      <c r="X39" s="177"/>
      <c r="Y39" s="175">
        <f>$L39/1</f>
        <v>0.0018</v>
      </c>
      <c r="Z39" s="176">
        <v>1</v>
      </c>
      <c r="AA39" s="177" t="e">
        <f>SUM(AA38)</f>
        <v>#DIV/0!</v>
      </c>
      <c r="AB39" s="178"/>
    </row>
    <row r="40" spans="1:28" ht="47.25" customHeight="1">
      <c r="A40" s="457" t="s">
        <v>111</v>
      </c>
      <c r="B40" s="458"/>
      <c r="C40" s="458"/>
      <c r="D40" s="458"/>
      <c r="E40" s="458"/>
      <c r="F40" s="458"/>
      <c r="G40" s="458"/>
      <c r="H40" s="458"/>
      <c r="I40" s="458"/>
      <c r="J40" s="458"/>
      <c r="K40" s="458"/>
      <c r="L40" s="179"/>
      <c r="M40" s="180"/>
      <c r="N40" s="181"/>
      <c r="O40" s="181"/>
      <c r="P40" s="181"/>
      <c r="Q40" s="182"/>
      <c r="R40" s="183"/>
      <c r="S40" s="182"/>
      <c r="T40" s="183"/>
      <c r="U40" s="184"/>
      <c r="V40" s="200"/>
      <c r="W40" s="183"/>
      <c r="X40" s="184"/>
      <c r="Y40" s="182" t="e">
        <f>Z40*Y39/Z39</f>
        <v>#DIV/0!</v>
      </c>
      <c r="Z40" s="183" t="e">
        <f>AVERAGE(Z38:Z38)</f>
        <v>#DIV/0!</v>
      </c>
      <c r="AA40" s="184" t="e">
        <f>SUM(X40,Y40)</f>
        <v>#DIV/0!</v>
      </c>
      <c r="AB40" s="186"/>
    </row>
    <row r="41" spans="1:13" s="189" customFormat="1" ht="48" customHeight="1">
      <c r="A41" s="188"/>
      <c r="B41" s="188"/>
      <c r="C41" s="188"/>
      <c r="D41" s="188"/>
      <c r="E41" s="188"/>
      <c r="F41" s="188"/>
      <c r="G41" s="188"/>
      <c r="H41" s="188"/>
      <c r="I41" s="188"/>
      <c r="J41" s="188"/>
      <c r="K41" s="188"/>
      <c r="L41" s="188"/>
      <c r="M41" s="188"/>
    </row>
    <row r="42" spans="1:13" s="189" customFormat="1" ht="32.25" customHeight="1">
      <c r="A42" s="188"/>
      <c r="B42" s="188"/>
      <c r="C42" s="188"/>
      <c r="D42" s="188"/>
      <c r="E42" s="188"/>
      <c r="F42" s="188"/>
      <c r="G42" s="188"/>
      <c r="H42" s="188"/>
      <c r="I42" s="188"/>
      <c r="J42" s="188"/>
      <c r="K42" s="188"/>
      <c r="L42" s="188"/>
      <c r="M42" s="188"/>
    </row>
    <row r="43" spans="1:45" ht="42" customHeight="1">
      <c r="A43" s="462" t="s">
        <v>107</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row>
    <row r="44" spans="1:45" ht="47.25" customHeight="1">
      <c r="A44" s="462" t="s">
        <v>25</v>
      </c>
      <c r="B44" s="463"/>
      <c r="C44" s="463"/>
      <c r="D44" s="463"/>
      <c r="E44" s="463"/>
      <c r="F44" s="463"/>
      <c r="G44" s="463"/>
      <c r="H44" s="463"/>
      <c r="I44" s="463"/>
      <c r="J44" s="463"/>
      <c r="K44" s="463"/>
      <c r="L44" s="463"/>
      <c r="M44" s="463"/>
      <c r="N44" s="463"/>
      <c r="O44" s="463"/>
      <c r="P44" s="463"/>
      <c r="Q44" s="509" t="s">
        <v>168</v>
      </c>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row>
    <row r="45" spans="1:45" ht="33.75" customHeight="1">
      <c r="A45" s="461" t="s">
        <v>10</v>
      </c>
      <c r="B45" s="456" t="s">
        <v>99</v>
      </c>
      <c r="C45" s="456" t="s">
        <v>11</v>
      </c>
      <c r="D45" s="456" t="s">
        <v>12</v>
      </c>
      <c r="E45" s="451" t="s">
        <v>114</v>
      </c>
      <c r="F45" s="452"/>
      <c r="G45" s="452"/>
      <c r="H45" s="453"/>
      <c r="I45" s="454" t="s">
        <v>115</v>
      </c>
      <c r="J45" s="456" t="s">
        <v>13</v>
      </c>
      <c r="K45" s="456" t="s">
        <v>104</v>
      </c>
      <c r="L45" s="454" t="s">
        <v>14</v>
      </c>
      <c r="M45" s="319"/>
      <c r="N45" s="454" t="s">
        <v>211</v>
      </c>
      <c r="O45" s="454" t="s">
        <v>210</v>
      </c>
      <c r="P45" s="454" t="s">
        <v>212</v>
      </c>
      <c r="Q45" s="474" t="s">
        <v>169</v>
      </c>
      <c r="R45" s="475"/>
      <c r="S45" s="475"/>
      <c r="T45" s="475"/>
      <c r="U45" s="475"/>
      <c r="V45" s="475"/>
      <c r="W45" s="475"/>
      <c r="X45" s="475"/>
      <c r="Y45" s="475"/>
      <c r="Z45" s="475"/>
      <c r="AA45" s="475"/>
      <c r="AB45" s="474" t="s">
        <v>170</v>
      </c>
      <c r="AC45" s="475"/>
      <c r="AD45" s="475"/>
      <c r="AE45" s="475"/>
      <c r="AF45" s="475"/>
      <c r="AG45" s="475"/>
      <c r="AH45" s="475"/>
      <c r="AI45" s="476"/>
      <c r="AJ45" s="477" t="s">
        <v>171</v>
      </c>
      <c r="AK45" s="478"/>
      <c r="AL45" s="478"/>
      <c r="AM45" s="478"/>
      <c r="AN45" s="481" t="s">
        <v>175</v>
      </c>
      <c r="AO45" s="487" t="s">
        <v>176</v>
      </c>
      <c r="AP45" s="479" t="s">
        <v>178</v>
      </c>
      <c r="AQ45" s="480"/>
      <c r="AR45" s="480"/>
      <c r="AS45" s="480"/>
    </row>
    <row r="46" spans="1:45" ht="45" customHeight="1">
      <c r="A46" s="461"/>
      <c r="B46" s="456"/>
      <c r="C46" s="456"/>
      <c r="D46" s="456"/>
      <c r="E46" s="128" t="s">
        <v>100</v>
      </c>
      <c r="F46" s="128" t="s">
        <v>101</v>
      </c>
      <c r="G46" s="128" t="s">
        <v>102</v>
      </c>
      <c r="H46" s="128" t="s">
        <v>103</v>
      </c>
      <c r="I46" s="455"/>
      <c r="J46" s="456"/>
      <c r="K46" s="456"/>
      <c r="L46" s="455"/>
      <c r="M46" s="320"/>
      <c r="N46" s="455"/>
      <c r="O46" s="455"/>
      <c r="P46" s="455"/>
      <c r="Q46" s="104" t="s">
        <v>100</v>
      </c>
      <c r="R46" s="104" t="s">
        <v>172</v>
      </c>
      <c r="S46" s="104" t="s">
        <v>101</v>
      </c>
      <c r="T46" s="104" t="s">
        <v>172</v>
      </c>
      <c r="U46" s="104" t="s">
        <v>173</v>
      </c>
      <c r="V46" s="104" t="s">
        <v>102</v>
      </c>
      <c r="W46" s="104" t="s">
        <v>172</v>
      </c>
      <c r="X46" s="104" t="s">
        <v>174</v>
      </c>
      <c r="Y46" s="104" t="s">
        <v>103</v>
      </c>
      <c r="Z46" s="104" t="s">
        <v>172</v>
      </c>
      <c r="AA46" s="108" t="s">
        <v>252</v>
      </c>
      <c r="AB46" s="104" t="s">
        <v>100</v>
      </c>
      <c r="AC46" s="104" t="s">
        <v>172</v>
      </c>
      <c r="AD46" s="104" t="s">
        <v>101</v>
      </c>
      <c r="AE46" s="104" t="s">
        <v>172</v>
      </c>
      <c r="AF46" s="104" t="s">
        <v>102</v>
      </c>
      <c r="AG46" s="104" t="s">
        <v>172</v>
      </c>
      <c r="AH46" s="104" t="s">
        <v>103</v>
      </c>
      <c r="AI46" s="104" t="s">
        <v>172</v>
      </c>
      <c r="AJ46" s="104" t="s">
        <v>100</v>
      </c>
      <c r="AK46" s="104" t="s">
        <v>101</v>
      </c>
      <c r="AL46" s="104" t="s">
        <v>102</v>
      </c>
      <c r="AM46" s="104" t="s">
        <v>103</v>
      </c>
      <c r="AN46" s="482"/>
      <c r="AO46" s="488"/>
      <c r="AP46" s="129" t="s">
        <v>177</v>
      </c>
      <c r="AQ46" s="129" t="s">
        <v>179</v>
      </c>
      <c r="AR46" s="129" t="s">
        <v>180</v>
      </c>
      <c r="AS46" s="129" t="s">
        <v>181</v>
      </c>
    </row>
    <row r="47" spans="1:45" ht="91.5" customHeight="1">
      <c r="A47" s="459" t="s">
        <v>128</v>
      </c>
      <c r="B47" s="201" t="s">
        <v>202</v>
      </c>
      <c r="C47" s="201" t="s">
        <v>199</v>
      </c>
      <c r="D47" s="202">
        <v>0.84</v>
      </c>
      <c r="E47" s="201"/>
      <c r="F47" s="202">
        <v>0.6</v>
      </c>
      <c r="G47" s="201"/>
      <c r="H47" s="202">
        <v>0.6</v>
      </c>
      <c r="I47" s="203">
        <f>H47</f>
        <v>0.6</v>
      </c>
      <c r="J47" s="326" t="s">
        <v>224</v>
      </c>
      <c r="K47" s="333" t="s">
        <v>192</v>
      </c>
      <c r="L47" s="130"/>
      <c r="M47" s="104" t="s">
        <v>263</v>
      </c>
      <c r="N47" s="117"/>
      <c r="O47" s="131"/>
      <c r="P47" s="118"/>
      <c r="Q47" s="258"/>
      <c r="R47" s="106" t="str">
        <f aca="true" t="shared" si="5" ref="R47:R64">IF(Q47&lt;&gt;0,IF(Q47/E47&gt;100%,100%,Q47/E47)," ")</f>
        <v> </v>
      </c>
      <c r="S47" s="132">
        <v>0.55</v>
      </c>
      <c r="T47" s="361">
        <f aca="true" t="shared" si="6" ref="T47:T64">IF(S47&lt;&gt;0,IF(S47/F47&gt;100%,100%,S47/F47)," ")</f>
        <v>0.9166666666666667</v>
      </c>
      <c r="U47" s="119">
        <f>IF((IF(M47="promedio",AVERAGE(Q47,S47)/AVERAGE(E47,F47),SUM(Q47,S47)/SUM(E47,F47)))&gt;100%,100%,(IF(M47="promedio",AVERAGE(Q47,S47)/AVERAGE(E47,F47),SUM(Q47,S47)/SUM(E47,F47))))</f>
        <v>0.9166666666666667</v>
      </c>
      <c r="V47" s="145"/>
      <c r="W47" s="317" t="str">
        <f aca="true" t="shared" si="7" ref="W47:W64">IF(V47&lt;&gt;0,IF(V47/G47&gt;100%,100%,V47/G47)," ")</f>
        <v> </v>
      </c>
      <c r="X47" s="109">
        <f>IF((IF(M47="promedio",AVERAGE(Q47,S47,V47)/AVERAGE(E47,F47,G47),SUM(Q47,S47,V47)/SUM(E47,F47,G47)))&gt;100%,100%,(IF(M47="promedio",AVERAGE(Q47,S47,V47)/AVERAGE(E47,F47,G47),SUM(Q47,S47,V47)/SUM(E47,F47,G47))))</f>
        <v>0.9166666666666667</v>
      </c>
      <c r="Y47" s="132"/>
      <c r="Z47" s="106" t="str">
        <f>IF(Y47&lt;&gt;0,IF(Y47/H47&gt;100%,100%,Y47/H47)," ")</f>
        <v> </v>
      </c>
      <c r="AA47" s="109">
        <f aca="true" t="shared" si="8" ref="AA47:AA52">IF((IF(M47="promedio",AVERAGE(Q47,S47,V47,Y47)/I47,SUM(Q47,S47,V47,Y47)/I47))&gt;100%,100%,(IF(M47="promedio",AVERAGE(Q47,S47,V47,Y47)/I47,SUM(Q47,S47,V47,Y47)/I47)))</f>
        <v>0.9166666666666667</v>
      </c>
      <c r="AB47" s="133"/>
      <c r="AC47" s="133"/>
      <c r="AD47" s="133"/>
      <c r="AE47" s="133"/>
      <c r="AF47" s="302"/>
      <c r="AG47" s="133"/>
      <c r="AH47" s="133"/>
      <c r="AI47" s="133"/>
      <c r="AJ47" s="133"/>
      <c r="AK47" s="133"/>
      <c r="AL47" s="302"/>
      <c r="AM47" s="302"/>
      <c r="AN47" s="302"/>
      <c r="AO47" s="356"/>
      <c r="AP47" s="153"/>
      <c r="AQ47" s="337" t="s">
        <v>281</v>
      </c>
      <c r="AR47" s="302"/>
      <c r="AS47" s="133"/>
    </row>
    <row r="48" spans="1:45" ht="109.5" customHeight="1">
      <c r="A48" s="460"/>
      <c r="B48" s="466" t="s">
        <v>129</v>
      </c>
      <c r="C48" s="204" t="s">
        <v>119</v>
      </c>
      <c r="D48" s="204">
        <v>7.32</v>
      </c>
      <c r="E48" s="204">
        <v>7.32</v>
      </c>
      <c r="F48" s="204">
        <v>7.32</v>
      </c>
      <c r="G48" s="204">
        <v>7.32</v>
      </c>
      <c r="H48" s="204">
        <v>7.32</v>
      </c>
      <c r="I48" s="204">
        <v>7.32</v>
      </c>
      <c r="J48" s="326" t="s">
        <v>224</v>
      </c>
      <c r="K48" s="333" t="s">
        <v>192</v>
      </c>
      <c r="L48" s="137"/>
      <c r="M48" s="104" t="s">
        <v>262</v>
      </c>
      <c r="N48" s="516"/>
      <c r="O48" s="517"/>
      <c r="P48" s="518"/>
      <c r="Q48" s="258">
        <v>7.424</v>
      </c>
      <c r="R48" s="106">
        <f t="shared" si="5"/>
        <v>1</v>
      </c>
      <c r="S48" s="145">
        <v>7.407</v>
      </c>
      <c r="T48" s="361">
        <f t="shared" si="6"/>
        <v>1</v>
      </c>
      <c r="U48" s="119">
        <f>IF((IF(M48="promedio",AVERAGE(Q48,S48)/AVERAGE(E48,F48),SUM(Q48,S48)/SUM(E48,F48)))&gt;100%,100%,(IF(M48="promedio",AVERAGE(Q48,S48)/AVERAGE(E48,F48),SUM(Q48,S48)/SUM(E48,F48))))</f>
        <v>1</v>
      </c>
      <c r="V48" s="305">
        <v>7.443</v>
      </c>
      <c r="W48" s="317">
        <f t="shared" si="7"/>
        <v>1</v>
      </c>
      <c r="X48" s="109">
        <f>IF((IF(M48="promedio",AVERAGE(Q48,S48,V48)/AVERAGE(E48,F48,G48),SUM(Q48,S48,V48)/SUM(E48,F48,G48)))&gt;100%,100%,(IF(M48="promedio",AVERAGE(Q48,S48,V48)/AVERAGE(E48,F48,G48),SUM(Q48,S48,V48)/SUM(E48,F48,G48))))</f>
        <v>1</v>
      </c>
      <c r="Y48" s="145"/>
      <c r="Z48" s="106" t="str">
        <f aca="true" t="shared" si="9" ref="Z48:Z54">IF(Y48&lt;&gt;0,IF(Y48/H48&gt;100%,100%,Y48/H48)," ")</f>
        <v> </v>
      </c>
      <c r="AA48" s="109">
        <f t="shared" si="8"/>
        <v>1</v>
      </c>
      <c r="AB48" s="138"/>
      <c r="AC48" s="138"/>
      <c r="AD48" s="138"/>
      <c r="AE48" s="138"/>
      <c r="AF48" s="303"/>
      <c r="AG48" s="138"/>
      <c r="AH48" s="138"/>
      <c r="AI48" s="138"/>
      <c r="AJ48" s="138"/>
      <c r="AK48" s="138"/>
      <c r="AL48" s="303"/>
      <c r="AM48" s="303"/>
      <c r="AN48" s="303"/>
      <c r="AO48" s="303"/>
      <c r="AP48" s="282" t="s">
        <v>270</v>
      </c>
      <c r="AQ48" s="334"/>
      <c r="AR48" s="334" t="s">
        <v>317</v>
      </c>
      <c r="AS48" s="138"/>
    </row>
    <row r="49" spans="1:45" ht="94.5" customHeight="1">
      <c r="A49" s="460"/>
      <c r="B49" s="467"/>
      <c r="C49" s="204" t="s">
        <v>120</v>
      </c>
      <c r="D49" s="205">
        <v>0.99</v>
      </c>
      <c r="E49" s="206">
        <v>1</v>
      </c>
      <c r="F49" s="206">
        <v>1</v>
      </c>
      <c r="G49" s="206">
        <v>1</v>
      </c>
      <c r="H49" s="206">
        <v>1</v>
      </c>
      <c r="I49" s="205">
        <f>H49</f>
        <v>1</v>
      </c>
      <c r="J49" s="326" t="s">
        <v>224</v>
      </c>
      <c r="K49" s="333" t="s">
        <v>192</v>
      </c>
      <c r="L49" s="137"/>
      <c r="M49" s="104" t="s">
        <v>262</v>
      </c>
      <c r="N49" s="516"/>
      <c r="O49" s="517"/>
      <c r="P49" s="518"/>
      <c r="Q49" s="132">
        <v>1</v>
      </c>
      <c r="R49" s="106">
        <f t="shared" si="5"/>
        <v>1</v>
      </c>
      <c r="S49" s="132">
        <v>1</v>
      </c>
      <c r="T49" s="361">
        <f t="shared" si="6"/>
        <v>1</v>
      </c>
      <c r="U49" s="119">
        <f>IF((IF(M49="promedio",AVERAGE(Q49,S49)/AVERAGE(E49,F49),SUM(Q49,S49)/SUM(E49,F49)))&gt;100%,100%,(IF(M49="promedio",AVERAGE(Q49,S49)/AVERAGE(E49,F49),SUM(Q49,S49)/SUM(E49,F49))))</f>
        <v>1</v>
      </c>
      <c r="V49" s="301">
        <v>1</v>
      </c>
      <c r="W49" s="317">
        <f t="shared" si="7"/>
        <v>1</v>
      </c>
      <c r="X49" s="109">
        <f>IF((IF(M49="promedio",AVERAGE(Q49,S49,V49)/AVERAGE(E49,F49,G49),SUM(Q49,S49,V49)/SUM(E49,F49,G49)))&gt;100%,100%,(IF(M49="promedio",AVERAGE(Q49,S49,V49)/AVERAGE(E49,F49,G49),SUM(Q49,S49,V49)/SUM(E49,F49,G49))))</f>
        <v>1</v>
      </c>
      <c r="Y49" s="132"/>
      <c r="Z49" s="106" t="str">
        <f t="shared" si="9"/>
        <v> </v>
      </c>
      <c r="AA49" s="109">
        <f t="shared" si="8"/>
        <v>1</v>
      </c>
      <c r="AB49" s="139"/>
      <c r="AC49" s="139"/>
      <c r="AD49" s="139"/>
      <c r="AE49" s="139"/>
      <c r="AF49" s="304"/>
      <c r="AG49" s="139"/>
      <c r="AH49" s="139"/>
      <c r="AI49" s="139"/>
      <c r="AJ49" s="139"/>
      <c r="AK49" s="139"/>
      <c r="AL49" s="304"/>
      <c r="AM49" s="304"/>
      <c r="AN49" s="304"/>
      <c r="AO49" s="304"/>
      <c r="AP49" s="283" t="s">
        <v>271</v>
      </c>
      <c r="AQ49" s="335" t="s">
        <v>282</v>
      </c>
      <c r="AR49" s="335" t="s">
        <v>318</v>
      </c>
      <c r="AS49" s="139"/>
    </row>
    <row r="50" spans="1:45" ht="87.75" customHeight="1">
      <c r="A50" s="460"/>
      <c r="B50" s="467"/>
      <c r="C50" s="327" t="s">
        <v>249</v>
      </c>
      <c r="D50" s="327" t="s">
        <v>122</v>
      </c>
      <c r="E50" s="327"/>
      <c r="F50" s="327"/>
      <c r="G50" s="327"/>
      <c r="H50" s="325">
        <v>0.7</v>
      </c>
      <c r="I50" s="325">
        <f>H50</f>
        <v>0.7</v>
      </c>
      <c r="J50" s="327" t="s">
        <v>238</v>
      </c>
      <c r="K50" s="207" t="s">
        <v>192</v>
      </c>
      <c r="L50" s="137"/>
      <c r="M50" s="104" t="s">
        <v>262</v>
      </c>
      <c r="N50" s="143"/>
      <c r="O50" s="144"/>
      <c r="P50" s="133"/>
      <c r="Q50" s="258"/>
      <c r="R50" s="106" t="str">
        <f t="shared" si="5"/>
        <v> </v>
      </c>
      <c r="S50" s="145"/>
      <c r="T50" s="361" t="str">
        <f t="shared" si="6"/>
        <v> </v>
      </c>
      <c r="U50" s="119"/>
      <c r="V50" s="145"/>
      <c r="W50" s="317" t="str">
        <f t="shared" si="7"/>
        <v> </v>
      </c>
      <c r="X50" s="109"/>
      <c r="Y50" s="132"/>
      <c r="Z50" s="106" t="str">
        <f t="shared" si="9"/>
        <v> </v>
      </c>
      <c r="AA50" s="109" t="e">
        <f t="shared" si="8"/>
        <v>#DIV/0!</v>
      </c>
      <c r="AB50" s="146"/>
      <c r="AC50" s="146"/>
      <c r="AD50" s="147"/>
      <c r="AE50" s="110"/>
      <c r="AF50" s="309"/>
      <c r="AG50" s="146"/>
      <c r="AH50" s="146"/>
      <c r="AI50" s="148"/>
      <c r="AJ50" s="110"/>
      <c r="AK50" s="148"/>
      <c r="AL50" s="306"/>
      <c r="AM50" s="306"/>
      <c r="AN50" s="307"/>
      <c r="AO50" s="308"/>
      <c r="AP50" s="148"/>
      <c r="AQ50" s="306"/>
      <c r="AR50" s="306"/>
      <c r="AS50" s="146"/>
    </row>
    <row r="51" spans="1:45" ht="87.75" customHeight="1">
      <c r="A51" s="460"/>
      <c r="B51" s="208" t="s">
        <v>240</v>
      </c>
      <c r="C51" s="209" t="s">
        <v>243</v>
      </c>
      <c r="D51" s="326">
        <v>1</v>
      </c>
      <c r="E51" s="326"/>
      <c r="F51" s="326">
        <v>1</v>
      </c>
      <c r="G51" s="326"/>
      <c r="H51" s="324"/>
      <c r="I51" s="210">
        <f>F51</f>
        <v>1</v>
      </c>
      <c r="J51" s="326" t="s">
        <v>277</v>
      </c>
      <c r="K51" s="329" t="s">
        <v>192</v>
      </c>
      <c r="L51" s="151"/>
      <c r="M51" s="104" t="s">
        <v>263</v>
      </c>
      <c r="N51" s="121"/>
      <c r="O51" s="152"/>
      <c r="P51" s="153"/>
      <c r="Q51" s="258"/>
      <c r="R51" s="106" t="str">
        <f t="shared" si="5"/>
        <v> </v>
      </c>
      <c r="S51" s="145">
        <v>1</v>
      </c>
      <c r="T51" s="361">
        <f t="shared" si="6"/>
        <v>1</v>
      </c>
      <c r="U51" s="119">
        <f>IF((IF(M51="promedio",AVERAGE(Q51,S51)/AVERAGE(E51,F51),SUM(Q51,S51)/SUM(E51,F51)))&gt;100%,100%,(IF(M51="promedio",AVERAGE(Q51,S51)/AVERAGE(E51,F51),SUM(Q51,S51)/SUM(E51,F51))))</f>
        <v>1</v>
      </c>
      <c r="V51" s="145"/>
      <c r="W51" s="317" t="str">
        <f t="shared" si="7"/>
        <v> </v>
      </c>
      <c r="X51" s="109">
        <f>IF((IF(M51="promedio",AVERAGE(Q51,S51,V51)/AVERAGE(E51,F51,G51),SUM(Q51,S51,V51)/SUM(E51,F51,G51)))&gt;100%,100%,(IF(M51="promedio",AVERAGE(Q51,S51,V51)/AVERAGE(E51,F51,G51),SUM(Q51,S51,V51)/SUM(E51,F51,G51))))</f>
        <v>1</v>
      </c>
      <c r="Y51" s="145"/>
      <c r="Z51" s="106" t="str">
        <f t="shared" si="9"/>
        <v> </v>
      </c>
      <c r="AA51" s="109">
        <f t="shared" si="8"/>
        <v>1</v>
      </c>
      <c r="AB51" s="146"/>
      <c r="AC51" s="146"/>
      <c r="AD51" s="147"/>
      <c r="AE51" s="110"/>
      <c r="AF51" s="309"/>
      <c r="AG51" s="146"/>
      <c r="AH51" s="146"/>
      <c r="AI51" s="148"/>
      <c r="AJ51" s="110"/>
      <c r="AK51" s="148"/>
      <c r="AL51" s="306"/>
      <c r="AM51" s="306"/>
      <c r="AN51" s="307"/>
      <c r="AO51" s="308"/>
      <c r="AP51" s="148"/>
      <c r="AQ51" s="336" t="s">
        <v>303</v>
      </c>
      <c r="AR51" s="306"/>
      <c r="AS51" s="146"/>
    </row>
    <row r="52" spans="1:45" ht="87.75" customHeight="1">
      <c r="A52" s="460"/>
      <c r="B52" s="211" t="s">
        <v>239</v>
      </c>
      <c r="C52" s="468" t="s">
        <v>242</v>
      </c>
      <c r="D52" s="468" t="s">
        <v>122</v>
      </c>
      <c r="E52" s="468"/>
      <c r="F52" s="468"/>
      <c r="G52" s="534"/>
      <c r="H52" s="534">
        <v>0.85</v>
      </c>
      <c r="I52" s="534">
        <f>H52</f>
        <v>0.85</v>
      </c>
      <c r="J52" s="468" t="s">
        <v>238</v>
      </c>
      <c r="K52" s="532" t="s">
        <v>192</v>
      </c>
      <c r="L52" s="137"/>
      <c r="M52" s="104" t="s">
        <v>262</v>
      </c>
      <c r="N52" s="156"/>
      <c r="O52" s="144"/>
      <c r="P52" s="133"/>
      <c r="Q52" s="447"/>
      <c r="R52" s="106" t="str">
        <f t="shared" si="5"/>
        <v> </v>
      </c>
      <c r="S52" s="490"/>
      <c r="T52" s="361" t="str">
        <f t="shared" si="6"/>
        <v> </v>
      </c>
      <c r="U52" s="492"/>
      <c r="V52" s="539"/>
      <c r="W52" s="442" t="str">
        <f t="shared" si="7"/>
        <v> </v>
      </c>
      <c r="X52" s="444"/>
      <c r="Y52" s="490"/>
      <c r="Z52" s="442" t="str">
        <f t="shared" si="9"/>
        <v> </v>
      </c>
      <c r="AA52" s="109" t="e">
        <f t="shared" si="8"/>
        <v>#DIV/0!</v>
      </c>
      <c r="AB52" s="146"/>
      <c r="AC52" s="146"/>
      <c r="AD52" s="147"/>
      <c r="AE52" s="110"/>
      <c r="AF52" s="309"/>
      <c r="AG52" s="146"/>
      <c r="AH52" s="146"/>
      <c r="AI52" s="148"/>
      <c r="AJ52" s="110"/>
      <c r="AK52" s="148"/>
      <c r="AL52" s="306"/>
      <c r="AM52" s="306"/>
      <c r="AN52" s="307"/>
      <c r="AO52" s="308"/>
      <c r="AP52" s="148"/>
      <c r="AQ52" s="306"/>
      <c r="AR52" s="306"/>
      <c r="AS52" s="146"/>
    </row>
    <row r="53" spans="1:45" ht="87.75" customHeight="1">
      <c r="A53" s="460"/>
      <c r="B53" s="212" t="s">
        <v>241</v>
      </c>
      <c r="C53" s="469"/>
      <c r="D53" s="469"/>
      <c r="E53" s="469"/>
      <c r="F53" s="469"/>
      <c r="G53" s="535"/>
      <c r="H53" s="535"/>
      <c r="I53" s="535"/>
      <c r="J53" s="469"/>
      <c r="K53" s="533"/>
      <c r="L53" s="151"/>
      <c r="M53" s="331"/>
      <c r="N53" s="156"/>
      <c r="O53" s="144"/>
      <c r="P53" s="133"/>
      <c r="Q53" s="448"/>
      <c r="R53" s="106" t="str">
        <f t="shared" si="5"/>
        <v> </v>
      </c>
      <c r="S53" s="491"/>
      <c r="T53" s="361" t="str">
        <f t="shared" si="6"/>
        <v> </v>
      </c>
      <c r="U53" s="493"/>
      <c r="V53" s="540"/>
      <c r="W53" s="443"/>
      <c r="X53" s="445"/>
      <c r="Y53" s="491"/>
      <c r="Z53" s="443"/>
      <c r="AA53" s="120"/>
      <c r="AB53" s="146"/>
      <c r="AC53" s="146"/>
      <c r="AD53" s="147"/>
      <c r="AE53" s="110"/>
      <c r="AF53" s="309"/>
      <c r="AG53" s="146"/>
      <c r="AH53" s="146"/>
      <c r="AI53" s="148"/>
      <c r="AJ53" s="110"/>
      <c r="AK53" s="148"/>
      <c r="AL53" s="306"/>
      <c r="AM53" s="306"/>
      <c r="AN53" s="307"/>
      <c r="AO53" s="308"/>
      <c r="AP53" s="148"/>
      <c r="AQ53" s="306"/>
      <c r="AR53" s="306"/>
      <c r="AS53" s="146"/>
    </row>
    <row r="54" spans="1:45" ht="74.25" customHeight="1">
      <c r="A54" s="460"/>
      <c r="B54" s="213" t="s">
        <v>229</v>
      </c>
      <c r="C54" s="464" t="s">
        <v>200</v>
      </c>
      <c r="D54" s="529">
        <v>0.843</v>
      </c>
      <c r="E54" s="464"/>
      <c r="F54" s="464"/>
      <c r="G54" s="464"/>
      <c r="H54" s="529">
        <v>0.85</v>
      </c>
      <c r="I54" s="529">
        <f>H54</f>
        <v>0.85</v>
      </c>
      <c r="J54" s="537" t="s">
        <v>224</v>
      </c>
      <c r="K54" s="464" t="s">
        <v>192</v>
      </c>
      <c r="L54" s="137"/>
      <c r="M54" s="104" t="s">
        <v>262</v>
      </c>
      <c r="N54" s="519" t="s">
        <v>214</v>
      </c>
      <c r="O54" s="521" t="s">
        <v>261</v>
      </c>
      <c r="P54" s="523">
        <v>11</v>
      </c>
      <c r="Q54" s="447"/>
      <c r="R54" s="106" t="str">
        <f t="shared" si="5"/>
        <v> </v>
      </c>
      <c r="S54" s="490"/>
      <c r="T54" s="361" t="str">
        <f t="shared" si="6"/>
        <v> </v>
      </c>
      <c r="U54" s="492"/>
      <c r="V54" s="490"/>
      <c r="W54" s="317" t="str">
        <f t="shared" si="7"/>
        <v> </v>
      </c>
      <c r="X54" s="444"/>
      <c r="Y54" s="440"/>
      <c r="Z54" s="442" t="str">
        <f t="shared" si="9"/>
        <v> </v>
      </c>
      <c r="AA54" s="444">
        <v>1</v>
      </c>
      <c r="AB54" s="439"/>
      <c r="AC54" s="439"/>
      <c r="AD54" s="446"/>
      <c r="AE54" s="437"/>
      <c r="AF54" s="438"/>
      <c r="AG54" s="439"/>
      <c r="AH54" s="439"/>
      <c r="AI54" s="434"/>
      <c r="AJ54" s="437"/>
      <c r="AK54" s="434"/>
      <c r="AL54" s="429"/>
      <c r="AM54" s="429"/>
      <c r="AN54" s="435"/>
      <c r="AO54" s="436"/>
      <c r="AP54" s="434"/>
      <c r="AQ54" s="429"/>
      <c r="AR54" s="430"/>
      <c r="AS54" s="432"/>
    </row>
    <row r="55" spans="1:45" ht="74.25" customHeight="1">
      <c r="A55" s="460"/>
      <c r="B55" s="214" t="s">
        <v>228</v>
      </c>
      <c r="C55" s="465"/>
      <c r="D55" s="530"/>
      <c r="E55" s="465"/>
      <c r="F55" s="465"/>
      <c r="G55" s="465"/>
      <c r="H55" s="530"/>
      <c r="I55" s="530"/>
      <c r="J55" s="538"/>
      <c r="K55" s="465"/>
      <c r="L55" s="137"/>
      <c r="M55" s="330"/>
      <c r="N55" s="520"/>
      <c r="O55" s="522"/>
      <c r="P55" s="524"/>
      <c r="Q55" s="448"/>
      <c r="R55" s="106" t="str">
        <f t="shared" si="5"/>
        <v> </v>
      </c>
      <c r="S55" s="491"/>
      <c r="T55" s="361" t="str">
        <f t="shared" si="6"/>
        <v> </v>
      </c>
      <c r="U55" s="493"/>
      <c r="V55" s="491"/>
      <c r="W55" s="317" t="str">
        <f t="shared" si="7"/>
        <v> </v>
      </c>
      <c r="X55" s="445"/>
      <c r="Y55" s="441"/>
      <c r="Z55" s="443"/>
      <c r="AA55" s="445"/>
      <c r="AB55" s="439"/>
      <c r="AC55" s="439"/>
      <c r="AD55" s="446"/>
      <c r="AE55" s="437"/>
      <c r="AF55" s="438"/>
      <c r="AG55" s="439"/>
      <c r="AH55" s="439"/>
      <c r="AI55" s="434"/>
      <c r="AJ55" s="437"/>
      <c r="AK55" s="434"/>
      <c r="AL55" s="429"/>
      <c r="AM55" s="429"/>
      <c r="AN55" s="435"/>
      <c r="AO55" s="436"/>
      <c r="AP55" s="434"/>
      <c r="AQ55" s="429"/>
      <c r="AR55" s="431"/>
      <c r="AS55" s="433"/>
    </row>
    <row r="56" spans="1:45" ht="87.75" customHeight="1">
      <c r="A56" s="531" t="s">
        <v>130</v>
      </c>
      <c r="B56" s="71" t="s">
        <v>131</v>
      </c>
      <c r="C56" s="328" t="s">
        <v>132</v>
      </c>
      <c r="D56" s="73">
        <v>0.89</v>
      </c>
      <c r="E56" s="215"/>
      <c r="F56" s="216">
        <v>0.89</v>
      </c>
      <c r="G56" s="215"/>
      <c r="H56" s="216">
        <v>0.89</v>
      </c>
      <c r="I56" s="217">
        <f>H56</f>
        <v>0.89</v>
      </c>
      <c r="J56" s="218" t="s">
        <v>224</v>
      </c>
      <c r="K56" s="333" t="s">
        <v>192</v>
      </c>
      <c r="L56" s="219"/>
      <c r="M56" s="128" t="s">
        <v>262</v>
      </c>
      <c r="N56" s="133"/>
      <c r="O56" s="133"/>
      <c r="P56" s="133"/>
      <c r="Q56" s="258"/>
      <c r="R56" s="106" t="str">
        <f t="shared" si="5"/>
        <v> </v>
      </c>
      <c r="S56" s="132">
        <v>0.926</v>
      </c>
      <c r="T56" s="361">
        <f t="shared" si="6"/>
        <v>1</v>
      </c>
      <c r="U56" s="119">
        <f>IF((IF(M56="promedio",AVERAGE(Q56,S56)/AVERAGE(E56,F56),SUM(Q56,S56)/SUM(E56,F56)))&gt;100%,100%,(IF(M56="promedio",AVERAGE(Q56,S56)/AVERAGE(E56,F56),SUM(Q56,S56)/SUM(E56,F56))))</f>
        <v>1</v>
      </c>
      <c r="V56" s="145"/>
      <c r="W56" s="317" t="str">
        <f t="shared" si="7"/>
        <v> </v>
      </c>
      <c r="X56" s="318">
        <f>AVERAGE(U56,W56)</f>
        <v>1</v>
      </c>
      <c r="Y56" s="132"/>
      <c r="Z56" s="106" t="str">
        <f>IF(Y56&lt;&gt;0,IF(Y56/H56&gt;100%,100%,Y56/H56)," ")</f>
        <v> </v>
      </c>
      <c r="AA56" s="109">
        <f>IF((IF(M56="promedio",AVERAGE(Q56,S56,V56,Y56)/I56,SUM(Q56,S56,V56,Y56)/I56))&gt;100%,100%,(IF(M56="promedio",AVERAGE(Q56,S56,V56,Y56)/I56,SUM(Q56,S56,V56,Y56)/I56)))</f>
        <v>1</v>
      </c>
      <c r="AB56" s="157"/>
      <c r="AC56" s="157"/>
      <c r="AD56" s="157"/>
      <c r="AE56" s="157"/>
      <c r="AF56" s="310"/>
      <c r="AG56" s="157"/>
      <c r="AH56" s="157"/>
      <c r="AI56" s="157"/>
      <c r="AJ56" s="157"/>
      <c r="AK56" s="157"/>
      <c r="AL56" s="310"/>
      <c r="AM56" s="310"/>
      <c r="AN56" s="311"/>
      <c r="AO56" s="312"/>
      <c r="AP56" s="160"/>
      <c r="AQ56" s="352" t="s">
        <v>287</v>
      </c>
      <c r="AR56" s="368"/>
      <c r="AS56" s="161"/>
    </row>
    <row r="57" spans="1:45" ht="71.25" customHeight="1" hidden="1">
      <c r="A57" s="531"/>
      <c r="B57" s="134"/>
      <c r="C57" s="71"/>
      <c r="D57" s="198"/>
      <c r="E57" s="71"/>
      <c r="F57" s="197"/>
      <c r="G57" s="71"/>
      <c r="H57" s="197"/>
      <c r="I57" s="197"/>
      <c r="J57" s="71"/>
      <c r="K57" s="71"/>
      <c r="L57" s="219"/>
      <c r="M57" s="128"/>
      <c r="N57" s="133"/>
      <c r="O57" s="133"/>
      <c r="P57" s="133"/>
      <c r="Q57" s="258"/>
      <c r="R57" s="106" t="str">
        <f t="shared" si="5"/>
        <v> </v>
      </c>
      <c r="S57" s="145"/>
      <c r="T57" s="361" t="str">
        <f t="shared" si="6"/>
        <v> </v>
      </c>
      <c r="U57" s="119"/>
      <c r="V57" s="145"/>
      <c r="W57" s="317" t="str">
        <f t="shared" si="7"/>
        <v> </v>
      </c>
      <c r="X57" s="318"/>
      <c r="Y57" s="145"/>
      <c r="Z57" s="106" t="str">
        <f aca="true" t="shared" si="10" ref="Z57:Z64">IF(Y57&lt;&gt;0,IF(Y57/H57&gt;100%,100%,Y57/H57)," ")</f>
        <v> </v>
      </c>
      <c r="AA57" s="109">
        <f aca="true" t="shared" si="11" ref="AA57:AA63">IF(M57="promedio",AVERAGE(Q57,S57,V57,Y57),SUM(Q57,S57,V57,Y57))</f>
        <v>0</v>
      </c>
      <c r="AB57" s="157"/>
      <c r="AC57" s="157"/>
      <c r="AD57" s="157"/>
      <c r="AE57" s="157"/>
      <c r="AF57" s="310"/>
      <c r="AG57" s="157"/>
      <c r="AH57" s="157"/>
      <c r="AI57" s="157"/>
      <c r="AJ57" s="157"/>
      <c r="AK57" s="157"/>
      <c r="AL57" s="310"/>
      <c r="AM57" s="310"/>
      <c r="AN57" s="311"/>
      <c r="AO57" s="312"/>
      <c r="AP57" s="160"/>
      <c r="AQ57" s="313"/>
      <c r="AR57" s="369"/>
      <c r="AS57" s="161"/>
    </row>
    <row r="58" spans="1:45" ht="75" customHeight="1" hidden="1">
      <c r="A58" s="531"/>
      <c r="B58" s="71"/>
      <c r="C58" s="71"/>
      <c r="D58" s="71"/>
      <c r="E58" s="71"/>
      <c r="F58" s="71"/>
      <c r="G58" s="71"/>
      <c r="H58" s="71"/>
      <c r="I58" s="71"/>
      <c r="J58" s="71"/>
      <c r="K58" s="71"/>
      <c r="L58" s="219"/>
      <c r="M58" s="128"/>
      <c r="N58" s="133"/>
      <c r="O58" s="133"/>
      <c r="P58" s="133"/>
      <c r="Q58" s="258"/>
      <c r="R58" s="106" t="str">
        <f t="shared" si="5"/>
        <v> </v>
      </c>
      <c r="S58" s="145"/>
      <c r="T58" s="361" t="str">
        <f t="shared" si="6"/>
        <v> </v>
      </c>
      <c r="U58" s="119"/>
      <c r="V58" s="145"/>
      <c r="W58" s="317" t="str">
        <f t="shared" si="7"/>
        <v> </v>
      </c>
      <c r="X58" s="318"/>
      <c r="Y58" s="145"/>
      <c r="Z58" s="106" t="str">
        <f t="shared" si="10"/>
        <v> </v>
      </c>
      <c r="AA58" s="109">
        <f t="shared" si="11"/>
        <v>0</v>
      </c>
      <c r="AB58" s="157"/>
      <c r="AC58" s="157"/>
      <c r="AD58" s="157"/>
      <c r="AE58" s="157"/>
      <c r="AF58" s="310"/>
      <c r="AG58" s="157"/>
      <c r="AH58" s="157"/>
      <c r="AI58" s="157"/>
      <c r="AJ58" s="157"/>
      <c r="AK58" s="157"/>
      <c r="AL58" s="310"/>
      <c r="AM58" s="310"/>
      <c r="AN58" s="311"/>
      <c r="AO58" s="312"/>
      <c r="AP58" s="160"/>
      <c r="AQ58" s="314"/>
      <c r="AR58" s="368"/>
      <c r="AS58" s="166"/>
    </row>
    <row r="59" spans="1:45" ht="74.25" customHeight="1" hidden="1">
      <c r="A59" s="531"/>
      <c r="B59" s="71"/>
      <c r="C59" s="71"/>
      <c r="D59" s="197"/>
      <c r="E59" s="71"/>
      <c r="F59" s="197"/>
      <c r="G59" s="71"/>
      <c r="H59" s="197"/>
      <c r="I59" s="197"/>
      <c r="J59" s="134"/>
      <c r="K59" s="71"/>
      <c r="L59" s="219"/>
      <c r="M59" s="128"/>
      <c r="N59" s="117"/>
      <c r="O59" s="117"/>
      <c r="P59" s="117"/>
      <c r="Q59" s="258"/>
      <c r="R59" s="106" t="str">
        <f t="shared" si="5"/>
        <v> </v>
      </c>
      <c r="S59" s="145"/>
      <c r="T59" s="361" t="str">
        <f t="shared" si="6"/>
        <v> </v>
      </c>
      <c r="U59" s="119"/>
      <c r="V59" s="145"/>
      <c r="W59" s="317" t="str">
        <f t="shared" si="7"/>
        <v> </v>
      </c>
      <c r="X59" s="318"/>
      <c r="Y59" s="145"/>
      <c r="Z59" s="106" t="str">
        <f t="shared" si="10"/>
        <v> </v>
      </c>
      <c r="AA59" s="109">
        <f t="shared" si="11"/>
        <v>0</v>
      </c>
      <c r="AB59" s="157"/>
      <c r="AC59" s="157"/>
      <c r="AD59" s="157"/>
      <c r="AE59" s="157"/>
      <c r="AF59" s="310"/>
      <c r="AG59" s="157"/>
      <c r="AH59" s="157"/>
      <c r="AI59" s="157"/>
      <c r="AJ59" s="157"/>
      <c r="AK59" s="157"/>
      <c r="AL59" s="310"/>
      <c r="AM59" s="310"/>
      <c r="AN59" s="311"/>
      <c r="AO59" s="312"/>
      <c r="AP59" s="160"/>
      <c r="AQ59" s="354"/>
      <c r="AR59" s="370"/>
      <c r="AS59" s="167"/>
    </row>
    <row r="60" spans="1:45" ht="74.25" customHeight="1" hidden="1">
      <c r="A60" s="531"/>
      <c r="B60" s="71"/>
      <c r="C60" s="71"/>
      <c r="D60" s="71"/>
      <c r="E60" s="71"/>
      <c r="F60" s="71"/>
      <c r="G60" s="71"/>
      <c r="H60" s="197"/>
      <c r="I60" s="197"/>
      <c r="J60" s="71"/>
      <c r="K60" s="71"/>
      <c r="L60" s="168"/>
      <c r="M60" s="168"/>
      <c r="N60" s="117"/>
      <c r="O60" s="117"/>
      <c r="P60" s="117"/>
      <c r="Q60" s="258"/>
      <c r="R60" s="106" t="str">
        <f t="shared" si="5"/>
        <v> </v>
      </c>
      <c r="S60" s="145"/>
      <c r="T60" s="361" t="str">
        <f t="shared" si="6"/>
        <v> </v>
      </c>
      <c r="U60" s="119"/>
      <c r="V60" s="145"/>
      <c r="W60" s="317" t="str">
        <f t="shared" si="7"/>
        <v> </v>
      </c>
      <c r="X60" s="318"/>
      <c r="Y60" s="145"/>
      <c r="Z60" s="106" t="str">
        <f t="shared" si="10"/>
        <v> </v>
      </c>
      <c r="AA60" s="109">
        <f t="shared" si="11"/>
        <v>0</v>
      </c>
      <c r="AB60" s="157"/>
      <c r="AC60" s="157"/>
      <c r="AD60" s="157"/>
      <c r="AE60" s="157"/>
      <c r="AF60" s="310"/>
      <c r="AG60" s="157"/>
      <c r="AH60" s="157"/>
      <c r="AI60" s="157"/>
      <c r="AJ60" s="157"/>
      <c r="AK60" s="157"/>
      <c r="AL60" s="310"/>
      <c r="AM60" s="310"/>
      <c r="AN60" s="311"/>
      <c r="AO60" s="312"/>
      <c r="AP60" s="160"/>
      <c r="AQ60" s="354"/>
      <c r="AR60" s="370"/>
      <c r="AS60" s="167"/>
    </row>
    <row r="61" spans="1:45" ht="74.25" customHeight="1" hidden="1">
      <c r="A61" s="531"/>
      <c r="B61" s="71"/>
      <c r="C61" s="71"/>
      <c r="D61" s="197"/>
      <c r="E61" s="71"/>
      <c r="F61" s="197"/>
      <c r="G61" s="71"/>
      <c r="H61" s="197"/>
      <c r="I61" s="197"/>
      <c r="J61" s="134"/>
      <c r="K61" s="71"/>
      <c r="L61" s="219"/>
      <c r="M61" s="128"/>
      <c r="N61" s="117"/>
      <c r="O61" s="117"/>
      <c r="P61" s="117"/>
      <c r="Q61" s="258"/>
      <c r="R61" s="106" t="str">
        <f t="shared" si="5"/>
        <v> </v>
      </c>
      <c r="S61" s="145"/>
      <c r="T61" s="361" t="str">
        <f t="shared" si="6"/>
        <v> </v>
      </c>
      <c r="U61" s="119"/>
      <c r="V61" s="145"/>
      <c r="W61" s="317" t="str">
        <f t="shared" si="7"/>
        <v> </v>
      </c>
      <c r="X61" s="318"/>
      <c r="Y61" s="145"/>
      <c r="Z61" s="106" t="str">
        <f t="shared" si="10"/>
        <v> </v>
      </c>
      <c r="AA61" s="109">
        <f t="shared" si="11"/>
        <v>0</v>
      </c>
      <c r="AB61" s="157"/>
      <c r="AC61" s="157"/>
      <c r="AD61" s="157"/>
      <c r="AE61" s="157"/>
      <c r="AF61" s="310"/>
      <c r="AG61" s="157"/>
      <c r="AH61" s="157"/>
      <c r="AI61" s="157"/>
      <c r="AJ61" s="157"/>
      <c r="AK61" s="157"/>
      <c r="AL61" s="310"/>
      <c r="AM61" s="310"/>
      <c r="AN61" s="311"/>
      <c r="AO61" s="312"/>
      <c r="AP61" s="160"/>
      <c r="AQ61" s="354"/>
      <c r="AR61" s="370"/>
      <c r="AS61" s="167"/>
    </row>
    <row r="62" spans="1:45" ht="74.25" customHeight="1" hidden="1">
      <c r="A62" s="531"/>
      <c r="B62" s="71"/>
      <c r="C62" s="71"/>
      <c r="D62" s="197"/>
      <c r="E62" s="71"/>
      <c r="F62" s="197"/>
      <c r="G62" s="71"/>
      <c r="H62" s="197"/>
      <c r="I62" s="197"/>
      <c r="J62" s="134"/>
      <c r="K62" s="71"/>
      <c r="L62" s="219"/>
      <c r="M62" s="128"/>
      <c r="N62" s="117"/>
      <c r="O62" s="117"/>
      <c r="P62" s="117"/>
      <c r="Q62" s="258"/>
      <c r="R62" s="106" t="str">
        <f t="shared" si="5"/>
        <v> </v>
      </c>
      <c r="S62" s="145"/>
      <c r="T62" s="361" t="str">
        <f t="shared" si="6"/>
        <v> </v>
      </c>
      <c r="U62" s="119"/>
      <c r="V62" s="145"/>
      <c r="W62" s="317" t="str">
        <f t="shared" si="7"/>
        <v> </v>
      </c>
      <c r="X62" s="318"/>
      <c r="Y62" s="145"/>
      <c r="Z62" s="106" t="str">
        <f t="shared" si="10"/>
        <v> </v>
      </c>
      <c r="AA62" s="109">
        <f t="shared" si="11"/>
        <v>0</v>
      </c>
      <c r="AB62" s="157"/>
      <c r="AC62" s="157"/>
      <c r="AD62" s="157"/>
      <c r="AE62" s="157"/>
      <c r="AF62" s="310"/>
      <c r="AG62" s="157"/>
      <c r="AH62" s="157"/>
      <c r="AI62" s="157"/>
      <c r="AJ62" s="157"/>
      <c r="AK62" s="157"/>
      <c r="AL62" s="310"/>
      <c r="AM62" s="310"/>
      <c r="AN62" s="311"/>
      <c r="AO62" s="312"/>
      <c r="AP62" s="160"/>
      <c r="AQ62" s="354"/>
      <c r="AR62" s="370"/>
      <c r="AS62" s="167"/>
    </row>
    <row r="63" spans="1:45" ht="63.75" customHeight="1" hidden="1">
      <c r="A63" s="531"/>
      <c r="B63" s="71"/>
      <c r="C63" s="71"/>
      <c r="D63" s="71"/>
      <c r="E63" s="71"/>
      <c r="F63" s="71"/>
      <c r="G63" s="71"/>
      <c r="H63" s="197"/>
      <c r="I63" s="197"/>
      <c r="J63" s="71"/>
      <c r="K63" s="71"/>
      <c r="L63" s="168"/>
      <c r="M63" s="168"/>
      <c r="N63" s="133"/>
      <c r="O63" s="133"/>
      <c r="P63" s="133"/>
      <c r="Q63" s="258"/>
      <c r="R63" s="106" t="str">
        <f t="shared" si="5"/>
        <v> </v>
      </c>
      <c r="S63" s="145"/>
      <c r="T63" s="361" t="str">
        <f t="shared" si="6"/>
        <v> </v>
      </c>
      <c r="U63" s="119"/>
      <c r="V63" s="145"/>
      <c r="W63" s="317" t="str">
        <f t="shared" si="7"/>
        <v> </v>
      </c>
      <c r="X63" s="318"/>
      <c r="Y63" s="145"/>
      <c r="Z63" s="106" t="str">
        <f t="shared" si="10"/>
        <v> </v>
      </c>
      <c r="AA63" s="109">
        <f t="shared" si="11"/>
        <v>0</v>
      </c>
      <c r="AB63" s="157"/>
      <c r="AC63" s="157"/>
      <c r="AD63" s="157"/>
      <c r="AE63" s="157"/>
      <c r="AF63" s="310"/>
      <c r="AG63" s="157"/>
      <c r="AH63" s="157"/>
      <c r="AI63" s="157"/>
      <c r="AJ63" s="157"/>
      <c r="AK63" s="157"/>
      <c r="AL63" s="310"/>
      <c r="AM63" s="310"/>
      <c r="AN63" s="311"/>
      <c r="AO63" s="312"/>
      <c r="AP63" s="160"/>
      <c r="AQ63" s="354"/>
      <c r="AR63" s="370"/>
      <c r="AS63" s="167"/>
    </row>
    <row r="64" spans="1:45" ht="101.25" customHeight="1">
      <c r="A64" s="531" t="s">
        <v>133</v>
      </c>
      <c r="B64" s="464" t="s">
        <v>134</v>
      </c>
      <c r="C64" s="328" t="s">
        <v>201</v>
      </c>
      <c r="D64" s="73">
        <v>0.67</v>
      </c>
      <c r="E64" s="220"/>
      <c r="F64" s="220"/>
      <c r="G64" s="217"/>
      <c r="H64" s="220">
        <v>0.8</v>
      </c>
      <c r="I64" s="221">
        <f>H64</f>
        <v>0.8</v>
      </c>
      <c r="J64" s="218" t="s">
        <v>224</v>
      </c>
      <c r="K64" s="333" t="s">
        <v>192</v>
      </c>
      <c r="L64" s="168"/>
      <c r="M64" s="128" t="s">
        <v>262</v>
      </c>
      <c r="N64" s="381" t="s">
        <v>216</v>
      </c>
      <c r="O64" s="381" t="s">
        <v>215</v>
      </c>
      <c r="P64" s="382">
        <v>6</v>
      </c>
      <c r="Q64" s="258"/>
      <c r="R64" s="106" t="str">
        <f t="shared" si="5"/>
        <v> </v>
      </c>
      <c r="S64" s="132"/>
      <c r="T64" s="361" t="str">
        <f t="shared" si="6"/>
        <v> </v>
      </c>
      <c r="U64" s="119"/>
      <c r="V64" s="145"/>
      <c r="W64" s="317" t="str">
        <f t="shared" si="7"/>
        <v> </v>
      </c>
      <c r="X64" s="318"/>
      <c r="Y64" s="132"/>
      <c r="Z64" s="106" t="str">
        <f t="shared" si="10"/>
        <v> </v>
      </c>
      <c r="AA64" s="109" t="e">
        <f>IF((IF(M64="promedio",AVERAGE(Q64,S64,V64,Y64)/I64,SUM(Q64,S64,V64,Y64)/I64))&gt;100%,100%,(IF(M64="promedio",AVERAGE(Q64,S64,V64,Y64)/I64,SUM(Q64,S64,V64,Y64)/I64)))</f>
        <v>#DIV/0!</v>
      </c>
      <c r="AB64" s="157"/>
      <c r="AC64" s="157"/>
      <c r="AD64" s="157"/>
      <c r="AE64" s="157"/>
      <c r="AF64" s="310"/>
      <c r="AG64" s="157"/>
      <c r="AH64" s="157"/>
      <c r="AI64" s="157"/>
      <c r="AJ64" s="157"/>
      <c r="AK64" s="157"/>
      <c r="AL64" s="310"/>
      <c r="AM64" s="310"/>
      <c r="AN64" s="311"/>
      <c r="AO64" s="312"/>
      <c r="AP64" s="160"/>
      <c r="AQ64" s="354"/>
      <c r="AR64" s="315"/>
      <c r="AS64" s="171"/>
    </row>
    <row r="65" spans="1:45" ht="129" customHeight="1">
      <c r="A65" s="531"/>
      <c r="B65" s="465"/>
      <c r="C65" s="328" t="s">
        <v>300</v>
      </c>
      <c r="D65" s="328" t="s">
        <v>122</v>
      </c>
      <c r="E65" s="300"/>
      <c r="F65" s="299"/>
      <c r="G65" s="300"/>
      <c r="H65" s="220">
        <v>0.7</v>
      </c>
      <c r="I65" s="220">
        <f>H65</f>
        <v>0.7</v>
      </c>
      <c r="J65" s="218" t="s">
        <v>224</v>
      </c>
      <c r="K65" s="333" t="s">
        <v>192</v>
      </c>
      <c r="L65" s="168"/>
      <c r="M65" s="222" t="s">
        <v>262</v>
      </c>
      <c r="N65" s="381" t="s">
        <v>258</v>
      </c>
      <c r="O65" s="381" t="s">
        <v>259</v>
      </c>
      <c r="P65" s="381" t="s">
        <v>260</v>
      </c>
      <c r="Q65" s="258"/>
      <c r="R65" s="106"/>
      <c r="S65" s="132"/>
      <c r="T65" s="106"/>
      <c r="U65" s="119"/>
      <c r="V65" s="145"/>
      <c r="W65" s="106"/>
      <c r="X65" s="318"/>
      <c r="Y65" s="132"/>
      <c r="Z65" s="106">
        <f>IF(Y65=0,0,IF(Y65&lt;I65,100%,H65/Y65))</f>
        <v>0</v>
      </c>
      <c r="AA65" s="109" t="e">
        <f>IF((IF(M65="promedio",AVERAGE(Q65,S65,V65,Y65)/I65,SUM(Q65,S65,V65,Y65)/I65))&gt;100%,100%,(IF(M65="promedio",AVERAGE(Q65,S65,V65,Y65)/I65,SUM(Q65,S65,V65,Y65)/I65)))</f>
        <v>#DIV/0!</v>
      </c>
      <c r="AB65" s="157"/>
      <c r="AC65" s="157"/>
      <c r="AD65" s="157"/>
      <c r="AE65" s="157"/>
      <c r="AF65" s="310"/>
      <c r="AG65" s="157"/>
      <c r="AH65" s="157"/>
      <c r="AI65" s="157"/>
      <c r="AJ65" s="157"/>
      <c r="AK65" s="157"/>
      <c r="AL65" s="310"/>
      <c r="AM65" s="310"/>
      <c r="AN65" s="311"/>
      <c r="AO65" s="312"/>
      <c r="AP65" s="160"/>
      <c r="AQ65" s="354"/>
      <c r="AR65" s="315"/>
      <c r="AS65" s="171"/>
    </row>
    <row r="66" spans="1:45" ht="63.75" customHeight="1">
      <c r="A66" s="531"/>
      <c r="B66" s="465"/>
      <c r="C66" s="328" t="s">
        <v>279</v>
      </c>
      <c r="D66" s="215">
        <v>51</v>
      </c>
      <c r="E66" s="215">
        <v>50</v>
      </c>
      <c r="F66" s="215"/>
      <c r="G66" s="215"/>
      <c r="H66" s="215"/>
      <c r="I66" s="215">
        <f>E66</f>
        <v>50</v>
      </c>
      <c r="J66" s="218" t="s">
        <v>224</v>
      </c>
      <c r="K66" s="333" t="s">
        <v>192</v>
      </c>
      <c r="L66" s="168"/>
      <c r="M66" s="222" t="s">
        <v>262</v>
      </c>
      <c r="N66" s="133"/>
      <c r="O66" s="133"/>
      <c r="P66" s="133"/>
      <c r="Q66" s="258">
        <v>61.96</v>
      </c>
      <c r="R66" s="106">
        <f>IF(Q66=0,0,IF(Q66&lt;I66,100%,E66/Q66))</f>
        <v>0.8069722401549386</v>
      </c>
      <c r="S66" s="145"/>
      <c r="T66" s="106"/>
      <c r="U66" s="119">
        <f>IF((IF(M66="promedio",AVERAGE(E66)/AVERAGE(Q66),SUM(E66)/SUM(Q66)))&gt;100%,100%,(IF(M66="promedio",AVERAGE(E66)/AVERAGE(Q66),SUM(E66)/SUM(Q66))))</f>
        <v>0.8069722401549386</v>
      </c>
      <c r="V66" s="145"/>
      <c r="W66" s="106"/>
      <c r="X66" s="119">
        <f>AVERAGE(U66,W66)</f>
        <v>0.8069722401549386</v>
      </c>
      <c r="Y66" s="145"/>
      <c r="Z66" s="106">
        <f>IF(Y66=0,0,IF(Y66&lt;I66,100%,H66/Y66))</f>
        <v>0</v>
      </c>
      <c r="AA66" s="109">
        <f>IF((IF(M66="promedio",AVERAGE(Q66,S66,V66,Y66)/I66,SUM(Q66,S66,V66,Y66)/I66))&gt;100%,100%,(IF(M66="promedio",AVERAGE(Q66,S66,V66,Y66)/I66,SUM(Q66,S66,V66,Y66)/I66)))</f>
        <v>1</v>
      </c>
      <c r="AB66" s="157"/>
      <c r="AC66" s="157"/>
      <c r="AD66" s="157"/>
      <c r="AE66" s="157"/>
      <c r="AF66" s="310"/>
      <c r="AG66" s="157"/>
      <c r="AH66" s="157"/>
      <c r="AI66" s="157"/>
      <c r="AJ66" s="157"/>
      <c r="AK66" s="157"/>
      <c r="AL66" s="310"/>
      <c r="AM66" s="310"/>
      <c r="AN66" s="311"/>
      <c r="AO66" s="312"/>
      <c r="AP66" s="284" t="s">
        <v>272</v>
      </c>
      <c r="AQ66" s="354"/>
      <c r="AR66" s="315"/>
      <c r="AS66" s="171"/>
    </row>
    <row r="67" spans="1:45" ht="63.75" customHeight="1">
      <c r="A67" s="531"/>
      <c r="B67" s="536"/>
      <c r="C67" s="328" t="s">
        <v>278</v>
      </c>
      <c r="D67" s="215">
        <v>55.41</v>
      </c>
      <c r="E67" s="215"/>
      <c r="F67" s="215">
        <v>30</v>
      </c>
      <c r="G67" s="215">
        <v>30</v>
      </c>
      <c r="H67" s="215">
        <v>30</v>
      </c>
      <c r="I67" s="215">
        <v>30</v>
      </c>
      <c r="J67" s="218" t="s">
        <v>224</v>
      </c>
      <c r="K67" s="333" t="s">
        <v>192</v>
      </c>
      <c r="L67" s="168"/>
      <c r="M67" s="222" t="s">
        <v>262</v>
      </c>
      <c r="N67" s="133"/>
      <c r="O67" s="133"/>
      <c r="P67" s="133"/>
      <c r="Q67" s="145"/>
      <c r="R67" s="105" t="str">
        <f>IF(Q67&lt;&gt;0,Q67/E67," ")</f>
        <v> </v>
      </c>
      <c r="S67" s="145">
        <v>44</v>
      </c>
      <c r="T67" s="106">
        <f>IF(S67=0,0,IF(S67&lt;I67,100%,F67/S67))</f>
        <v>0.6818181818181818</v>
      </c>
      <c r="U67" s="119">
        <f>IF((IF(M67="promedio",AVERAGE(F67)/AVERAGE(S67),SUM(F67)/SUM(S67)))&gt;100%,100%,(IF(M67="promedio",AVERAGE(F67)/AVERAGE(S67),SUM(F67)/SUM(S67))))</f>
        <v>0.6818181818181818</v>
      </c>
      <c r="V67" s="305">
        <v>26</v>
      </c>
      <c r="W67" s="106">
        <f>IF(V67=0,0,IF(V67&lt;L67,100%,I67/V67))</f>
        <v>1.1538461538461537</v>
      </c>
      <c r="X67" s="119">
        <f>IF((IF(P67="promedio",AVERAGE(I67)/AVERAGE(V67),SUM(I67)/SUM(V67)))&gt;100%,100%,(IF(P67="promedio",AVERAGE(I67)/AVERAGE(V67),SUM(I67)/SUM(V67))))</f>
        <v>1</v>
      </c>
      <c r="Y67" s="145"/>
      <c r="Z67" s="106">
        <f>IF(Y67=0,0,IF(Y67&lt;O67,100%,L67/Y67))</f>
        <v>0</v>
      </c>
      <c r="AA67" s="119" t="e">
        <f>IF((IF(S67="promedio",AVERAGE(L67)/AVERAGE(Y67),SUM(L67)/SUM(Y67)))&gt;100%,100%,(IF(S67="promedio",AVERAGE(L67)/AVERAGE(Y67),SUM(L67)/SUM(Y67))))</f>
        <v>#DIV/0!</v>
      </c>
      <c r="AB67" s="133"/>
      <c r="AC67" s="167"/>
      <c r="AD67" s="167"/>
      <c r="AE67" s="167"/>
      <c r="AF67" s="315"/>
      <c r="AG67" s="167"/>
      <c r="AH67" s="167"/>
      <c r="AI67" s="167"/>
      <c r="AJ67" s="167"/>
      <c r="AK67" s="167"/>
      <c r="AL67" s="315"/>
      <c r="AM67" s="315"/>
      <c r="AN67" s="315"/>
      <c r="AO67" s="354"/>
      <c r="AP67" s="360"/>
      <c r="AQ67" s="352" t="s">
        <v>283</v>
      </c>
      <c r="AR67" s="377" t="s">
        <v>319</v>
      </c>
      <c r="AS67" s="171"/>
    </row>
    <row r="68" spans="1:28" ht="34.5" customHeight="1">
      <c r="A68" s="449" t="s">
        <v>110</v>
      </c>
      <c r="B68" s="450"/>
      <c r="C68" s="450"/>
      <c r="D68" s="450"/>
      <c r="E68" s="450"/>
      <c r="F68" s="450"/>
      <c r="G68" s="450"/>
      <c r="H68" s="450"/>
      <c r="I68" s="450"/>
      <c r="J68" s="450"/>
      <c r="K68" s="450"/>
      <c r="L68" s="199">
        <v>0.0063</v>
      </c>
      <c r="M68" s="173"/>
      <c r="N68" s="174"/>
      <c r="O68" s="174"/>
      <c r="P68" s="174"/>
      <c r="Q68" s="175">
        <f>$L68/4</f>
        <v>0.001575</v>
      </c>
      <c r="R68" s="176">
        <v>1</v>
      </c>
      <c r="S68" s="175">
        <f>$L68/4</f>
        <v>0.001575</v>
      </c>
      <c r="T68" s="176">
        <v>1</v>
      </c>
      <c r="U68" s="349">
        <f>AVERAGE(U47:U67)</f>
        <v>0.9150652983771125</v>
      </c>
      <c r="V68" s="175">
        <f>$L68/4</f>
        <v>0.001575</v>
      </c>
      <c r="W68" s="176">
        <v>1</v>
      </c>
      <c r="X68" s="177">
        <f>AVERAGE(X47:X67)</f>
        <v>0.9605198438316579</v>
      </c>
      <c r="Y68" s="175">
        <f>$L68/4</f>
        <v>0.001575</v>
      </c>
      <c r="Z68" s="176">
        <v>1</v>
      </c>
      <c r="AA68" s="177" t="e">
        <f>AVERAGE(AA47:AA67)</f>
        <v>#DIV/0!</v>
      </c>
      <c r="AB68" s="178"/>
    </row>
    <row r="69" spans="1:28" ht="47.25" customHeight="1">
      <c r="A69" s="457" t="s">
        <v>111</v>
      </c>
      <c r="B69" s="458"/>
      <c r="C69" s="458"/>
      <c r="D69" s="458"/>
      <c r="E69" s="458"/>
      <c r="F69" s="458"/>
      <c r="G69" s="458"/>
      <c r="H69" s="458"/>
      <c r="I69" s="458"/>
      <c r="J69" s="458"/>
      <c r="K69" s="458"/>
      <c r="L69" s="179"/>
      <c r="M69" s="180"/>
      <c r="N69" s="181"/>
      <c r="O69" s="181"/>
      <c r="P69" s="181"/>
      <c r="Q69" s="182">
        <f>R69*Q68/R68</f>
        <v>0.0014736604260813429</v>
      </c>
      <c r="R69" s="183">
        <f>AVERAGE(R47:R67)</f>
        <v>0.9356574133849795</v>
      </c>
      <c r="S69" s="182">
        <f>T69*S68/T68</f>
        <v>0.0014696022727272728</v>
      </c>
      <c r="T69" s="183">
        <f>AVERAGE(T47:T67)</f>
        <v>0.9330808080808081</v>
      </c>
      <c r="U69" s="184">
        <f>SUM(Q69,S69)</f>
        <v>0.0029432626988086154</v>
      </c>
      <c r="V69" s="182">
        <f>W69*V68/W68</f>
        <v>0.0016557692307692308</v>
      </c>
      <c r="W69" s="183">
        <f>AVERAGE(W47:W67)</f>
        <v>1.0512820512820513</v>
      </c>
      <c r="X69" s="184">
        <f>SUM(U69,V69)</f>
        <v>0.004599031929577846</v>
      </c>
      <c r="Y69" s="182">
        <f>Z69*Y68/Z68</f>
        <v>0</v>
      </c>
      <c r="Z69" s="183">
        <f>AVERAGE(Z47:Z67)</f>
        <v>0</v>
      </c>
      <c r="AA69" s="184">
        <f>SUM(X69,Y69)</f>
        <v>0.004599031929577846</v>
      </c>
      <c r="AB69" s="186"/>
    </row>
    <row r="70" spans="1:13" s="189" customFormat="1" ht="48" customHeight="1" hidden="1">
      <c r="A70" s="188"/>
      <c r="B70" s="188"/>
      <c r="C70" s="188"/>
      <c r="D70" s="188"/>
      <c r="E70" s="188"/>
      <c r="F70" s="188"/>
      <c r="G70" s="188"/>
      <c r="H70" s="188"/>
      <c r="I70" s="188"/>
      <c r="J70" s="188"/>
      <c r="K70" s="188"/>
      <c r="L70" s="188"/>
      <c r="M70" s="188"/>
    </row>
    <row r="71" spans="1:13" s="189" customFormat="1" ht="32.25" customHeight="1">
      <c r="A71" s="188"/>
      <c r="B71" s="188"/>
      <c r="C71" s="188"/>
      <c r="D71" s="188"/>
      <c r="E71" s="188"/>
      <c r="F71" s="188"/>
      <c r="G71" s="188"/>
      <c r="H71" s="188"/>
      <c r="I71" s="188"/>
      <c r="J71" s="188"/>
      <c r="K71" s="188"/>
      <c r="L71" s="188"/>
      <c r="M71" s="188"/>
    </row>
    <row r="72" spans="1:45" ht="42" customHeight="1" hidden="1">
      <c r="A72" s="462" t="s">
        <v>257</v>
      </c>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row>
    <row r="73" spans="1:45" ht="47.25" customHeight="1" hidden="1">
      <c r="A73" s="462" t="s">
        <v>25</v>
      </c>
      <c r="B73" s="463"/>
      <c r="C73" s="463"/>
      <c r="D73" s="463"/>
      <c r="E73" s="463"/>
      <c r="F73" s="463"/>
      <c r="G73" s="463"/>
      <c r="H73" s="463"/>
      <c r="I73" s="463"/>
      <c r="J73" s="463"/>
      <c r="K73" s="463"/>
      <c r="L73" s="463"/>
      <c r="M73" s="463"/>
      <c r="N73" s="463"/>
      <c r="O73" s="463"/>
      <c r="P73" s="463"/>
      <c r="Q73" s="509" t="s">
        <v>168</v>
      </c>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row>
    <row r="74" spans="1:45" ht="33.75" customHeight="1" hidden="1">
      <c r="A74" s="461" t="s">
        <v>10</v>
      </c>
      <c r="B74" s="456" t="s">
        <v>99</v>
      </c>
      <c r="C74" s="456" t="s">
        <v>11</v>
      </c>
      <c r="D74" s="456" t="s">
        <v>12</v>
      </c>
      <c r="E74" s="451" t="s">
        <v>114</v>
      </c>
      <c r="F74" s="452"/>
      <c r="G74" s="452"/>
      <c r="H74" s="453"/>
      <c r="I74" s="454" t="s">
        <v>115</v>
      </c>
      <c r="J74" s="456" t="s">
        <v>13</v>
      </c>
      <c r="K74" s="456" t="s">
        <v>104</v>
      </c>
      <c r="L74" s="454" t="s">
        <v>14</v>
      </c>
      <c r="M74" s="319"/>
      <c r="N74" s="454" t="s">
        <v>211</v>
      </c>
      <c r="O74" s="454" t="s">
        <v>210</v>
      </c>
      <c r="P74" s="454" t="s">
        <v>212</v>
      </c>
      <c r="Q74" s="474" t="s">
        <v>169</v>
      </c>
      <c r="R74" s="475"/>
      <c r="S74" s="475"/>
      <c r="T74" s="475"/>
      <c r="U74" s="475"/>
      <c r="V74" s="475"/>
      <c r="W74" s="475"/>
      <c r="X74" s="475"/>
      <c r="Y74" s="475"/>
      <c r="Z74" s="475"/>
      <c r="AA74" s="475"/>
      <c r="AB74" s="474" t="s">
        <v>170</v>
      </c>
      <c r="AC74" s="475"/>
      <c r="AD74" s="475"/>
      <c r="AE74" s="475"/>
      <c r="AF74" s="475"/>
      <c r="AG74" s="475"/>
      <c r="AH74" s="475"/>
      <c r="AI74" s="476"/>
      <c r="AJ74" s="477" t="s">
        <v>171</v>
      </c>
      <c r="AK74" s="478"/>
      <c r="AL74" s="478"/>
      <c r="AM74" s="478"/>
      <c r="AN74" s="525" t="s">
        <v>175</v>
      </c>
      <c r="AO74" s="527" t="s">
        <v>176</v>
      </c>
      <c r="AP74" s="479" t="s">
        <v>178</v>
      </c>
      <c r="AQ74" s="480"/>
      <c r="AR74" s="480"/>
      <c r="AS74" s="480"/>
    </row>
    <row r="75" spans="1:45" ht="45" customHeight="1" hidden="1">
      <c r="A75" s="461"/>
      <c r="B75" s="456"/>
      <c r="C75" s="456"/>
      <c r="D75" s="456"/>
      <c r="E75" s="128" t="s">
        <v>100</v>
      </c>
      <c r="F75" s="128" t="s">
        <v>101</v>
      </c>
      <c r="G75" s="128" t="s">
        <v>102</v>
      </c>
      <c r="H75" s="128" t="s">
        <v>103</v>
      </c>
      <c r="I75" s="455"/>
      <c r="J75" s="456"/>
      <c r="K75" s="456"/>
      <c r="L75" s="455"/>
      <c r="M75" s="320"/>
      <c r="N75" s="455"/>
      <c r="O75" s="455"/>
      <c r="P75" s="455"/>
      <c r="Q75" s="104" t="s">
        <v>100</v>
      </c>
      <c r="R75" s="104" t="s">
        <v>172</v>
      </c>
      <c r="S75" s="104" t="s">
        <v>101</v>
      </c>
      <c r="T75" s="104" t="s">
        <v>172</v>
      </c>
      <c r="U75" s="104" t="s">
        <v>173</v>
      </c>
      <c r="V75" s="104" t="s">
        <v>102</v>
      </c>
      <c r="W75" s="104" t="s">
        <v>172</v>
      </c>
      <c r="X75" s="104" t="s">
        <v>174</v>
      </c>
      <c r="Y75" s="104" t="s">
        <v>103</v>
      </c>
      <c r="Z75" s="104" t="s">
        <v>172</v>
      </c>
      <c r="AA75" s="108" t="s">
        <v>252</v>
      </c>
      <c r="AB75" s="104" t="s">
        <v>100</v>
      </c>
      <c r="AC75" s="104" t="s">
        <v>172</v>
      </c>
      <c r="AD75" s="104" t="s">
        <v>101</v>
      </c>
      <c r="AE75" s="104" t="s">
        <v>172</v>
      </c>
      <c r="AF75" s="104" t="s">
        <v>102</v>
      </c>
      <c r="AG75" s="104" t="s">
        <v>172</v>
      </c>
      <c r="AH75" s="104" t="s">
        <v>103</v>
      </c>
      <c r="AI75" s="104" t="s">
        <v>172</v>
      </c>
      <c r="AJ75" s="104" t="s">
        <v>100</v>
      </c>
      <c r="AK75" s="104" t="s">
        <v>101</v>
      </c>
      <c r="AL75" s="104" t="s">
        <v>102</v>
      </c>
      <c r="AM75" s="104" t="s">
        <v>103</v>
      </c>
      <c r="AN75" s="526"/>
      <c r="AO75" s="528"/>
      <c r="AP75" s="129" t="s">
        <v>177</v>
      </c>
      <c r="AQ75" s="129" t="s">
        <v>179</v>
      </c>
      <c r="AR75" s="129" t="s">
        <v>180</v>
      </c>
      <c r="AS75" s="129" t="s">
        <v>181</v>
      </c>
    </row>
    <row r="76" spans="1:45" ht="91.5" customHeight="1" hidden="1">
      <c r="A76" s="459"/>
      <c r="B76" s="223"/>
      <c r="C76" s="224"/>
      <c r="D76" s="225"/>
      <c r="E76" s="225"/>
      <c r="F76" s="225"/>
      <c r="G76" s="225"/>
      <c r="H76" s="225"/>
      <c r="I76" s="225"/>
      <c r="J76" s="225"/>
      <c r="K76" s="225"/>
      <c r="L76" s="137"/>
      <c r="M76" s="137"/>
      <c r="N76" s="117"/>
      <c r="O76" s="131"/>
      <c r="P76" s="118"/>
      <c r="Q76" s="145"/>
      <c r="R76" s="105" t="str">
        <f>IF(Q76&lt;&gt;0,Q76/E76," ")</f>
        <v> </v>
      </c>
      <c r="S76" s="145"/>
      <c r="T76" s="105" t="str">
        <f>IF(S76&lt;&gt;0,S76/F76," ")</f>
        <v> </v>
      </c>
      <c r="U76" s="107"/>
      <c r="V76" s="145"/>
      <c r="W76" s="106" t="str">
        <f>IF(V76&lt;&gt;0,V76/G76," ")</f>
        <v> </v>
      </c>
      <c r="X76" s="107"/>
      <c r="Y76" s="145"/>
      <c r="Z76" s="106" t="str">
        <f>IF(Y76&lt;&gt;0,Y76/H76," ")</f>
        <v> </v>
      </c>
      <c r="AA76" s="109" t="e">
        <f>AVERAGE(Z76)</f>
        <v>#DIV/0!</v>
      </c>
      <c r="AB76" s="133"/>
      <c r="AC76" s="133"/>
      <c r="AD76" s="133"/>
      <c r="AE76" s="133"/>
      <c r="AF76" s="133"/>
      <c r="AG76" s="133"/>
      <c r="AH76" s="133"/>
      <c r="AI76" s="133"/>
      <c r="AJ76" s="133"/>
      <c r="AK76" s="133"/>
      <c r="AL76" s="133"/>
      <c r="AM76" s="133"/>
      <c r="AN76" s="133"/>
      <c r="AO76" s="133"/>
      <c r="AP76" s="133"/>
      <c r="AQ76" s="133"/>
      <c r="AR76" s="133"/>
      <c r="AS76" s="133"/>
    </row>
    <row r="77" spans="1:45" ht="109.5" customHeight="1" hidden="1">
      <c r="A77" s="460"/>
      <c r="B77" s="223"/>
      <c r="C77" s="226"/>
      <c r="D77" s="227"/>
      <c r="E77" s="227"/>
      <c r="F77" s="227"/>
      <c r="G77" s="227"/>
      <c r="H77" s="227"/>
      <c r="I77" s="227"/>
      <c r="J77" s="227"/>
      <c r="K77" s="227"/>
      <c r="L77" s="137"/>
      <c r="M77" s="137"/>
      <c r="N77" s="516"/>
      <c r="O77" s="517"/>
      <c r="P77" s="518"/>
      <c r="Q77" s="145"/>
      <c r="R77" s="105" t="str">
        <f aca="true" t="shared" si="12" ref="R77:R108">IF(Q77&lt;&gt;0,Q77/E77," ")</f>
        <v> </v>
      </c>
      <c r="S77" s="145"/>
      <c r="T77" s="105" t="str">
        <f aca="true" t="shared" si="13" ref="T77:T108">IF(S77&lt;&gt;0,S77/F77," ")</f>
        <v> </v>
      </c>
      <c r="U77" s="107"/>
      <c r="V77" s="145"/>
      <c r="W77" s="106" t="str">
        <f aca="true" t="shared" si="14" ref="W77:W108">IF(V77&lt;&gt;0,V77/G77," ")</f>
        <v> </v>
      </c>
      <c r="X77" s="107"/>
      <c r="Y77" s="145"/>
      <c r="Z77" s="106" t="str">
        <f aca="true" t="shared" si="15" ref="Z77:Z108">IF(Y77&lt;&gt;0,Y77/H77," ")</f>
        <v> </v>
      </c>
      <c r="AA77" s="109" t="e">
        <f aca="true" t="shared" si="16" ref="AA77:AA108">AVERAGE(Z77)</f>
        <v>#DIV/0!</v>
      </c>
      <c r="AB77" s="138"/>
      <c r="AC77" s="138"/>
      <c r="AD77" s="138"/>
      <c r="AE77" s="138"/>
      <c r="AF77" s="138"/>
      <c r="AG77" s="138"/>
      <c r="AH77" s="138"/>
      <c r="AI77" s="138"/>
      <c r="AJ77" s="138"/>
      <c r="AK77" s="138"/>
      <c r="AL77" s="138"/>
      <c r="AM77" s="138"/>
      <c r="AN77" s="138"/>
      <c r="AO77" s="138"/>
      <c r="AP77" s="138"/>
      <c r="AQ77" s="138"/>
      <c r="AR77" s="138"/>
      <c r="AS77" s="138"/>
    </row>
    <row r="78" spans="1:45" ht="94.5" customHeight="1" hidden="1">
      <c r="A78" s="460"/>
      <c r="B78" s="223"/>
      <c r="C78" s="226"/>
      <c r="D78" s="227"/>
      <c r="E78" s="227"/>
      <c r="F78" s="227"/>
      <c r="G78" s="227"/>
      <c r="H78" s="227"/>
      <c r="I78" s="227"/>
      <c r="J78" s="227"/>
      <c r="K78" s="227"/>
      <c r="L78" s="137"/>
      <c r="M78" s="137"/>
      <c r="N78" s="516"/>
      <c r="O78" s="517"/>
      <c r="P78" s="518"/>
      <c r="Q78" s="145"/>
      <c r="R78" s="105" t="str">
        <f t="shared" si="12"/>
        <v> </v>
      </c>
      <c r="S78" s="145"/>
      <c r="T78" s="105" t="str">
        <f t="shared" si="13"/>
        <v> </v>
      </c>
      <c r="U78" s="107"/>
      <c r="V78" s="145"/>
      <c r="W78" s="106" t="str">
        <f t="shared" si="14"/>
        <v> </v>
      </c>
      <c r="X78" s="107"/>
      <c r="Y78" s="145"/>
      <c r="Z78" s="106" t="str">
        <f t="shared" si="15"/>
        <v> </v>
      </c>
      <c r="AA78" s="109" t="e">
        <f t="shared" si="16"/>
        <v>#DIV/0!</v>
      </c>
      <c r="AB78" s="139"/>
      <c r="AC78" s="139"/>
      <c r="AD78" s="139"/>
      <c r="AE78" s="139"/>
      <c r="AF78" s="139"/>
      <c r="AG78" s="139"/>
      <c r="AH78" s="139"/>
      <c r="AI78" s="139"/>
      <c r="AJ78" s="139"/>
      <c r="AK78" s="139"/>
      <c r="AL78" s="139"/>
      <c r="AM78" s="139"/>
      <c r="AN78" s="139"/>
      <c r="AO78" s="139"/>
      <c r="AP78" s="139"/>
      <c r="AQ78" s="139"/>
      <c r="AR78" s="139"/>
      <c r="AS78" s="139"/>
    </row>
    <row r="79" spans="1:45" ht="87.75" customHeight="1" hidden="1">
      <c r="A79" s="460"/>
      <c r="B79" s="223"/>
      <c r="C79" s="226"/>
      <c r="D79" s="227"/>
      <c r="E79" s="227"/>
      <c r="F79" s="227"/>
      <c r="G79" s="227"/>
      <c r="H79" s="227"/>
      <c r="I79" s="227"/>
      <c r="J79" s="227"/>
      <c r="K79" s="227"/>
      <c r="L79" s="137"/>
      <c r="M79" s="155"/>
      <c r="N79" s="143"/>
      <c r="O79" s="144"/>
      <c r="P79" s="133"/>
      <c r="Q79" s="145"/>
      <c r="R79" s="105" t="str">
        <f t="shared" si="12"/>
        <v> </v>
      </c>
      <c r="S79" s="145"/>
      <c r="T79" s="105" t="str">
        <f t="shared" si="13"/>
        <v> </v>
      </c>
      <c r="U79" s="107"/>
      <c r="V79" s="145"/>
      <c r="W79" s="106" t="str">
        <f t="shared" si="14"/>
        <v> </v>
      </c>
      <c r="X79" s="107"/>
      <c r="Y79" s="145"/>
      <c r="Z79" s="106" t="str">
        <f t="shared" si="15"/>
        <v> </v>
      </c>
      <c r="AA79" s="109" t="e">
        <f t="shared" si="16"/>
        <v>#DIV/0!</v>
      </c>
      <c r="AB79" s="146"/>
      <c r="AC79" s="146"/>
      <c r="AD79" s="147"/>
      <c r="AE79" s="110"/>
      <c r="AF79" s="148"/>
      <c r="AG79" s="146"/>
      <c r="AH79" s="146"/>
      <c r="AI79" s="148"/>
      <c r="AJ79" s="110"/>
      <c r="AK79" s="148"/>
      <c r="AL79" s="146"/>
      <c r="AM79" s="146"/>
      <c r="AN79" s="147"/>
      <c r="AO79" s="110"/>
      <c r="AP79" s="148"/>
      <c r="AQ79" s="146"/>
      <c r="AR79" s="146"/>
      <c r="AS79" s="146"/>
    </row>
    <row r="80" spans="1:45" ht="87.75" customHeight="1" hidden="1">
      <c r="A80" s="460"/>
      <c r="B80" s="223"/>
      <c r="C80" s="226"/>
      <c r="D80" s="227"/>
      <c r="E80" s="227"/>
      <c r="F80" s="227"/>
      <c r="G80" s="227"/>
      <c r="H80" s="227"/>
      <c r="I80" s="227"/>
      <c r="J80" s="227"/>
      <c r="K80" s="227"/>
      <c r="L80" s="137"/>
      <c r="M80" s="155"/>
      <c r="N80" s="121"/>
      <c r="O80" s="152"/>
      <c r="P80" s="153"/>
      <c r="Q80" s="145"/>
      <c r="R80" s="105" t="str">
        <f t="shared" si="12"/>
        <v> </v>
      </c>
      <c r="S80" s="145"/>
      <c r="T80" s="105" t="str">
        <f t="shared" si="13"/>
        <v> </v>
      </c>
      <c r="U80" s="107"/>
      <c r="V80" s="145"/>
      <c r="W80" s="106" t="str">
        <f t="shared" si="14"/>
        <v> </v>
      </c>
      <c r="X80" s="107"/>
      <c r="Y80" s="145"/>
      <c r="Z80" s="106" t="str">
        <f t="shared" si="15"/>
        <v> </v>
      </c>
      <c r="AA80" s="109" t="e">
        <f t="shared" si="16"/>
        <v>#DIV/0!</v>
      </c>
      <c r="AB80" s="146"/>
      <c r="AC80" s="146"/>
      <c r="AD80" s="147"/>
      <c r="AE80" s="110"/>
      <c r="AF80" s="148"/>
      <c r="AG80" s="146"/>
      <c r="AH80" s="146"/>
      <c r="AI80" s="148"/>
      <c r="AJ80" s="110"/>
      <c r="AK80" s="148"/>
      <c r="AL80" s="146"/>
      <c r="AM80" s="146"/>
      <c r="AN80" s="147"/>
      <c r="AO80" s="110"/>
      <c r="AP80" s="148"/>
      <c r="AQ80" s="146"/>
      <c r="AR80" s="146"/>
      <c r="AS80" s="146"/>
    </row>
    <row r="81" spans="1:45" ht="87.75" customHeight="1" hidden="1">
      <c r="A81" s="460"/>
      <c r="B81" s="211"/>
      <c r="C81" s="228"/>
      <c r="D81" s="228"/>
      <c r="E81" s="228"/>
      <c r="F81" s="228"/>
      <c r="G81" s="229"/>
      <c r="H81" s="229"/>
      <c r="I81" s="229"/>
      <c r="J81" s="228"/>
      <c r="K81" s="230"/>
      <c r="L81" s="137"/>
      <c r="M81" s="155"/>
      <c r="N81" s="156"/>
      <c r="O81" s="144"/>
      <c r="P81" s="133"/>
      <c r="Q81" s="145"/>
      <c r="R81" s="105" t="str">
        <f t="shared" si="12"/>
        <v> </v>
      </c>
      <c r="S81" s="145"/>
      <c r="T81" s="105" t="str">
        <f t="shared" si="13"/>
        <v> </v>
      </c>
      <c r="U81" s="107"/>
      <c r="V81" s="145"/>
      <c r="W81" s="106" t="str">
        <f t="shared" si="14"/>
        <v> </v>
      </c>
      <c r="X81" s="107"/>
      <c r="Y81" s="145"/>
      <c r="Z81" s="106" t="str">
        <f t="shared" si="15"/>
        <v> </v>
      </c>
      <c r="AA81" s="109" t="e">
        <f t="shared" si="16"/>
        <v>#DIV/0!</v>
      </c>
      <c r="AB81" s="146"/>
      <c r="AC81" s="146"/>
      <c r="AD81" s="147"/>
      <c r="AE81" s="110"/>
      <c r="AF81" s="148"/>
      <c r="AG81" s="146"/>
      <c r="AH81" s="146"/>
      <c r="AI81" s="148"/>
      <c r="AJ81" s="110"/>
      <c r="AK81" s="148"/>
      <c r="AL81" s="146"/>
      <c r="AM81" s="146"/>
      <c r="AN81" s="147"/>
      <c r="AO81" s="110"/>
      <c r="AP81" s="148"/>
      <c r="AQ81" s="146"/>
      <c r="AR81" s="146"/>
      <c r="AS81" s="146"/>
    </row>
    <row r="82" spans="1:45" ht="87.75" customHeight="1" hidden="1">
      <c r="A82" s="460"/>
      <c r="B82" s="191"/>
      <c r="C82" s="231"/>
      <c r="D82" s="231"/>
      <c r="E82" s="231"/>
      <c r="F82" s="231"/>
      <c r="G82" s="232"/>
      <c r="H82" s="232"/>
      <c r="I82" s="232"/>
      <c r="J82" s="231"/>
      <c r="K82" s="233"/>
      <c r="L82" s="151"/>
      <c r="M82" s="155"/>
      <c r="N82" s="156"/>
      <c r="O82" s="144"/>
      <c r="P82" s="133"/>
      <c r="Q82" s="145"/>
      <c r="R82" s="105" t="str">
        <f t="shared" si="12"/>
        <v> </v>
      </c>
      <c r="S82" s="145"/>
      <c r="T82" s="105" t="str">
        <f t="shared" si="13"/>
        <v> </v>
      </c>
      <c r="U82" s="107"/>
      <c r="V82" s="145"/>
      <c r="W82" s="106" t="str">
        <f t="shared" si="14"/>
        <v> </v>
      </c>
      <c r="X82" s="107"/>
      <c r="Y82" s="145"/>
      <c r="Z82" s="106" t="str">
        <f t="shared" si="15"/>
        <v> </v>
      </c>
      <c r="AA82" s="109" t="e">
        <f t="shared" si="16"/>
        <v>#DIV/0!</v>
      </c>
      <c r="AB82" s="146"/>
      <c r="AC82" s="146"/>
      <c r="AD82" s="147"/>
      <c r="AE82" s="110"/>
      <c r="AF82" s="148"/>
      <c r="AG82" s="146"/>
      <c r="AH82" s="146"/>
      <c r="AI82" s="148"/>
      <c r="AJ82" s="110"/>
      <c r="AK82" s="148"/>
      <c r="AL82" s="146"/>
      <c r="AM82" s="146"/>
      <c r="AN82" s="147"/>
      <c r="AO82" s="110"/>
      <c r="AP82" s="148"/>
      <c r="AQ82" s="146"/>
      <c r="AR82" s="146"/>
      <c r="AS82" s="146"/>
    </row>
    <row r="83" spans="1:45" ht="74.25" customHeight="1" hidden="1">
      <c r="A83" s="460"/>
      <c r="B83" s="234"/>
      <c r="C83" s="235"/>
      <c r="D83" s="236"/>
      <c r="E83" s="235"/>
      <c r="F83" s="235"/>
      <c r="G83" s="235"/>
      <c r="H83" s="236"/>
      <c r="I83" s="236"/>
      <c r="J83" s="237"/>
      <c r="K83" s="235"/>
      <c r="L83" s="137"/>
      <c r="M83" s="155"/>
      <c r="N83" s="121"/>
      <c r="O83" s="152"/>
      <c r="P83" s="153"/>
      <c r="Q83" s="145"/>
      <c r="R83" s="105" t="str">
        <f t="shared" si="12"/>
        <v> </v>
      </c>
      <c r="S83" s="145"/>
      <c r="T83" s="105" t="str">
        <f t="shared" si="13"/>
        <v> </v>
      </c>
      <c r="U83" s="107"/>
      <c r="V83" s="145"/>
      <c r="W83" s="106" t="str">
        <f t="shared" si="14"/>
        <v> </v>
      </c>
      <c r="X83" s="107"/>
      <c r="Y83" s="145"/>
      <c r="Z83" s="106" t="str">
        <f t="shared" si="15"/>
        <v> </v>
      </c>
      <c r="AA83" s="109" t="e">
        <f t="shared" si="16"/>
        <v>#DIV/0!</v>
      </c>
      <c r="AB83" s="146"/>
      <c r="AC83" s="146"/>
      <c r="AD83" s="147"/>
      <c r="AE83" s="110"/>
      <c r="AF83" s="148"/>
      <c r="AG83" s="146"/>
      <c r="AH83" s="146"/>
      <c r="AI83" s="148"/>
      <c r="AJ83" s="110"/>
      <c r="AK83" s="148"/>
      <c r="AL83" s="146"/>
      <c r="AM83" s="146"/>
      <c r="AN83" s="147"/>
      <c r="AO83" s="110"/>
      <c r="AP83" s="148"/>
      <c r="AQ83" s="146"/>
      <c r="AR83" s="146"/>
      <c r="AS83" s="146"/>
    </row>
    <row r="84" spans="1:45" ht="74.25" customHeight="1" hidden="1">
      <c r="A84" s="511"/>
      <c r="B84" s="234"/>
      <c r="C84" s="238"/>
      <c r="D84" s="239"/>
      <c r="E84" s="238"/>
      <c r="F84" s="238"/>
      <c r="G84" s="238"/>
      <c r="H84" s="239"/>
      <c r="I84" s="239"/>
      <c r="J84" s="240"/>
      <c r="K84" s="238"/>
      <c r="L84" s="151"/>
      <c r="M84" s="155"/>
      <c r="N84" s="121"/>
      <c r="O84" s="152"/>
      <c r="P84" s="153"/>
      <c r="Q84" s="145"/>
      <c r="R84" s="105" t="str">
        <f t="shared" si="12"/>
        <v> </v>
      </c>
      <c r="S84" s="145"/>
      <c r="T84" s="105" t="str">
        <f t="shared" si="13"/>
        <v> </v>
      </c>
      <c r="U84" s="107"/>
      <c r="V84" s="145"/>
      <c r="W84" s="106" t="str">
        <f t="shared" si="14"/>
        <v> </v>
      </c>
      <c r="X84" s="107"/>
      <c r="Y84" s="145"/>
      <c r="Z84" s="106" t="str">
        <f t="shared" si="15"/>
        <v> </v>
      </c>
      <c r="AA84" s="109" t="e">
        <f t="shared" si="16"/>
        <v>#DIV/0!</v>
      </c>
      <c r="AB84" s="146"/>
      <c r="AC84" s="146"/>
      <c r="AD84" s="147"/>
      <c r="AE84" s="110"/>
      <c r="AF84" s="148"/>
      <c r="AG84" s="146"/>
      <c r="AH84" s="146"/>
      <c r="AI84" s="148"/>
      <c r="AJ84" s="110"/>
      <c r="AK84" s="148"/>
      <c r="AL84" s="146"/>
      <c r="AM84" s="146"/>
      <c r="AN84" s="147"/>
      <c r="AO84" s="110"/>
      <c r="AP84" s="148"/>
      <c r="AQ84" s="146"/>
      <c r="AR84" s="146"/>
      <c r="AS84" s="146"/>
    </row>
    <row r="85" spans="1:45" ht="87.75" customHeight="1" hidden="1">
      <c r="A85" s="459"/>
      <c r="B85" s="211"/>
      <c r="C85" s="211"/>
      <c r="D85" s="241"/>
      <c r="E85" s="242"/>
      <c r="F85" s="242"/>
      <c r="G85" s="242"/>
      <c r="H85" s="242"/>
      <c r="I85" s="242"/>
      <c r="J85" s="243"/>
      <c r="K85" s="71"/>
      <c r="L85" s="137"/>
      <c r="M85" s="155"/>
      <c r="N85" s="144"/>
      <c r="O85" s="144"/>
      <c r="P85" s="133"/>
      <c r="Q85" s="145"/>
      <c r="R85" s="105" t="str">
        <f t="shared" si="12"/>
        <v> </v>
      </c>
      <c r="S85" s="145"/>
      <c r="T85" s="105" t="str">
        <f t="shared" si="13"/>
        <v> </v>
      </c>
      <c r="U85" s="107"/>
      <c r="V85" s="145"/>
      <c r="W85" s="106" t="str">
        <f t="shared" si="14"/>
        <v> </v>
      </c>
      <c r="X85" s="107"/>
      <c r="Y85" s="145"/>
      <c r="Z85" s="106" t="str">
        <f t="shared" si="15"/>
        <v> </v>
      </c>
      <c r="AA85" s="109" t="e">
        <f t="shared" si="16"/>
        <v>#DIV/0!</v>
      </c>
      <c r="AB85" s="157"/>
      <c r="AC85" s="157"/>
      <c r="AD85" s="157"/>
      <c r="AE85" s="157"/>
      <c r="AF85" s="157"/>
      <c r="AG85" s="157"/>
      <c r="AH85" s="157"/>
      <c r="AI85" s="157"/>
      <c r="AJ85" s="157"/>
      <c r="AK85" s="157"/>
      <c r="AL85" s="157"/>
      <c r="AM85" s="157"/>
      <c r="AN85" s="158"/>
      <c r="AO85" s="159"/>
      <c r="AP85" s="160"/>
      <c r="AQ85" s="158"/>
      <c r="AR85" s="161"/>
      <c r="AS85" s="161"/>
    </row>
    <row r="86" spans="1:45" ht="71.25" customHeight="1" hidden="1">
      <c r="A86" s="460"/>
      <c r="B86" s="134"/>
      <c r="C86" s="71"/>
      <c r="D86" s="198"/>
      <c r="E86" s="71"/>
      <c r="F86" s="197"/>
      <c r="G86" s="71"/>
      <c r="H86" s="197"/>
      <c r="I86" s="197"/>
      <c r="J86" s="71"/>
      <c r="K86" s="71"/>
      <c r="L86" s="137"/>
      <c r="M86" s="155"/>
      <c r="N86" s="144"/>
      <c r="O86" s="144"/>
      <c r="P86" s="133"/>
      <c r="Q86" s="145"/>
      <c r="R86" s="105" t="str">
        <f t="shared" si="12"/>
        <v> </v>
      </c>
      <c r="S86" s="145"/>
      <c r="T86" s="105" t="str">
        <f t="shared" si="13"/>
        <v> </v>
      </c>
      <c r="U86" s="107"/>
      <c r="V86" s="145"/>
      <c r="W86" s="106" t="str">
        <f t="shared" si="14"/>
        <v> </v>
      </c>
      <c r="X86" s="107"/>
      <c r="Y86" s="145"/>
      <c r="Z86" s="106" t="str">
        <f t="shared" si="15"/>
        <v> </v>
      </c>
      <c r="AA86" s="109" t="e">
        <f t="shared" si="16"/>
        <v>#DIV/0!</v>
      </c>
      <c r="AB86" s="157"/>
      <c r="AC86" s="157"/>
      <c r="AD86" s="157"/>
      <c r="AE86" s="157"/>
      <c r="AF86" s="157"/>
      <c r="AG86" s="157"/>
      <c r="AH86" s="157"/>
      <c r="AI86" s="157"/>
      <c r="AJ86" s="157"/>
      <c r="AK86" s="157"/>
      <c r="AL86" s="157"/>
      <c r="AM86" s="157"/>
      <c r="AN86" s="158"/>
      <c r="AO86" s="159"/>
      <c r="AP86" s="158"/>
      <c r="AQ86" s="160"/>
      <c r="AR86" s="159"/>
      <c r="AS86" s="161"/>
    </row>
    <row r="87" spans="1:45" ht="75" customHeight="1" hidden="1">
      <c r="A87" s="460"/>
      <c r="B87" s="71"/>
      <c r="C87" s="71"/>
      <c r="D87" s="71"/>
      <c r="E87" s="149"/>
      <c r="F87" s="149"/>
      <c r="G87" s="149"/>
      <c r="H87" s="149"/>
      <c r="I87" s="149"/>
      <c r="J87" s="71"/>
      <c r="K87" s="71"/>
      <c r="L87" s="137"/>
      <c r="M87" s="155"/>
      <c r="N87" s="144"/>
      <c r="O87" s="144"/>
      <c r="P87" s="133"/>
      <c r="Q87" s="145"/>
      <c r="R87" s="105" t="str">
        <f t="shared" si="12"/>
        <v> </v>
      </c>
      <c r="S87" s="145"/>
      <c r="T87" s="105" t="str">
        <f t="shared" si="13"/>
        <v> </v>
      </c>
      <c r="U87" s="107"/>
      <c r="V87" s="145"/>
      <c r="W87" s="106" t="str">
        <f t="shared" si="14"/>
        <v> </v>
      </c>
      <c r="X87" s="107"/>
      <c r="Y87" s="145"/>
      <c r="Z87" s="106" t="str">
        <f t="shared" si="15"/>
        <v> </v>
      </c>
      <c r="AA87" s="109" t="e">
        <f t="shared" si="16"/>
        <v>#DIV/0!</v>
      </c>
      <c r="AB87" s="163"/>
      <c r="AC87" s="163"/>
      <c r="AD87" s="163"/>
      <c r="AE87" s="163"/>
      <c r="AF87" s="163"/>
      <c r="AG87" s="163"/>
      <c r="AH87" s="163"/>
      <c r="AI87" s="163"/>
      <c r="AJ87" s="164"/>
      <c r="AK87" s="164"/>
      <c r="AL87" s="165"/>
      <c r="AM87" s="165"/>
      <c r="AN87" s="158"/>
      <c r="AO87" s="159"/>
      <c r="AP87" s="160"/>
      <c r="AQ87" s="161"/>
      <c r="AR87" s="161"/>
      <c r="AS87" s="166"/>
    </row>
    <row r="88" spans="1:45" ht="74.25" customHeight="1" hidden="1">
      <c r="A88" s="460"/>
      <c r="B88" s="71"/>
      <c r="C88" s="71"/>
      <c r="D88" s="197"/>
      <c r="E88" s="71"/>
      <c r="F88" s="197"/>
      <c r="G88" s="71"/>
      <c r="H88" s="197"/>
      <c r="I88" s="197"/>
      <c r="J88" s="134"/>
      <c r="K88" s="71"/>
      <c r="L88" s="151"/>
      <c r="M88" s="151"/>
      <c r="N88" s="117"/>
      <c r="O88" s="117"/>
      <c r="P88" s="117"/>
      <c r="Q88" s="145"/>
      <c r="R88" s="105" t="str">
        <f t="shared" si="12"/>
        <v> </v>
      </c>
      <c r="S88" s="145"/>
      <c r="T88" s="105" t="str">
        <f t="shared" si="13"/>
        <v> </v>
      </c>
      <c r="U88" s="107"/>
      <c r="V88" s="145"/>
      <c r="W88" s="106" t="str">
        <f t="shared" si="14"/>
        <v> </v>
      </c>
      <c r="X88" s="107"/>
      <c r="Y88" s="145"/>
      <c r="Z88" s="106" t="str">
        <f t="shared" si="15"/>
        <v> </v>
      </c>
      <c r="AA88" s="109" t="e">
        <f t="shared" si="16"/>
        <v>#DIV/0!</v>
      </c>
      <c r="AB88" s="133"/>
      <c r="AC88" s="163"/>
      <c r="AD88" s="163"/>
      <c r="AE88" s="163"/>
      <c r="AF88" s="163"/>
      <c r="AG88" s="163"/>
      <c r="AH88" s="163"/>
      <c r="AI88" s="163"/>
      <c r="AJ88" s="164"/>
      <c r="AK88" s="164"/>
      <c r="AL88" s="165"/>
      <c r="AM88" s="165"/>
      <c r="AN88" s="167"/>
      <c r="AO88" s="167"/>
      <c r="AP88" s="167"/>
      <c r="AQ88" s="167"/>
      <c r="AR88" s="167"/>
      <c r="AS88" s="167"/>
    </row>
    <row r="89" spans="1:45" ht="74.25" customHeight="1" hidden="1">
      <c r="A89" s="460"/>
      <c r="B89" s="71"/>
      <c r="C89" s="71"/>
      <c r="D89" s="71"/>
      <c r="E89" s="71"/>
      <c r="F89" s="71"/>
      <c r="G89" s="71"/>
      <c r="H89" s="197"/>
      <c r="I89" s="197"/>
      <c r="J89" s="71"/>
      <c r="K89" s="71"/>
      <c r="L89" s="168"/>
      <c r="M89" s="168"/>
      <c r="N89" s="117"/>
      <c r="O89" s="117"/>
      <c r="P89" s="117"/>
      <c r="Q89" s="145"/>
      <c r="R89" s="105" t="str">
        <f t="shared" si="12"/>
        <v> </v>
      </c>
      <c r="S89" s="145"/>
      <c r="T89" s="105" t="str">
        <f t="shared" si="13"/>
        <v> </v>
      </c>
      <c r="U89" s="107"/>
      <c r="V89" s="145"/>
      <c r="W89" s="106" t="str">
        <f t="shared" si="14"/>
        <v> </v>
      </c>
      <c r="X89" s="107"/>
      <c r="Y89" s="145"/>
      <c r="Z89" s="106" t="str">
        <f t="shared" si="15"/>
        <v> </v>
      </c>
      <c r="AA89" s="109" t="e">
        <f t="shared" si="16"/>
        <v>#DIV/0!</v>
      </c>
      <c r="AB89" s="133"/>
      <c r="AC89" s="163"/>
      <c r="AD89" s="163"/>
      <c r="AE89" s="163"/>
      <c r="AF89" s="163"/>
      <c r="AG89" s="163"/>
      <c r="AH89" s="163"/>
      <c r="AI89" s="163"/>
      <c r="AJ89" s="164"/>
      <c r="AK89" s="164"/>
      <c r="AL89" s="165"/>
      <c r="AM89" s="165"/>
      <c r="AN89" s="167"/>
      <c r="AO89" s="167"/>
      <c r="AP89" s="167"/>
      <c r="AQ89" s="167"/>
      <c r="AR89" s="167"/>
      <c r="AS89" s="167"/>
    </row>
    <row r="90" spans="1:45" ht="74.25" customHeight="1" hidden="1">
      <c r="A90" s="460"/>
      <c r="B90" s="71"/>
      <c r="C90" s="71"/>
      <c r="D90" s="197"/>
      <c r="E90" s="71"/>
      <c r="F90" s="197"/>
      <c r="G90" s="71"/>
      <c r="H90" s="197"/>
      <c r="I90" s="197"/>
      <c r="J90" s="134"/>
      <c r="K90" s="71"/>
      <c r="L90" s="151"/>
      <c r="M90" s="151"/>
      <c r="N90" s="117"/>
      <c r="O90" s="117"/>
      <c r="P90" s="117"/>
      <c r="Q90" s="145"/>
      <c r="R90" s="105" t="str">
        <f t="shared" si="12"/>
        <v> </v>
      </c>
      <c r="S90" s="145"/>
      <c r="T90" s="105" t="str">
        <f t="shared" si="13"/>
        <v> </v>
      </c>
      <c r="U90" s="107"/>
      <c r="V90" s="145"/>
      <c r="W90" s="106" t="str">
        <f t="shared" si="14"/>
        <v> </v>
      </c>
      <c r="X90" s="107"/>
      <c r="Y90" s="145"/>
      <c r="Z90" s="106" t="str">
        <f t="shared" si="15"/>
        <v> </v>
      </c>
      <c r="AA90" s="109" t="e">
        <f t="shared" si="16"/>
        <v>#DIV/0!</v>
      </c>
      <c r="AB90" s="133"/>
      <c r="AC90" s="163"/>
      <c r="AD90" s="163"/>
      <c r="AE90" s="163"/>
      <c r="AF90" s="163"/>
      <c r="AG90" s="163"/>
      <c r="AH90" s="163"/>
      <c r="AI90" s="163"/>
      <c r="AJ90" s="164"/>
      <c r="AK90" s="164"/>
      <c r="AL90" s="165"/>
      <c r="AM90" s="165"/>
      <c r="AN90" s="167"/>
      <c r="AO90" s="167"/>
      <c r="AP90" s="167"/>
      <c r="AQ90" s="167"/>
      <c r="AR90" s="167"/>
      <c r="AS90" s="167"/>
    </row>
    <row r="91" spans="1:45" ht="74.25" customHeight="1" hidden="1">
      <c r="A91" s="460"/>
      <c r="B91" s="71"/>
      <c r="C91" s="71"/>
      <c r="D91" s="197"/>
      <c r="E91" s="71"/>
      <c r="F91" s="197"/>
      <c r="G91" s="71"/>
      <c r="H91" s="197"/>
      <c r="I91" s="197"/>
      <c r="J91" s="134"/>
      <c r="K91" s="71"/>
      <c r="L91" s="151"/>
      <c r="M91" s="151"/>
      <c r="N91" s="117"/>
      <c r="O91" s="117"/>
      <c r="P91" s="117"/>
      <c r="Q91" s="145"/>
      <c r="R91" s="105" t="str">
        <f t="shared" si="12"/>
        <v> </v>
      </c>
      <c r="S91" s="145"/>
      <c r="T91" s="105" t="str">
        <f t="shared" si="13"/>
        <v> </v>
      </c>
      <c r="U91" s="107"/>
      <c r="V91" s="145"/>
      <c r="W91" s="106" t="str">
        <f t="shared" si="14"/>
        <v> </v>
      </c>
      <c r="X91" s="107"/>
      <c r="Y91" s="145"/>
      <c r="Z91" s="106" t="str">
        <f t="shared" si="15"/>
        <v> </v>
      </c>
      <c r="AA91" s="109" t="e">
        <f t="shared" si="16"/>
        <v>#DIV/0!</v>
      </c>
      <c r="AB91" s="133"/>
      <c r="AC91" s="163"/>
      <c r="AD91" s="163"/>
      <c r="AE91" s="163"/>
      <c r="AF91" s="163"/>
      <c r="AG91" s="163"/>
      <c r="AH91" s="163"/>
      <c r="AI91" s="163"/>
      <c r="AJ91" s="164"/>
      <c r="AK91" s="164"/>
      <c r="AL91" s="165"/>
      <c r="AM91" s="165"/>
      <c r="AN91" s="167"/>
      <c r="AO91" s="167"/>
      <c r="AP91" s="167"/>
      <c r="AQ91" s="167"/>
      <c r="AR91" s="167"/>
      <c r="AS91" s="167"/>
    </row>
    <row r="92" spans="1:45" ht="63.75" customHeight="1" hidden="1">
      <c r="A92" s="511"/>
      <c r="B92" s="71"/>
      <c r="C92" s="71"/>
      <c r="D92" s="71"/>
      <c r="E92" s="71"/>
      <c r="F92" s="71"/>
      <c r="G92" s="71"/>
      <c r="H92" s="197"/>
      <c r="I92" s="197"/>
      <c r="J92" s="71"/>
      <c r="K92" s="71"/>
      <c r="L92" s="168"/>
      <c r="M92" s="168"/>
      <c r="N92" s="133"/>
      <c r="O92" s="133"/>
      <c r="P92" s="133"/>
      <c r="Q92" s="145"/>
      <c r="R92" s="105" t="str">
        <f t="shared" si="12"/>
        <v> </v>
      </c>
      <c r="S92" s="145"/>
      <c r="T92" s="105" t="str">
        <f t="shared" si="13"/>
        <v> </v>
      </c>
      <c r="U92" s="107"/>
      <c r="V92" s="145"/>
      <c r="W92" s="106" t="str">
        <f t="shared" si="14"/>
        <v> </v>
      </c>
      <c r="X92" s="107"/>
      <c r="Y92" s="145"/>
      <c r="Z92" s="106" t="str">
        <f t="shared" si="15"/>
        <v> </v>
      </c>
      <c r="AA92" s="109" t="e">
        <f t="shared" si="16"/>
        <v>#DIV/0!</v>
      </c>
      <c r="AB92" s="133"/>
      <c r="AC92" s="167"/>
      <c r="AD92" s="167"/>
      <c r="AE92" s="167"/>
      <c r="AF92" s="167"/>
      <c r="AG92" s="167"/>
      <c r="AH92" s="167"/>
      <c r="AI92" s="167"/>
      <c r="AJ92" s="167"/>
      <c r="AK92" s="167"/>
      <c r="AL92" s="167"/>
      <c r="AM92" s="167"/>
      <c r="AN92" s="167"/>
      <c r="AO92" s="167"/>
      <c r="AP92" s="167"/>
      <c r="AQ92" s="167"/>
      <c r="AR92" s="167"/>
      <c r="AS92" s="167"/>
    </row>
    <row r="93" spans="1:45" ht="63.75" customHeight="1" hidden="1">
      <c r="A93" s="512"/>
      <c r="B93" s="71"/>
      <c r="C93" s="71"/>
      <c r="D93" s="71"/>
      <c r="E93" s="71"/>
      <c r="F93" s="71"/>
      <c r="G93" s="71"/>
      <c r="H93" s="197"/>
      <c r="I93" s="197"/>
      <c r="J93" s="71"/>
      <c r="K93" s="71"/>
      <c r="L93" s="169"/>
      <c r="M93" s="332"/>
      <c r="N93" s="170"/>
      <c r="O93" s="170"/>
      <c r="P93" s="170"/>
      <c r="Q93" s="145"/>
      <c r="R93" s="105" t="str">
        <f t="shared" si="12"/>
        <v> </v>
      </c>
      <c r="S93" s="145"/>
      <c r="T93" s="105" t="str">
        <f t="shared" si="13"/>
        <v> </v>
      </c>
      <c r="U93" s="107"/>
      <c r="V93" s="145"/>
      <c r="W93" s="106" t="str">
        <f t="shared" si="14"/>
        <v> </v>
      </c>
      <c r="X93" s="107"/>
      <c r="Y93" s="145"/>
      <c r="Z93" s="106" t="str">
        <f t="shared" si="15"/>
        <v> </v>
      </c>
      <c r="AA93" s="109" t="e">
        <f t="shared" si="16"/>
        <v>#DIV/0!</v>
      </c>
      <c r="AB93" s="170"/>
      <c r="AC93" s="171"/>
      <c r="AD93" s="171"/>
      <c r="AE93" s="171"/>
      <c r="AF93" s="171"/>
      <c r="AG93" s="171"/>
      <c r="AH93" s="171"/>
      <c r="AI93" s="171"/>
      <c r="AJ93" s="171"/>
      <c r="AK93" s="171"/>
      <c r="AL93" s="171"/>
      <c r="AM93" s="171"/>
      <c r="AN93" s="171"/>
      <c r="AO93" s="171"/>
      <c r="AP93" s="171"/>
      <c r="AQ93" s="171"/>
      <c r="AR93" s="171"/>
      <c r="AS93" s="171"/>
    </row>
    <row r="94" spans="1:45" ht="63.75" customHeight="1" hidden="1">
      <c r="A94" s="513"/>
      <c r="B94" s="71"/>
      <c r="C94" s="71"/>
      <c r="D94" s="71"/>
      <c r="E94" s="71"/>
      <c r="F94" s="71"/>
      <c r="G94" s="71"/>
      <c r="H94" s="197"/>
      <c r="I94" s="197"/>
      <c r="J94" s="71"/>
      <c r="K94" s="71"/>
      <c r="L94" s="169"/>
      <c r="M94" s="332"/>
      <c r="N94" s="170"/>
      <c r="O94" s="170"/>
      <c r="P94" s="170"/>
      <c r="Q94" s="145"/>
      <c r="R94" s="105" t="str">
        <f t="shared" si="12"/>
        <v> </v>
      </c>
      <c r="S94" s="145"/>
      <c r="T94" s="105" t="str">
        <f t="shared" si="13"/>
        <v> </v>
      </c>
      <c r="U94" s="107"/>
      <c r="V94" s="145"/>
      <c r="W94" s="106" t="str">
        <f t="shared" si="14"/>
        <v> </v>
      </c>
      <c r="X94" s="107"/>
      <c r="Y94" s="145"/>
      <c r="Z94" s="106" t="str">
        <f t="shared" si="15"/>
        <v> </v>
      </c>
      <c r="AA94" s="109" t="e">
        <f t="shared" si="16"/>
        <v>#DIV/0!</v>
      </c>
      <c r="AB94" s="170"/>
      <c r="AC94" s="171"/>
      <c r="AD94" s="171"/>
      <c r="AE94" s="171"/>
      <c r="AF94" s="171"/>
      <c r="AG94" s="171"/>
      <c r="AH94" s="171"/>
      <c r="AI94" s="171"/>
      <c r="AJ94" s="171"/>
      <c r="AK94" s="171"/>
      <c r="AL94" s="171"/>
      <c r="AM94" s="171"/>
      <c r="AN94" s="171"/>
      <c r="AO94" s="171"/>
      <c r="AP94" s="171"/>
      <c r="AQ94" s="171"/>
      <c r="AR94" s="171"/>
      <c r="AS94" s="171"/>
    </row>
    <row r="95" spans="1:45" ht="63.75" customHeight="1" hidden="1">
      <c r="A95" s="513"/>
      <c r="B95" s="71"/>
      <c r="C95" s="71"/>
      <c r="D95" s="71"/>
      <c r="E95" s="71"/>
      <c r="F95" s="71"/>
      <c r="G95" s="71"/>
      <c r="H95" s="197"/>
      <c r="I95" s="197"/>
      <c r="J95" s="71"/>
      <c r="K95" s="71"/>
      <c r="L95" s="169"/>
      <c r="M95" s="332"/>
      <c r="N95" s="170"/>
      <c r="O95" s="170"/>
      <c r="P95" s="170"/>
      <c r="Q95" s="145"/>
      <c r="R95" s="105" t="str">
        <f t="shared" si="12"/>
        <v> </v>
      </c>
      <c r="S95" s="145"/>
      <c r="T95" s="105" t="str">
        <f t="shared" si="13"/>
        <v> </v>
      </c>
      <c r="U95" s="107"/>
      <c r="V95" s="145"/>
      <c r="W95" s="106" t="str">
        <f t="shared" si="14"/>
        <v> </v>
      </c>
      <c r="X95" s="107"/>
      <c r="Y95" s="145"/>
      <c r="Z95" s="106" t="str">
        <f t="shared" si="15"/>
        <v> </v>
      </c>
      <c r="AA95" s="109" t="e">
        <f t="shared" si="16"/>
        <v>#DIV/0!</v>
      </c>
      <c r="AB95" s="170"/>
      <c r="AC95" s="171"/>
      <c r="AD95" s="171"/>
      <c r="AE95" s="171"/>
      <c r="AF95" s="171"/>
      <c r="AG95" s="171"/>
      <c r="AH95" s="171"/>
      <c r="AI95" s="171"/>
      <c r="AJ95" s="171"/>
      <c r="AK95" s="171"/>
      <c r="AL95" s="171"/>
      <c r="AM95" s="171"/>
      <c r="AN95" s="171"/>
      <c r="AO95" s="171"/>
      <c r="AP95" s="171"/>
      <c r="AQ95" s="171"/>
      <c r="AR95" s="171"/>
      <c r="AS95" s="171"/>
    </row>
    <row r="96" spans="1:45" ht="63.75" customHeight="1" hidden="1">
      <c r="A96" s="513"/>
      <c r="B96" s="71"/>
      <c r="C96" s="71"/>
      <c r="D96" s="71"/>
      <c r="E96" s="71"/>
      <c r="F96" s="71"/>
      <c r="G96" s="71"/>
      <c r="H96" s="197"/>
      <c r="I96" s="197"/>
      <c r="J96" s="71"/>
      <c r="K96" s="71"/>
      <c r="L96" s="169"/>
      <c r="M96" s="332"/>
      <c r="N96" s="170"/>
      <c r="O96" s="170"/>
      <c r="P96" s="170"/>
      <c r="Q96" s="145"/>
      <c r="R96" s="105" t="str">
        <f t="shared" si="12"/>
        <v> </v>
      </c>
      <c r="S96" s="145"/>
      <c r="T96" s="105" t="str">
        <f t="shared" si="13"/>
        <v> </v>
      </c>
      <c r="U96" s="107"/>
      <c r="V96" s="145"/>
      <c r="W96" s="106" t="str">
        <f t="shared" si="14"/>
        <v> </v>
      </c>
      <c r="X96" s="107"/>
      <c r="Y96" s="145"/>
      <c r="Z96" s="106" t="str">
        <f t="shared" si="15"/>
        <v> </v>
      </c>
      <c r="AA96" s="109" t="e">
        <f t="shared" si="16"/>
        <v>#DIV/0!</v>
      </c>
      <c r="AB96" s="170"/>
      <c r="AC96" s="171"/>
      <c r="AD96" s="171"/>
      <c r="AE96" s="171"/>
      <c r="AF96" s="171"/>
      <c r="AG96" s="171"/>
      <c r="AH96" s="171"/>
      <c r="AI96" s="171"/>
      <c r="AJ96" s="171"/>
      <c r="AK96" s="171"/>
      <c r="AL96" s="171"/>
      <c r="AM96" s="171"/>
      <c r="AN96" s="171"/>
      <c r="AO96" s="171"/>
      <c r="AP96" s="171"/>
      <c r="AQ96" s="171"/>
      <c r="AR96" s="171"/>
      <c r="AS96" s="171"/>
    </row>
    <row r="97" spans="1:45" ht="63.75" customHeight="1" hidden="1">
      <c r="A97" s="513"/>
      <c r="B97" s="71"/>
      <c r="C97" s="71"/>
      <c r="D97" s="71"/>
      <c r="E97" s="71"/>
      <c r="F97" s="71"/>
      <c r="G97" s="71"/>
      <c r="H97" s="197"/>
      <c r="I97" s="197"/>
      <c r="J97" s="71"/>
      <c r="K97" s="71"/>
      <c r="L97" s="169"/>
      <c r="M97" s="332"/>
      <c r="N97" s="170"/>
      <c r="O97" s="170"/>
      <c r="P97" s="170"/>
      <c r="Q97" s="145"/>
      <c r="R97" s="105" t="str">
        <f t="shared" si="12"/>
        <v> </v>
      </c>
      <c r="S97" s="145"/>
      <c r="T97" s="105" t="str">
        <f t="shared" si="13"/>
        <v> </v>
      </c>
      <c r="U97" s="107"/>
      <c r="V97" s="145"/>
      <c r="W97" s="106" t="str">
        <f t="shared" si="14"/>
        <v> </v>
      </c>
      <c r="X97" s="107"/>
      <c r="Y97" s="145"/>
      <c r="Z97" s="106" t="str">
        <f t="shared" si="15"/>
        <v> </v>
      </c>
      <c r="AA97" s="109" t="e">
        <f t="shared" si="16"/>
        <v>#DIV/0!</v>
      </c>
      <c r="AB97" s="170"/>
      <c r="AC97" s="171"/>
      <c r="AD97" s="171"/>
      <c r="AE97" s="171"/>
      <c r="AF97" s="171"/>
      <c r="AG97" s="171"/>
      <c r="AH97" s="171"/>
      <c r="AI97" s="171"/>
      <c r="AJ97" s="171"/>
      <c r="AK97" s="171"/>
      <c r="AL97" s="171"/>
      <c r="AM97" s="171"/>
      <c r="AN97" s="171"/>
      <c r="AO97" s="171"/>
      <c r="AP97" s="171"/>
      <c r="AQ97" s="171"/>
      <c r="AR97" s="171"/>
      <c r="AS97" s="171"/>
    </row>
    <row r="98" spans="1:45" ht="63.75" customHeight="1" hidden="1">
      <c r="A98" s="513"/>
      <c r="B98" s="71"/>
      <c r="C98" s="71"/>
      <c r="D98" s="71"/>
      <c r="E98" s="71"/>
      <c r="F98" s="71"/>
      <c r="G98" s="71"/>
      <c r="H98" s="197"/>
      <c r="I98" s="197"/>
      <c r="J98" s="71"/>
      <c r="K98" s="71"/>
      <c r="L98" s="169"/>
      <c r="M98" s="332"/>
      <c r="N98" s="170"/>
      <c r="O98" s="170"/>
      <c r="P98" s="170"/>
      <c r="Q98" s="145"/>
      <c r="R98" s="105" t="str">
        <f t="shared" si="12"/>
        <v> </v>
      </c>
      <c r="S98" s="145"/>
      <c r="T98" s="105" t="str">
        <f t="shared" si="13"/>
        <v> </v>
      </c>
      <c r="U98" s="107"/>
      <c r="V98" s="145"/>
      <c r="W98" s="106" t="str">
        <f t="shared" si="14"/>
        <v> </v>
      </c>
      <c r="X98" s="107"/>
      <c r="Y98" s="145"/>
      <c r="Z98" s="106" t="str">
        <f t="shared" si="15"/>
        <v> </v>
      </c>
      <c r="AA98" s="109" t="e">
        <f t="shared" si="16"/>
        <v>#DIV/0!</v>
      </c>
      <c r="AB98" s="170"/>
      <c r="AC98" s="171"/>
      <c r="AD98" s="171"/>
      <c r="AE98" s="171"/>
      <c r="AF98" s="171"/>
      <c r="AG98" s="171"/>
      <c r="AH98" s="171"/>
      <c r="AI98" s="171"/>
      <c r="AJ98" s="171"/>
      <c r="AK98" s="171"/>
      <c r="AL98" s="171"/>
      <c r="AM98" s="171"/>
      <c r="AN98" s="171"/>
      <c r="AO98" s="171"/>
      <c r="AP98" s="171"/>
      <c r="AQ98" s="171"/>
      <c r="AR98" s="171"/>
      <c r="AS98" s="171"/>
    </row>
    <row r="99" spans="1:45" ht="63.75" customHeight="1" hidden="1">
      <c r="A99" s="513"/>
      <c r="B99" s="71"/>
      <c r="C99" s="71"/>
      <c r="D99" s="71"/>
      <c r="E99" s="71"/>
      <c r="F99" s="71"/>
      <c r="G99" s="71"/>
      <c r="H99" s="197"/>
      <c r="I99" s="197"/>
      <c r="J99" s="71"/>
      <c r="K99" s="71"/>
      <c r="L99" s="169"/>
      <c r="M99" s="332"/>
      <c r="N99" s="170"/>
      <c r="O99" s="170"/>
      <c r="P99" s="170"/>
      <c r="Q99" s="145"/>
      <c r="R99" s="105" t="str">
        <f t="shared" si="12"/>
        <v> </v>
      </c>
      <c r="S99" s="145"/>
      <c r="T99" s="105" t="str">
        <f t="shared" si="13"/>
        <v> </v>
      </c>
      <c r="U99" s="107"/>
      <c r="V99" s="145"/>
      <c r="W99" s="106" t="str">
        <f t="shared" si="14"/>
        <v> </v>
      </c>
      <c r="X99" s="107"/>
      <c r="Y99" s="145"/>
      <c r="Z99" s="106" t="str">
        <f t="shared" si="15"/>
        <v> </v>
      </c>
      <c r="AA99" s="109" t="e">
        <f t="shared" si="16"/>
        <v>#DIV/0!</v>
      </c>
      <c r="AB99" s="170"/>
      <c r="AC99" s="171"/>
      <c r="AD99" s="171"/>
      <c r="AE99" s="171"/>
      <c r="AF99" s="171"/>
      <c r="AG99" s="171"/>
      <c r="AH99" s="171"/>
      <c r="AI99" s="171"/>
      <c r="AJ99" s="171"/>
      <c r="AK99" s="171"/>
      <c r="AL99" s="171"/>
      <c r="AM99" s="171"/>
      <c r="AN99" s="171"/>
      <c r="AO99" s="171"/>
      <c r="AP99" s="171"/>
      <c r="AQ99" s="171"/>
      <c r="AR99" s="171"/>
      <c r="AS99" s="171"/>
    </row>
    <row r="100" spans="1:45" ht="63.75" customHeight="1" hidden="1">
      <c r="A100" s="514"/>
      <c r="B100" s="71"/>
      <c r="C100" s="71"/>
      <c r="D100" s="71"/>
      <c r="E100" s="71"/>
      <c r="F100" s="71"/>
      <c r="G100" s="71"/>
      <c r="H100" s="197"/>
      <c r="I100" s="197"/>
      <c r="J100" s="71"/>
      <c r="K100" s="71"/>
      <c r="L100" s="169"/>
      <c r="M100" s="332"/>
      <c r="N100" s="170"/>
      <c r="O100" s="170"/>
      <c r="P100" s="170"/>
      <c r="Q100" s="145"/>
      <c r="R100" s="105" t="str">
        <f t="shared" si="12"/>
        <v> </v>
      </c>
      <c r="S100" s="145"/>
      <c r="T100" s="105" t="str">
        <f t="shared" si="13"/>
        <v> </v>
      </c>
      <c r="U100" s="107"/>
      <c r="V100" s="145"/>
      <c r="W100" s="106" t="str">
        <f t="shared" si="14"/>
        <v> </v>
      </c>
      <c r="X100" s="107"/>
      <c r="Y100" s="145"/>
      <c r="Z100" s="106" t="str">
        <f t="shared" si="15"/>
        <v> </v>
      </c>
      <c r="AA100" s="109" t="e">
        <f t="shared" si="16"/>
        <v>#DIV/0!</v>
      </c>
      <c r="AB100" s="170"/>
      <c r="AC100" s="171"/>
      <c r="AD100" s="171"/>
      <c r="AE100" s="171"/>
      <c r="AF100" s="171"/>
      <c r="AG100" s="171"/>
      <c r="AH100" s="171"/>
      <c r="AI100" s="171"/>
      <c r="AJ100" s="171"/>
      <c r="AK100" s="171"/>
      <c r="AL100" s="171"/>
      <c r="AM100" s="171"/>
      <c r="AN100" s="171"/>
      <c r="AO100" s="171"/>
      <c r="AP100" s="171"/>
      <c r="AQ100" s="171"/>
      <c r="AR100" s="171"/>
      <c r="AS100" s="171"/>
    </row>
    <row r="101" spans="1:45" ht="63.75" customHeight="1" hidden="1">
      <c r="A101" s="512"/>
      <c r="B101" s="71"/>
      <c r="C101" s="71"/>
      <c r="D101" s="71"/>
      <c r="E101" s="71"/>
      <c r="F101" s="71"/>
      <c r="G101" s="71"/>
      <c r="H101" s="197"/>
      <c r="I101" s="197"/>
      <c r="J101" s="71"/>
      <c r="K101" s="71"/>
      <c r="L101" s="169"/>
      <c r="M101" s="332"/>
      <c r="N101" s="170"/>
      <c r="O101" s="170"/>
      <c r="P101" s="170"/>
      <c r="Q101" s="145"/>
      <c r="R101" s="105" t="str">
        <f t="shared" si="12"/>
        <v> </v>
      </c>
      <c r="S101" s="145"/>
      <c r="T101" s="105" t="str">
        <f t="shared" si="13"/>
        <v> </v>
      </c>
      <c r="U101" s="107"/>
      <c r="V101" s="145"/>
      <c r="W101" s="106" t="str">
        <f t="shared" si="14"/>
        <v> </v>
      </c>
      <c r="X101" s="107"/>
      <c r="Y101" s="145"/>
      <c r="Z101" s="106" t="str">
        <f t="shared" si="15"/>
        <v> </v>
      </c>
      <c r="AA101" s="109" t="e">
        <f t="shared" si="16"/>
        <v>#DIV/0!</v>
      </c>
      <c r="AB101" s="170"/>
      <c r="AC101" s="171"/>
      <c r="AD101" s="171"/>
      <c r="AE101" s="171"/>
      <c r="AF101" s="171"/>
      <c r="AG101" s="171"/>
      <c r="AH101" s="171"/>
      <c r="AI101" s="171"/>
      <c r="AJ101" s="171"/>
      <c r="AK101" s="171"/>
      <c r="AL101" s="171"/>
      <c r="AM101" s="171"/>
      <c r="AN101" s="171"/>
      <c r="AO101" s="171"/>
      <c r="AP101" s="171"/>
      <c r="AQ101" s="171"/>
      <c r="AR101" s="171"/>
      <c r="AS101" s="171"/>
    </row>
    <row r="102" spans="1:45" ht="63.75" customHeight="1" hidden="1">
      <c r="A102" s="513"/>
      <c r="B102" s="71"/>
      <c r="C102" s="71"/>
      <c r="D102" s="71"/>
      <c r="E102" s="71"/>
      <c r="F102" s="71"/>
      <c r="G102" s="71"/>
      <c r="H102" s="197"/>
      <c r="I102" s="197"/>
      <c r="J102" s="71"/>
      <c r="K102" s="71"/>
      <c r="L102" s="169"/>
      <c r="M102" s="332"/>
      <c r="N102" s="170"/>
      <c r="O102" s="170"/>
      <c r="P102" s="170"/>
      <c r="Q102" s="145"/>
      <c r="R102" s="105" t="str">
        <f t="shared" si="12"/>
        <v> </v>
      </c>
      <c r="S102" s="145"/>
      <c r="T102" s="105" t="str">
        <f t="shared" si="13"/>
        <v> </v>
      </c>
      <c r="U102" s="107"/>
      <c r="V102" s="145"/>
      <c r="W102" s="106" t="str">
        <f t="shared" si="14"/>
        <v> </v>
      </c>
      <c r="X102" s="107"/>
      <c r="Y102" s="145"/>
      <c r="Z102" s="106" t="str">
        <f t="shared" si="15"/>
        <v> </v>
      </c>
      <c r="AA102" s="109" t="e">
        <f t="shared" si="16"/>
        <v>#DIV/0!</v>
      </c>
      <c r="AB102" s="170"/>
      <c r="AC102" s="171"/>
      <c r="AD102" s="171"/>
      <c r="AE102" s="171"/>
      <c r="AF102" s="171"/>
      <c r="AG102" s="171"/>
      <c r="AH102" s="171"/>
      <c r="AI102" s="171"/>
      <c r="AJ102" s="171"/>
      <c r="AK102" s="171"/>
      <c r="AL102" s="171"/>
      <c r="AM102" s="171"/>
      <c r="AN102" s="171"/>
      <c r="AO102" s="171"/>
      <c r="AP102" s="171"/>
      <c r="AQ102" s="171"/>
      <c r="AR102" s="171"/>
      <c r="AS102" s="171"/>
    </row>
    <row r="103" spans="1:45" ht="63.75" customHeight="1" hidden="1">
      <c r="A103" s="513"/>
      <c r="B103" s="71"/>
      <c r="C103" s="71"/>
      <c r="D103" s="71"/>
      <c r="E103" s="71"/>
      <c r="F103" s="71"/>
      <c r="G103" s="71"/>
      <c r="H103" s="197"/>
      <c r="I103" s="197"/>
      <c r="J103" s="71"/>
      <c r="K103" s="71"/>
      <c r="L103" s="169"/>
      <c r="M103" s="332"/>
      <c r="N103" s="170"/>
      <c r="O103" s="170"/>
      <c r="P103" s="170"/>
      <c r="Q103" s="145"/>
      <c r="R103" s="105" t="str">
        <f t="shared" si="12"/>
        <v> </v>
      </c>
      <c r="S103" s="145"/>
      <c r="T103" s="105" t="str">
        <f t="shared" si="13"/>
        <v> </v>
      </c>
      <c r="U103" s="107"/>
      <c r="V103" s="145"/>
      <c r="W103" s="106" t="str">
        <f t="shared" si="14"/>
        <v> </v>
      </c>
      <c r="X103" s="107"/>
      <c r="Y103" s="145"/>
      <c r="Z103" s="106" t="str">
        <f t="shared" si="15"/>
        <v> </v>
      </c>
      <c r="AA103" s="109" t="e">
        <f t="shared" si="16"/>
        <v>#DIV/0!</v>
      </c>
      <c r="AB103" s="170"/>
      <c r="AC103" s="171"/>
      <c r="AD103" s="171"/>
      <c r="AE103" s="171"/>
      <c r="AF103" s="171"/>
      <c r="AG103" s="171"/>
      <c r="AH103" s="171"/>
      <c r="AI103" s="171"/>
      <c r="AJ103" s="171"/>
      <c r="AK103" s="171"/>
      <c r="AL103" s="171"/>
      <c r="AM103" s="171"/>
      <c r="AN103" s="171"/>
      <c r="AO103" s="171"/>
      <c r="AP103" s="171"/>
      <c r="AQ103" s="171"/>
      <c r="AR103" s="171"/>
      <c r="AS103" s="171"/>
    </row>
    <row r="104" spans="1:45" ht="63.75" customHeight="1" hidden="1">
      <c r="A104" s="513"/>
      <c r="B104" s="71"/>
      <c r="C104" s="71"/>
      <c r="D104" s="71"/>
      <c r="E104" s="71"/>
      <c r="F104" s="71"/>
      <c r="G104" s="71"/>
      <c r="H104" s="197"/>
      <c r="I104" s="197"/>
      <c r="J104" s="71"/>
      <c r="K104" s="71"/>
      <c r="L104" s="169"/>
      <c r="M104" s="332"/>
      <c r="N104" s="170"/>
      <c r="O104" s="170"/>
      <c r="P104" s="170"/>
      <c r="Q104" s="145"/>
      <c r="R104" s="105" t="str">
        <f t="shared" si="12"/>
        <v> </v>
      </c>
      <c r="S104" s="145"/>
      <c r="T104" s="105" t="str">
        <f t="shared" si="13"/>
        <v> </v>
      </c>
      <c r="U104" s="107"/>
      <c r="V104" s="145"/>
      <c r="W104" s="106" t="str">
        <f t="shared" si="14"/>
        <v> </v>
      </c>
      <c r="X104" s="107"/>
      <c r="Y104" s="145"/>
      <c r="Z104" s="106" t="str">
        <f t="shared" si="15"/>
        <v> </v>
      </c>
      <c r="AA104" s="109" t="e">
        <f t="shared" si="16"/>
        <v>#DIV/0!</v>
      </c>
      <c r="AB104" s="170"/>
      <c r="AC104" s="171"/>
      <c r="AD104" s="171"/>
      <c r="AE104" s="171"/>
      <c r="AF104" s="171"/>
      <c r="AG104" s="171"/>
      <c r="AH104" s="171"/>
      <c r="AI104" s="171"/>
      <c r="AJ104" s="171"/>
      <c r="AK104" s="171"/>
      <c r="AL104" s="171"/>
      <c r="AM104" s="171"/>
      <c r="AN104" s="171"/>
      <c r="AO104" s="171"/>
      <c r="AP104" s="171"/>
      <c r="AQ104" s="171"/>
      <c r="AR104" s="171"/>
      <c r="AS104" s="171"/>
    </row>
    <row r="105" spans="1:45" ht="63.75" customHeight="1" hidden="1">
      <c r="A105" s="513"/>
      <c r="B105" s="71"/>
      <c r="C105" s="71"/>
      <c r="D105" s="71"/>
      <c r="E105" s="71"/>
      <c r="F105" s="71"/>
      <c r="G105" s="71"/>
      <c r="H105" s="197"/>
      <c r="I105" s="197"/>
      <c r="J105" s="71"/>
      <c r="K105" s="71"/>
      <c r="L105" s="169"/>
      <c r="M105" s="332"/>
      <c r="N105" s="170"/>
      <c r="O105" s="170"/>
      <c r="P105" s="170"/>
      <c r="Q105" s="145"/>
      <c r="R105" s="105" t="str">
        <f t="shared" si="12"/>
        <v> </v>
      </c>
      <c r="S105" s="145"/>
      <c r="T105" s="105" t="str">
        <f t="shared" si="13"/>
        <v> </v>
      </c>
      <c r="U105" s="107"/>
      <c r="V105" s="145"/>
      <c r="W105" s="106" t="str">
        <f t="shared" si="14"/>
        <v> </v>
      </c>
      <c r="X105" s="107"/>
      <c r="Y105" s="145"/>
      <c r="Z105" s="106" t="str">
        <f t="shared" si="15"/>
        <v> </v>
      </c>
      <c r="AA105" s="109" t="e">
        <f t="shared" si="16"/>
        <v>#DIV/0!</v>
      </c>
      <c r="AB105" s="170"/>
      <c r="AC105" s="171"/>
      <c r="AD105" s="171"/>
      <c r="AE105" s="171"/>
      <c r="AF105" s="171"/>
      <c r="AG105" s="171"/>
      <c r="AH105" s="171"/>
      <c r="AI105" s="171"/>
      <c r="AJ105" s="171"/>
      <c r="AK105" s="171"/>
      <c r="AL105" s="171"/>
      <c r="AM105" s="171"/>
      <c r="AN105" s="171"/>
      <c r="AO105" s="171"/>
      <c r="AP105" s="171"/>
      <c r="AQ105" s="171"/>
      <c r="AR105" s="171"/>
      <c r="AS105" s="171"/>
    </row>
    <row r="106" spans="1:45" ht="63.75" customHeight="1" hidden="1">
      <c r="A106" s="513"/>
      <c r="B106" s="71"/>
      <c r="C106" s="71"/>
      <c r="D106" s="71"/>
      <c r="E106" s="71"/>
      <c r="F106" s="71"/>
      <c r="G106" s="71"/>
      <c r="H106" s="197"/>
      <c r="I106" s="197"/>
      <c r="J106" s="71"/>
      <c r="K106" s="71"/>
      <c r="L106" s="169"/>
      <c r="M106" s="332"/>
      <c r="N106" s="170"/>
      <c r="O106" s="170"/>
      <c r="P106" s="170"/>
      <c r="Q106" s="145"/>
      <c r="R106" s="105" t="str">
        <f t="shared" si="12"/>
        <v> </v>
      </c>
      <c r="S106" s="145"/>
      <c r="T106" s="105" t="str">
        <f t="shared" si="13"/>
        <v> </v>
      </c>
      <c r="U106" s="107"/>
      <c r="V106" s="145"/>
      <c r="W106" s="106" t="str">
        <f t="shared" si="14"/>
        <v> </v>
      </c>
      <c r="X106" s="107"/>
      <c r="Y106" s="145"/>
      <c r="Z106" s="106" t="str">
        <f t="shared" si="15"/>
        <v> </v>
      </c>
      <c r="AA106" s="109" t="e">
        <f t="shared" si="16"/>
        <v>#DIV/0!</v>
      </c>
      <c r="AB106" s="170"/>
      <c r="AC106" s="171"/>
      <c r="AD106" s="171"/>
      <c r="AE106" s="171"/>
      <c r="AF106" s="171"/>
      <c r="AG106" s="171"/>
      <c r="AH106" s="171"/>
      <c r="AI106" s="171"/>
      <c r="AJ106" s="171"/>
      <c r="AK106" s="171"/>
      <c r="AL106" s="171"/>
      <c r="AM106" s="171"/>
      <c r="AN106" s="171"/>
      <c r="AO106" s="171"/>
      <c r="AP106" s="171"/>
      <c r="AQ106" s="171"/>
      <c r="AR106" s="171"/>
      <c r="AS106" s="171"/>
    </row>
    <row r="107" spans="1:45" ht="63.75" customHeight="1" hidden="1">
      <c r="A107" s="513"/>
      <c r="B107" s="71"/>
      <c r="C107" s="71"/>
      <c r="D107" s="71"/>
      <c r="E107" s="71"/>
      <c r="F107" s="71"/>
      <c r="G107" s="71"/>
      <c r="H107" s="197"/>
      <c r="I107" s="197"/>
      <c r="J107" s="71"/>
      <c r="K107" s="71"/>
      <c r="L107" s="169"/>
      <c r="M107" s="332"/>
      <c r="N107" s="170"/>
      <c r="O107" s="170"/>
      <c r="P107" s="170"/>
      <c r="Q107" s="145"/>
      <c r="R107" s="105" t="str">
        <f t="shared" si="12"/>
        <v> </v>
      </c>
      <c r="S107" s="145"/>
      <c r="T107" s="105" t="str">
        <f t="shared" si="13"/>
        <v> </v>
      </c>
      <c r="U107" s="107"/>
      <c r="V107" s="145"/>
      <c r="W107" s="106" t="str">
        <f t="shared" si="14"/>
        <v> </v>
      </c>
      <c r="X107" s="107"/>
      <c r="Y107" s="145"/>
      <c r="Z107" s="106" t="str">
        <f t="shared" si="15"/>
        <v> </v>
      </c>
      <c r="AA107" s="109" t="e">
        <f t="shared" si="16"/>
        <v>#DIV/0!</v>
      </c>
      <c r="AB107" s="170"/>
      <c r="AC107" s="171"/>
      <c r="AD107" s="171"/>
      <c r="AE107" s="171"/>
      <c r="AF107" s="171"/>
      <c r="AG107" s="171"/>
      <c r="AH107" s="171"/>
      <c r="AI107" s="171"/>
      <c r="AJ107" s="171"/>
      <c r="AK107" s="171"/>
      <c r="AL107" s="171"/>
      <c r="AM107" s="171"/>
      <c r="AN107" s="171"/>
      <c r="AO107" s="171"/>
      <c r="AP107" s="171"/>
      <c r="AQ107" s="171"/>
      <c r="AR107" s="171"/>
      <c r="AS107" s="171"/>
    </row>
    <row r="108" spans="1:45" ht="63.75" customHeight="1" hidden="1">
      <c r="A108" s="514"/>
      <c r="B108" s="71"/>
      <c r="C108" s="71"/>
      <c r="D108" s="71"/>
      <c r="E108" s="71"/>
      <c r="F108" s="71"/>
      <c r="G108" s="71"/>
      <c r="H108" s="197"/>
      <c r="I108" s="197"/>
      <c r="J108" s="71"/>
      <c r="K108" s="71"/>
      <c r="L108" s="169"/>
      <c r="M108" s="332"/>
      <c r="N108" s="170"/>
      <c r="O108" s="170"/>
      <c r="P108" s="170"/>
      <c r="Q108" s="145"/>
      <c r="R108" s="105" t="str">
        <f t="shared" si="12"/>
        <v> </v>
      </c>
      <c r="S108" s="145"/>
      <c r="T108" s="105" t="str">
        <f t="shared" si="13"/>
        <v> </v>
      </c>
      <c r="U108" s="107"/>
      <c r="V108" s="145"/>
      <c r="W108" s="106" t="str">
        <f t="shared" si="14"/>
        <v> </v>
      </c>
      <c r="X108" s="107"/>
      <c r="Y108" s="145"/>
      <c r="Z108" s="106" t="str">
        <f t="shared" si="15"/>
        <v> </v>
      </c>
      <c r="AA108" s="109" t="e">
        <f t="shared" si="16"/>
        <v>#DIV/0!</v>
      </c>
      <c r="AB108" s="170"/>
      <c r="AC108" s="171"/>
      <c r="AD108" s="171"/>
      <c r="AE108" s="171"/>
      <c r="AF108" s="171"/>
      <c r="AG108" s="171"/>
      <c r="AH108" s="171"/>
      <c r="AI108" s="171"/>
      <c r="AJ108" s="171"/>
      <c r="AK108" s="171"/>
      <c r="AL108" s="171"/>
      <c r="AM108" s="171"/>
      <c r="AN108" s="171"/>
      <c r="AO108" s="171"/>
      <c r="AP108" s="171"/>
      <c r="AQ108" s="171"/>
      <c r="AR108" s="171"/>
      <c r="AS108" s="171"/>
    </row>
    <row r="109" spans="1:28" ht="34.5" customHeight="1" hidden="1">
      <c r="A109" s="449" t="s">
        <v>110</v>
      </c>
      <c r="B109" s="450"/>
      <c r="C109" s="450"/>
      <c r="D109" s="450"/>
      <c r="E109" s="450"/>
      <c r="F109" s="450"/>
      <c r="G109" s="450"/>
      <c r="H109" s="450"/>
      <c r="I109" s="450"/>
      <c r="J109" s="450"/>
      <c r="K109" s="450"/>
      <c r="L109" s="199">
        <v>0.0063</v>
      </c>
      <c r="M109" s="173"/>
      <c r="N109" s="174"/>
      <c r="O109" s="174"/>
      <c r="P109" s="174"/>
      <c r="Q109" s="175">
        <f>$L109/4</f>
        <v>0.001575</v>
      </c>
      <c r="R109" s="176">
        <v>1</v>
      </c>
      <c r="S109" s="175">
        <f>$L109/4</f>
        <v>0.001575</v>
      </c>
      <c r="T109" s="176">
        <v>1</v>
      </c>
      <c r="U109" s="177" t="e">
        <f>AVERAGE(U76:U92)</f>
        <v>#DIV/0!</v>
      </c>
      <c r="V109" s="175">
        <f>$L109/4</f>
        <v>0.001575</v>
      </c>
      <c r="W109" s="176">
        <v>1</v>
      </c>
      <c r="X109" s="244" t="e">
        <f>AVERAGE(X76:X92)</f>
        <v>#DIV/0!</v>
      </c>
      <c r="Y109" s="175">
        <f>$L109/4</f>
        <v>0.001575</v>
      </c>
      <c r="Z109" s="176">
        <v>1</v>
      </c>
      <c r="AA109" s="244" t="e">
        <f>AVERAGE(AA76:AA92)</f>
        <v>#DIV/0!</v>
      </c>
      <c r="AB109" s="178"/>
    </row>
    <row r="110" spans="1:28" ht="47.25" customHeight="1" hidden="1">
      <c r="A110" s="457" t="s">
        <v>111</v>
      </c>
      <c r="B110" s="458"/>
      <c r="C110" s="458"/>
      <c r="D110" s="458"/>
      <c r="E110" s="458"/>
      <c r="F110" s="458"/>
      <c r="G110" s="458"/>
      <c r="H110" s="458"/>
      <c r="I110" s="458"/>
      <c r="J110" s="458"/>
      <c r="K110" s="458"/>
      <c r="L110" s="179"/>
      <c r="M110" s="180"/>
      <c r="N110" s="181"/>
      <c r="O110" s="181"/>
      <c r="P110" s="181"/>
      <c r="Q110" s="182" t="e">
        <f>R110*Q109/R109</f>
        <v>#DIV/0!</v>
      </c>
      <c r="R110" s="183" t="e">
        <f>AVERAGE(R76:R108)</f>
        <v>#DIV/0!</v>
      </c>
      <c r="S110" s="182" t="e">
        <f>T110*S109/T109</f>
        <v>#DIV/0!</v>
      </c>
      <c r="T110" s="183" t="e">
        <f>AVERAGE(T76:T108)</f>
        <v>#DIV/0!</v>
      </c>
      <c r="U110" s="184" t="e">
        <f>SUM(Q110,S110)</f>
        <v>#DIV/0!</v>
      </c>
      <c r="V110" s="200" t="e">
        <f>W110*V109/W109</f>
        <v>#DIV/0!</v>
      </c>
      <c r="W110" s="183" t="e">
        <f>AVERAGE(W76:W108)</f>
        <v>#DIV/0!</v>
      </c>
      <c r="X110" s="184" t="e">
        <f>SUM(U110,V110)</f>
        <v>#DIV/0!</v>
      </c>
      <c r="Y110" s="182" t="e">
        <f>Z110*Y109/Z109</f>
        <v>#DIV/0!</v>
      </c>
      <c r="Z110" s="183" t="e">
        <f>AVERAGE(Z76:Z108)</f>
        <v>#DIV/0!</v>
      </c>
      <c r="AA110" s="184" t="e">
        <f>SUM(X110,Y110)</f>
        <v>#DIV/0!</v>
      </c>
      <c r="AB110" s="186"/>
    </row>
    <row r="111" ht="37.5" customHeight="1"/>
    <row r="112" spans="1:198" ht="41.25" customHeight="1">
      <c r="A112" s="497" t="s">
        <v>112</v>
      </c>
      <c r="B112" s="498"/>
      <c r="C112" s="498"/>
      <c r="D112" s="498"/>
      <c r="E112" s="498"/>
      <c r="F112" s="498"/>
      <c r="G112" s="498"/>
      <c r="H112" s="498"/>
      <c r="I112" s="498"/>
      <c r="J112" s="498"/>
      <c r="K112" s="499"/>
      <c r="L112" s="246">
        <f>SUM(L30,L39,L68)</f>
        <v>0.0125</v>
      </c>
      <c r="M112" s="247"/>
      <c r="N112" s="248"/>
      <c r="O112" s="248"/>
      <c r="P112" s="248"/>
      <c r="Q112" s="246">
        <f>SUM(Q30,Q39,Q68)</f>
        <v>0.0026750000000000003</v>
      </c>
      <c r="R112" s="249">
        <v>1</v>
      </c>
      <c r="S112" s="246">
        <f>SUM(S30,S39,S68)</f>
        <v>0.0026750000000000003</v>
      </c>
      <c r="T112" s="249">
        <v>1</v>
      </c>
      <c r="U112" s="250">
        <f>AVERAGE(U30,U68,U39)</f>
        <v>0.9068763253114878</v>
      </c>
      <c r="V112" s="246">
        <f>SUM(V30,V39,V68)</f>
        <v>0.0026750000000000003</v>
      </c>
      <c r="W112" s="249">
        <v>1</v>
      </c>
      <c r="X112" s="250">
        <f>AVERAGE(X30,X68,X39)</f>
        <v>0.9433535980387604</v>
      </c>
      <c r="Y112" s="246">
        <f>SUM(Y30,Y39,Y68)</f>
        <v>0.004475</v>
      </c>
      <c r="Z112" s="249">
        <v>1</v>
      </c>
      <c r="AA112" s="250" t="e">
        <f>AVERAGE(AA30,AA68,AA39)</f>
        <v>#DIV/0!</v>
      </c>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248"/>
      <c r="BY112" s="248"/>
      <c r="BZ112" s="248"/>
      <c r="CA112" s="248"/>
      <c r="CB112" s="248"/>
      <c r="CC112" s="248"/>
      <c r="CD112" s="248"/>
      <c r="CE112" s="248"/>
      <c r="CF112" s="248"/>
      <c r="CG112" s="248"/>
      <c r="CH112" s="248"/>
      <c r="CI112" s="248"/>
      <c r="CJ112" s="248"/>
      <c r="CK112" s="248"/>
      <c r="CL112" s="248"/>
      <c r="CM112" s="248"/>
      <c r="CN112" s="248"/>
      <c r="CO112" s="248"/>
      <c r="CP112" s="248"/>
      <c r="CQ112" s="248"/>
      <c r="CR112" s="248"/>
      <c r="CS112" s="248"/>
      <c r="CT112" s="248"/>
      <c r="CU112" s="248"/>
      <c r="CV112" s="248"/>
      <c r="CW112" s="248"/>
      <c r="CX112" s="248"/>
      <c r="CY112" s="248"/>
      <c r="CZ112" s="248"/>
      <c r="DA112" s="248"/>
      <c r="DB112" s="248"/>
      <c r="DC112" s="248"/>
      <c r="DD112" s="248"/>
      <c r="DE112" s="248"/>
      <c r="DF112" s="248"/>
      <c r="DG112" s="248"/>
      <c r="DH112" s="248"/>
      <c r="DI112" s="248"/>
      <c r="DJ112" s="248"/>
      <c r="DK112" s="248"/>
      <c r="DL112" s="248"/>
      <c r="DM112" s="248"/>
      <c r="DN112" s="248"/>
      <c r="DO112" s="248"/>
      <c r="DP112" s="248"/>
      <c r="DQ112" s="248"/>
      <c r="DR112" s="248"/>
      <c r="DS112" s="248"/>
      <c r="DT112" s="248"/>
      <c r="DU112" s="248"/>
      <c r="DV112" s="248"/>
      <c r="DW112" s="248"/>
      <c r="DX112" s="248"/>
      <c r="DY112" s="248"/>
      <c r="DZ112" s="248"/>
      <c r="EA112" s="248"/>
      <c r="EB112" s="248"/>
      <c r="EC112" s="248"/>
      <c r="ED112" s="248"/>
      <c r="EE112" s="248"/>
      <c r="EF112" s="248"/>
      <c r="EG112" s="248"/>
      <c r="EH112" s="248"/>
      <c r="EI112" s="248"/>
      <c r="EJ112" s="248"/>
      <c r="EK112" s="248"/>
      <c r="EL112" s="248"/>
      <c r="EM112" s="248"/>
      <c r="EN112" s="248"/>
      <c r="EO112" s="248"/>
      <c r="EP112" s="248"/>
      <c r="EQ112" s="248"/>
      <c r="ER112" s="248"/>
      <c r="ES112" s="248"/>
      <c r="ET112" s="248"/>
      <c r="EU112" s="248"/>
      <c r="EV112" s="248"/>
      <c r="EW112" s="248"/>
      <c r="EX112" s="248"/>
      <c r="EY112" s="248"/>
      <c r="EZ112" s="248"/>
      <c r="FA112" s="248"/>
      <c r="FB112" s="248"/>
      <c r="FC112" s="248"/>
      <c r="FD112" s="248"/>
      <c r="FE112" s="248"/>
      <c r="FF112" s="248"/>
      <c r="FG112" s="248"/>
      <c r="FH112" s="248"/>
      <c r="FI112" s="248"/>
      <c r="FJ112" s="248"/>
      <c r="FK112" s="248"/>
      <c r="FL112" s="248"/>
      <c r="FM112" s="248"/>
      <c r="FN112" s="248"/>
      <c r="FO112" s="248"/>
      <c r="FP112" s="248"/>
      <c r="FQ112" s="248"/>
      <c r="FR112" s="248"/>
      <c r="FS112" s="248"/>
      <c r="FT112" s="248"/>
      <c r="FU112" s="248"/>
      <c r="FV112" s="248"/>
      <c r="FW112" s="248"/>
      <c r="FX112" s="248"/>
      <c r="FY112" s="248"/>
      <c r="FZ112" s="248"/>
      <c r="GA112" s="248"/>
      <c r="GB112" s="248"/>
      <c r="GC112" s="248"/>
      <c r="GD112" s="248"/>
      <c r="GE112" s="248"/>
      <c r="GF112" s="248"/>
      <c r="GG112" s="248"/>
      <c r="GH112" s="248"/>
      <c r="GI112" s="248"/>
      <c r="GJ112" s="248"/>
      <c r="GK112" s="248"/>
      <c r="GL112" s="248"/>
      <c r="GM112" s="248"/>
      <c r="GN112" s="248"/>
      <c r="GO112" s="248"/>
      <c r="GP112" s="248"/>
    </row>
    <row r="113" spans="1:27" s="253" customFormat="1" ht="41.25" customHeight="1">
      <c r="A113" s="494" t="s">
        <v>113</v>
      </c>
      <c r="B113" s="495"/>
      <c r="C113" s="495"/>
      <c r="D113" s="495"/>
      <c r="E113" s="495"/>
      <c r="F113" s="495"/>
      <c r="G113" s="495"/>
      <c r="H113" s="495"/>
      <c r="I113" s="495"/>
      <c r="J113" s="495"/>
      <c r="K113" s="496"/>
      <c r="L113" s="251"/>
      <c r="M113" s="252"/>
      <c r="Q113" s="254">
        <f>(R113*Q112)/R112</f>
        <v>0.0025889417904024106</v>
      </c>
      <c r="R113" s="255">
        <f>AVERAGE(R31,R40,R69)</f>
        <v>0.9678287066924898</v>
      </c>
      <c r="S113" s="256">
        <f>T113*S112/T112</f>
        <v>0.0024499899144369225</v>
      </c>
      <c r="T113" s="255">
        <f>AVERAGE(T31,T40,T69)</f>
        <v>0.9158840801633354</v>
      </c>
      <c r="U113" s="184">
        <f>SUM(U31,U69,U40)</f>
        <v>0.005031818786279065</v>
      </c>
      <c r="V113" s="256">
        <f>W113*V112/W112</f>
        <v>0.0027435897435897434</v>
      </c>
      <c r="W113" s="255">
        <f>AVERAGE(W31,W40,W69)</f>
        <v>1.0256410256410255</v>
      </c>
      <c r="X113" s="184">
        <f>SUM(X31,X69,X40)</f>
        <v>0.007787588017048296</v>
      </c>
      <c r="Y113" s="256" t="e">
        <f>Z113*Y112/Z112</f>
        <v>#DIV/0!</v>
      </c>
      <c r="Z113" s="255" t="e">
        <f>AVERAGE(Z31,Z40,Z69)</f>
        <v>#DIV/0!</v>
      </c>
      <c r="AA113" s="184" t="e">
        <f>SUM(AA31,AA69,AA40)</f>
        <v>#DIV/0!</v>
      </c>
    </row>
  </sheetData>
  <sheetProtection password="CC3A" sheet="1" insertHyperlinks="0"/>
  <mergeCells count="207">
    <mergeCell ref="B15:B17"/>
    <mergeCell ref="N15:N17"/>
    <mergeCell ref="O15:O17"/>
    <mergeCell ref="P15:P17"/>
    <mergeCell ref="X52:X53"/>
    <mergeCell ref="G52:G53"/>
    <mergeCell ref="H52:H53"/>
    <mergeCell ref="A43:AS43"/>
    <mergeCell ref="Q44:AS44"/>
    <mergeCell ref="Z52:Z53"/>
    <mergeCell ref="Q52:Q53"/>
    <mergeCell ref="S52:S53"/>
    <mergeCell ref="U52:U53"/>
    <mergeCell ref="V52:V53"/>
    <mergeCell ref="W52:W53"/>
    <mergeCell ref="A56:A63"/>
    <mergeCell ref="F54:F55"/>
    <mergeCell ref="U54:U55"/>
    <mergeCell ref="V54:V55"/>
    <mergeCell ref="E52:E53"/>
    <mergeCell ref="Y52:Y53"/>
    <mergeCell ref="F52:F53"/>
    <mergeCell ref="J52:J53"/>
    <mergeCell ref="K52:K53"/>
    <mergeCell ref="I52:I53"/>
    <mergeCell ref="B64:B67"/>
    <mergeCell ref="K54:K55"/>
    <mergeCell ref="I54:I55"/>
    <mergeCell ref="J54:J55"/>
    <mergeCell ref="S54:S55"/>
    <mergeCell ref="Q73:AS73"/>
    <mergeCell ref="AP74:AS74"/>
    <mergeCell ref="N74:N75"/>
    <mergeCell ref="A74:A75"/>
    <mergeCell ref="B74:B75"/>
    <mergeCell ref="C74:C75"/>
    <mergeCell ref="O74:O75"/>
    <mergeCell ref="P74:P75"/>
    <mergeCell ref="Q74:AA74"/>
    <mergeCell ref="J74:J75"/>
    <mergeCell ref="AP45:AS45"/>
    <mergeCell ref="N48:N49"/>
    <mergeCell ref="O48:O49"/>
    <mergeCell ref="P48:P49"/>
    <mergeCell ref="N45:N46"/>
    <mergeCell ref="O45:O46"/>
    <mergeCell ref="Q45:AA45"/>
    <mergeCell ref="AJ45:AM45"/>
    <mergeCell ref="AO36:AO37"/>
    <mergeCell ref="P36:P37"/>
    <mergeCell ref="Q36:AA36"/>
    <mergeCell ref="AB36:AI36"/>
    <mergeCell ref="AJ36:AM36"/>
    <mergeCell ref="AN74:AN75"/>
    <mergeCell ref="AO74:AO75"/>
    <mergeCell ref="AB45:AI45"/>
    <mergeCell ref="AN45:AN46"/>
    <mergeCell ref="AO45:AO46"/>
    <mergeCell ref="P77:P78"/>
    <mergeCell ref="N54:N55"/>
    <mergeCell ref="O54:O55"/>
    <mergeCell ref="P54:P55"/>
    <mergeCell ref="A73:P73"/>
    <mergeCell ref="K74:K75"/>
    <mergeCell ref="A72:AS72"/>
    <mergeCell ref="A76:A84"/>
    <mergeCell ref="AB74:AI74"/>
    <mergeCell ref="AJ74:AM74"/>
    <mergeCell ref="I4:I8"/>
    <mergeCell ref="A109:K109"/>
    <mergeCell ref="A110:K110"/>
    <mergeCell ref="I45:I46"/>
    <mergeCell ref="J45:J46"/>
    <mergeCell ref="K45:K46"/>
    <mergeCell ref="B45:B46"/>
    <mergeCell ref="C54:C55"/>
    <mergeCell ref="D74:D75"/>
    <mergeCell ref="E74:H74"/>
    <mergeCell ref="A85:A92"/>
    <mergeCell ref="A93:A100"/>
    <mergeCell ref="A101:A108"/>
    <mergeCell ref="L74:L75"/>
    <mergeCell ref="I74:I75"/>
    <mergeCell ref="AP36:AS36"/>
    <mergeCell ref="O36:O37"/>
    <mergeCell ref="L36:L37"/>
    <mergeCell ref="N77:N78"/>
    <mergeCell ref="O77:O78"/>
    <mergeCell ref="E45:H45"/>
    <mergeCell ref="E54:E55"/>
    <mergeCell ref="A69:K69"/>
    <mergeCell ref="A47:A55"/>
    <mergeCell ref="C45:C46"/>
    <mergeCell ref="D45:D46"/>
    <mergeCell ref="H54:H55"/>
    <mergeCell ref="A64:A67"/>
    <mergeCell ref="D54:D55"/>
    <mergeCell ref="A68:K68"/>
    <mergeCell ref="Z18:Z19"/>
    <mergeCell ref="A34:AS34"/>
    <mergeCell ref="Q35:AS35"/>
    <mergeCell ref="A36:A37"/>
    <mergeCell ref="B36:B37"/>
    <mergeCell ref="C36:C37"/>
    <mergeCell ref="D36:D37"/>
    <mergeCell ref="AN36:AN37"/>
    <mergeCell ref="Y18:Y19"/>
    <mergeCell ref="W18:W19"/>
    <mergeCell ref="T18:T19"/>
    <mergeCell ref="O13:O14"/>
    <mergeCell ref="P13:P14"/>
    <mergeCell ref="N13:N14"/>
    <mergeCell ref="Q18:Q19"/>
    <mergeCell ref="P18:P19"/>
    <mergeCell ref="D18:D19"/>
    <mergeCell ref="A35:L35"/>
    <mergeCell ref="J13:J14"/>
    <mergeCell ref="I13:I14"/>
    <mergeCell ref="I18:I19"/>
    <mergeCell ref="A13:A14"/>
    <mergeCell ref="L13:L14"/>
    <mergeCell ref="E18:E19"/>
    <mergeCell ref="F18:F19"/>
    <mergeCell ref="K18:K19"/>
    <mergeCell ref="A113:K113"/>
    <mergeCell ref="A112:K112"/>
    <mergeCell ref="K13:K14"/>
    <mergeCell ref="C18:C19"/>
    <mergeCell ref="O18:O19"/>
    <mergeCell ref="C13:C14"/>
    <mergeCell ref="H18:H19"/>
    <mergeCell ref="J18:J19"/>
    <mergeCell ref="G18:G19"/>
    <mergeCell ref="A15:A24"/>
    <mergeCell ref="Q12:AS12"/>
    <mergeCell ref="Q13:AA13"/>
    <mergeCell ref="AO13:AO14"/>
    <mergeCell ref="X18:X19"/>
    <mergeCell ref="AA18:AA19"/>
    <mergeCell ref="N18:N19"/>
    <mergeCell ref="S18:S19"/>
    <mergeCell ref="V18:V19"/>
    <mergeCell ref="R18:R19"/>
    <mergeCell ref="U18:U19"/>
    <mergeCell ref="A1:AS2"/>
    <mergeCell ref="A11:AS11"/>
    <mergeCell ref="AB13:AI13"/>
    <mergeCell ref="AJ13:AM13"/>
    <mergeCell ref="AP13:AS13"/>
    <mergeCell ref="AN13:AN14"/>
    <mergeCell ref="E13:H13"/>
    <mergeCell ref="D13:D14"/>
    <mergeCell ref="A12:P12"/>
    <mergeCell ref="B13:B14"/>
    <mergeCell ref="A25:A29"/>
    <mergeCell ref="N36:N37"/>
    <mergeCell ref="A45:A46"/>
    <mergeCell ref="A44:P44"/>
    <mergeCell ref="G54:G55"/>
    <mergeCell ref="P45:P46"/>
    <mergeCell ref="B48:B50"/>
    <mergeCell ref="C52:C53"/>
    <mergeCell ref="D52:D53"/>
    <mergeCell ref="A39:K39"/>
    <mergeCell ref="X54:X55"/>
    <mergeCell ref="Q54:Q55"/>
    <mergeCell ref="A30:K30"/>
    <mergeCell ref="E36:H36"/>
    <mergeCell ref="I36:I37"/>
    <mergeCell ref="J36:J37"/>
    <mergeCell ref="K36:K37"/>
    <mergeCell ref="A31:K31"/>
    <mergeCell ref="L45:L46"/>
    <mergeCell ref="A40:K40"/>
    <mergeCell ref="Y54:Y55"/>
    <mergeCell ref="Z54:Z55"/>
    <mergeCell ref="AA54:AA55"/>
    <mergeCell ref="AB54:AB55"/>
    <mergeCell ref="AC54:AC55"/>
    <mergeCell ref="AD54:AD55"/>
    <mergeCell ref="AP54:AP55"/>
    <mergeCell ref="AE54:AE55"/>
    <mergeCell ref="AF54:AF55"/>
    <mergeCell ref="AG54:AG55"/>
    <mergeCell ref="AH54:AH55"/>
    <mergeCell ref="AI54:AI55"/>
    <mergeCell ref="AJ54:AJ55"/>
    <mergeCell ref="A5:H5"/>
    <mergeCell ref="A6:H6"/>
    <mergeCell ref="AQ54:AQ55"/>
    <mergeCell ref="AR54:AR55"/>
    <mergeCell ref="AS54:AS55"/>
    <mergeCell ref="AK54:AK55"/>
    <mergeCell ref="AL54:AL55"/>
    <mergeCell ref="AM54:AM55"/>
    <mergeCell ref="AN54:AN55"/>
    <mergeCell ref="AO54:AO55"/>
    <mergeCell ref="A3:D3"/>
    <mergeCell ref="J3:P3"/>
    <mergeCell ref="L4:P4"/>
    <mergeCell ref="L5:P5"/>
    <mergeCell ref="L6:P6"/>
    <mergeCell ref="A7:H8"/>
    <mergeCell ref="J4:K4"/>
    <mergeCell ref="J5:K5"/>
    <mergeCell ref="J6:K6"/>
    <mergeCell ref="A4:H4"/>
  </mergeCells>
  <conditionalFormatting sqref="Q15:Q17 Q56:Q66 Q25:Q29">
    <cfRule type="expression" priority="217" dxfId="12" stopIfTrue="1">
      <formula>E15=0</formula>
    </cfRule>
  </conditionalFormatting>
  <conditionalFormatting sqref="S15:S17 S26:S28 S56:S67">
    <cfRule type="expression" priority="212" dxfId="12" stopIfTrue="1">
      <formula>F15=0</formula>
    </cfRule>
  </conditionalFormatting>
  <conditionalFormatting sqref="V15:V17 V25:V29 V56:V67">
    <cfRule type="expression" priority="211" dxfId="12" stopIfTrue="1">
      <formula>G15=0</formula>
    </cfRule>
  </conditionalFormatting>
  <conditionalFormatting sqref="Y25:Y29 Y56:Y67">
    <cfRule type="expression" priority="153" dxfId="12" stopIfTrue="1">
      <formula>H25=0</formula>
    </cfRule>
  </conditionalFormatting>
  <conditionalFormatting sqref="Y18">
    <cfRule type="expression" priority="149" dxfId="12" stopIfTrue="1">
      <formula>H18=0</formula>
    </cfRule>
  </conditionalFormatting>
  <conditionalFormatting sqref="Z20:Z29 R67">
    <cfRule type="expression" priority="205" dxfId="0" stopIfTrue="1">
      <formula>(Q20&lt;&gt;0)</formula>
    </cfRule>
  </conditionalFormatting>
  <conditionalFormatting sqref="Y15:Y17">
    <cfRule type="expression" priority="201" dxfId="12" stopIfTrue="1">
      <formula>H15=0</formula>
    </cfRule>
  </conditionalFormatting>
  <conditionalFormatting sqref="Z15:Z18">
    <cfRule type="expression" priority="200" dxfId="0" stopIfTrue="1">
      <formula>(Y15&lt;&gt;0)</formula>
    </cfRule>
  </conditionalFormatting>
  <conditionalFormatting sqref="Y21:Y24">
    <cfRule type="expression" priority="162" dxfId="12" stopIfTrue="1">
      <formula>H21=0</formula>
    </cfRule>
  </conditionalFormatting>
  <conditionalFormatting sqref="Q21:Q24">
    <cfRule type="expression" priority="167" dxfId="12" stopIfTrue="1">
      <formula>E21=0</formula>
    </cfRule>
  </conditionalFormatting>
  <conditionalFormatting sqref="S21:S24">
    <cfRule type="expression" priority="166" dxfId="12" stopIfTrue="1">
      <formula>F21=0</formula>
    </cfRule>
  </conditionalFormatting>
  <conditionalFormatting sqref="V21:V24">
    <cfRule type="expression" priority="165" dxfId="12" stopIfTrue="1">
      <formula>G21=0</formula>
    </cfRule>
  </conditionalFormatting>
  <conditionalFormatting sqref="Q20">
    <cfRule type="expression" priority="161" dxfId="12" stopIfTrue="1">
      <formula>E20=0</formula>
    </cfRule>
  </conditionalFormatting>
  <conditionalFormatting sqref="Y20">
    <cfRule type="expression" priority="156" dxfId="12" stopIfTrue="1">
      <formula>H20=0</formula>
    </cfRule>
  </conditionalFormatting>
  <conditionalFormatting sqref="Q18">
    <cfRule type="expression" priority="155" dxfId="12" stopIfTrue="1">
      <formula>E18=0</formula>
    </cfRule>
  </conditionalFormatting>
  <conditionalFormatting sqref="S18">
    <cfRule type="expression" priority="154" dxfId="12" stopIfTrue="1">
      <formula>F18=0</formula>
    </cfRule>
  </conditionalFormatting>
  <conditionalFormatting sqref="V18">
    <cfRule type="expression" priority="153" dxfId="12" stopIfTrue="1">
      <formula>G18=0</formula>
    </cfRule>
  </conditionalFormatting>
  <conditionalFormatting sqref="Q38">
    <cfRule type="expression" priority="132" dxfId="12" stopIfTrue="1">
      <formula>E38=0</formula>
    </cfRule>
  </conditionalFormatting>
  <conditionalFormatting sqref="S38">
    <cfRule type="expression" priority="131" dxfId="12" stopIfTrue="1">
      <formula>F38=0</formula>
    </cfRule>
  </conditionalFormatting>
  <conditionalFormatting sqref="V38">
    <cfRule type="expression" priority="130" dxfId="12" stopIfTrue="1">
      <formula>G38=0</formula>
    </cfRule>
  </conditionalFormatting>
  <conditionalFormatting sqref="Y38">
    <cfRule type="expression" priority="126" dxfId="12" stopIfTrue="1">
      <formula>H38=0</formula>
    </cfRule>
  </conditionalFormatting>
  <conditionalFormatting sqref="Q47">
    <cfRule type="expression" priority="94" dxfId="12" stopIfTrue="1">
      <formula>E47=0</formula>
    </cfRule>
  </conditionalFormatting>
  <conditionalFormatting sqref="S47">
    <cfRule type="expression" priority="93" dxfId="12" stopIfTrue="1">
      <formula>F47=0</formula>
    </cfRule>
  </conditionalFormatting>
  <conditionalFormatting sqref="V47">
    <cfRule type="expression" priority="92" dxfId="12" stopIfTrue="1">
      <formula>G47=0</formula>
    </cfRule>
  </conditionalFormatting>
  <conditionalFormatting sqref="Y48:Y52 Y54">
    <cfRule type="expression" priority="73" dxfId="12" stopIfTrue="1">
      <formula>H48=0</formula>
    </cfRule>
  </conditionalFormatting>
  <conditionalFormatting sqref="Y47">
    <cfRule type="expression" priority="88" dxfId="12" stopIfTrue="1">
      <formula>H47=0</formula>
    </cfRule>
  </conditionalFormatting>
  <conditionalFormatting sqref="Q49:Q52 Q54">
    <cfRule type="expression" priority="79" dxfId="12" stopIfTrue="1">
      <formula>E49=0</formula>
    </cfRule>
  </conditionalFormatting>
  <conditionalFormatting sqref="S48:S52 S54">
    <cfRule type="expression" priority="78" dxfId="12" stopIfTrue="1">
      <formula>F48=0</formula>
    </cfRule>
  </conditionalFormatting>
  <conditionalFormatting sqref="V48:V52 V54">
    <cfRule type="expression" priority="77" dxfId="12" stopIfTrue="1">
      <formula>G48=0</formula>
    </cfRule>
  </conditionalFormatting>
  <conditionalFormatting sqref="Q76">
    <cfRule type="expression" priority="71" dxfId="12" stopIfTrue="1">
      <formula>E76=0</formula>
    </cfRule>
  </conditionalFormatting>
  <conditionalFormatting sqref="S76">
    <cfRule type="expression" priority="70" dxfId="12" stopIfTrue="1">
      <formula>F76=0</formula>
    </cfRule>
  </conditionalFormatting>
  <conditionalFormatting sqref="V76">
    <cfRule type="expression" priority="69" dxfId="12" stopIfTrue="1">
      <formula>G76=0</formula>
    </cfRule>
  </conditionalFormatting>
  <conditionalFormatting sqref="R76">
    <cfRule type="expression" priority="68" dxfId="0" stopIfTrue="1">
      <formula>(Q76&lt;&gt;0)</formula>
    </cfRule>
  </conditionalFormatting>
  <conditionalFormatting sqref="T76">
    <cfRule type="expression" priority="67" dxfId="0" stopIfTrue="1">
      <formula>(S76&lt;&gt;0)</formula>
    </cfRule>
  </conditionalFormatting>
  <conditionalFormatting sqref="Y77:Y108">
    <cfRule type="expression" priority="57" dxfId="12" stopIfTrue="1">
      <formula>H77=0</formula>
    </cfRule>
  </conditionalFormatting>
  <conditionalFormatting sqref="W77:W108">
    <cfRule type="expression" priority="58" dxfId="0" stopIfTrue="1">
      <formula>(V77&lt;&gt;0)</formula>
    </cfRule>
  </conditionalFormatting>
  <conditionalFormatting sqref="W76">
    <cfRule type="expression" priority="66" dxfId="0" stopIfTrue="1">
      <formula>(V76&lt;&gt;0)</formula>
    </cfRule>
  </conditionalFormatting>
  <conditionalFormatting sqref="Y76">
    <cfRule type="expression" priority="65" dxfId="12" stopIfTrue="1">
      <formula>H76=0</formula>
    </cfRule>
  </conditionalFormatting>
  <conditionalFormatting sqref="Z76">
    <cfRule type="expression" priority="64" dxfId="0" stopIfTrue="1">
      <formula>(Y76&lt;&gt;0)</formula>
    </cfRule>
  </conditionalFormatting>
  <conditionalFormatting sqref="R77:R108">
    <cfRule type="expression" priority="60" dxfId="0" stopIfTrue="1">
      <formula>(Q77&lt;&gt;0)</formula>
    </cfRule>
  </conditionalFormatting>
  <conditionalFormatting sqref="T77:T108">
    <cfRule type="expression" priority="59" dxfId="0" stopIfTrue="1">
      <formula>(S77&lt;&gt;0)</formula>
    </cfRule>
  </conditionalFormatting>
  <conditionalFormatting sqref="Z77:Z108">
    <cfRule type="expression" priority="56" dxfId="0" stopIfTrue="1">
      <formula>(Y77&lt;&gt;0)</formula>
    </cfRule>
  </conditionalFormatting>
  <conditionalFormatting sqref="Q77:Q108">
    <cfRule type="expression" priority="63" dxfId="12" stopIfTrue="1">
      <formula>E77=0</formula>
    </cfRule>
  </conditionalFormatting>
  <conditionalFormatting sqref="S77:S108">
    <cfRule type="expression" priority="62" dxfId="12" stopIfTrue="1">
      <formula>F77=0</formula>
    </cfRule>
  </conditionalFormatting>
  <conditionalFormatting sqref="V77:V108">
    <cfRule type="expression" priority="61" dxfId="12" stopIfTrue="1">
      <formula>G77=0</formula>
    </cfRule>
  </conditionalFormatting>
  <conditionalFormatting sqref="S29">
    <cfRule type="expression" priority="53" dxfId="12" stopIfTrue="1">
      <formula>G29=0</formula>
    </cfRule>
  </conditionalFormatting>
  <conditionalFormatting sqref="S25">
    <cfRule type="expression" priority="52" dxfId="12" stopIfTrue="1">
      <formula>G25=0</formula>
    </cfRule>
  </conditionalFormatting>
  <conditionalFormatting sqref="V20">
    <cfRule type="expression" priority="50" dxfId="12" stopIfTrue="1">
      <formula>J20=0</formula>
    </cfRule>
  </conditionalFormatting>
  <conditionalFormatting sqref="S20">
    <cfRule type="expression" priority="41" dxfId="12" stopIfTrue="1">
      <formula>F20=0</formula>
    </cfRule>
  </conditionalFormatting>
  <conditionalFormatting sqref="T15:T18 T20:T29">
    <cfRule type="expression" priority="39" dxfId="0" stopIfTrue="1">
      <formula>(S15&lt;&gt;0)</formula>
    </cfRule>
  </conditionalFormatting>
  <conditionalFormatting sqref="Z38">
    <cfRule type="expression" priority="33" dxfId="0" stopIfTrue="1">
      <formula>(Y38&lt;&gt;0)</formula>
    </cfRule>
  </conditionalFormatting>
  <conditionalFormatting sqref="Z47:Z52 Z54">
    <cfRule type="expression" priority="25" dxfId="0" stopIfTrue="1">
      <formula>(Y47&lt;&gt;0)</formula>
    </cfRule>
  </conditionalFormatting>
  <conditionalFormatting sqref="Z56:Z64">
    <cfRule type="expression" priority="24" dxfId="0" stopIfTrue="1">
      <formula>(Y56&lt;&gt;0)</formula>
    </cfRule>
  </conditionalFormatting>
  <conditionalFormatting sqref="R15:R18 R20:R29">
    <cfRule type="expression" priority="17" dxfId="0" stopIfTrue="1">
      <formula>(Q15&lt;&gt;0)</formula>
    </cfRule>
  </conditionalFormatting>
  <conditionalFormatting sqref="W15:W18 W20:W29">
    <cfRule type="expression" priority="16" dxfId="0" stopIfTrue="1">
      <formula>(V15&lt;&gt;0)</formula>
    </cfRule>
  </conditionalFormatting>
  <conditionalFormatting sqref="R38">
    <cfRule type="expression" priority="15" dxfId="0" stopIfTrue="1">
      <formula>(Q38&lt;&gt;0)</formula>
    </cfRule>
  </conditionalFormatting>
  <conditionalFormatting sqref="R47:R66">
    <cfRule type="expression" priority="14" dxfId="0" stopIfTrue="1">
      <formula>(Q47&lt;&gt;0)</formula>
    </cfRule>
  </conditionalFormatting>
  <conditionalFormatting sqref="T38">
    <cfRule type="expression" priority="13" dxfId="0" stopIfTrue="1">
      <formula>(S38&lt;&gt;0)</formula>
    </cfRule>
  </conditionalFormatting>
  <conditionalFormatting sqref="T47:T64">
    <cfRule type="expression" priority="12" dxfId="0" stopIfTrue="1">
      <formula>(S47&lt;&gt;0)</formula>
    </cfRule>
  </conditionalFormatting>
  <conditionalFormatting sqref="W38">
    <cfRule type="expression" priority="11" dxfId="0" stopIfTrue="1">
      <formula>(V38&lt;&gt;0)</formula>
    </cfRule>
  </conditionalFormatting>
  <conditionalFormatting sqref="W47:W52 W54:W64">
    <cfRule type="expression" priority="10" dxfId="0" stopIfTrue="1">
      <formula>(V47&lt;&gt;0)</formula>
    </cfRule>
  </conditionalFormatting>
  <conditionalFormatting sqref="T65:T66">
    <cfRule type="expression" priority="9" dxfId="0" stopIfTrue="1">
      <formula>(S65&lt;&gt;0)</formula>
    </cfRule>
  </conditionalFormatting>
  <conditionalFormatting sqref="W65:W66">
    <cfRule type="expression" priority="8" dxfId="0" stopIfTrue="1">
      <formula>(V65&lt;&gt;0)</formula>
    </cfRule>
  </conditionalFormatting>
  <conditionalFormatting sqref="Z65:Z66">
    <cfRule type="expression" priority="7" dxfId="0" stopIfTrue="1">
      <formula>(Y65&lt;&gt;0)</formula>
    </cfRule>
  </conditionalFormatting>
  <conditionalFormatting sqref="Q48">
    <cfRule type="expression" priority="6" dxfId="12" stopIfTrue="1">
      <formula>D48=0</formula>
    </cfRule>
  </conditionalFormatting>
  <conditionalFormatting sqref="Q67">
    <cfRule type="expression" priority="5" dxfId="12" stopIfTrue="1">
      <formula>D67=0</formula>
    </cfRule>
  </conditionalFormatting>
  <conditionalFormatting sqref="T67">
    <cfRule type="expression" priority="3" dxfId="0" stopIfTrue="1">
      <formula>(S67&lt;&gt;0)</formula>
    </cfRule>
  </conditionalFormatting>
  <conditionalFormatting sqref="W67">
    <cfRule type="expression" priority="2" dxfId="0" stopIfTrue="1">
      <formula>(V67&lt;&gt;0)</formula>
    </cfRule>
  </conditionalFormatting>
  <conditionalFormatting sqref="Z67">
    <cfRule type="expression" priority="1" dxfId="0" stopIfTrue="1">
      <formula>(Y67&lt;&gt;0)</formula>
    </cfRule>
  </conditionalFormatting>
  <dataValidations count="5">
    <dataValidation allowBlank="1" showErrorMessage="1" sqref="C25 B25:B26 E25:H26 A112:A113 I13 L13:M13 A11:A14 I26 B13:B15 AJ27:AK29 AJ13:AJ14 AK14:AM14 AP14:AS14 Q12:Q13 AB13 AN13:AO13 AN15:AO17 Q14:AI14 J36:K37 I36 L36:M36 Q36 AJ36:AJ37 AK37:AM37 AP37:AS37 AB36 V54:AA54 AN38:AO38 Q37:AI37 A36:H37 B57 J45:K46 I45 L45:M45 Q45 E57:I57 A45:H46 AN45:AO45 AJ45:AJ46 AK46:AM46 AP46:AS46 AB45 AN36:AO36 AN47:AO47 K81 K47:K52 Q46:AI46 K56:K63 B86 V76:W108 J74:K75 I74 L74:M74 Q74 E86:I86 A74:H75 AJ87:AK91 AJ74:AJ75 AK75:AM75 AP75:AS75 AB74 AN74:AO74 AN76:AO76 Q76:T108 K96:K108 Q75:AI75 Y76:AA108 K85:K92 S54 X56:X66 J13:K17 Q15:T18 V15:AA18 Q47:Q52 Q54 S47:S52 AA56:AA66 C13:H17 V47:AA52 V20:AA29 Q20:T29 K20:K29 Q38:T38 V38:AA38 W55:W67 V56:V67 Q56:Q67 S56:S67 R47:R67 T47:T67 Y56:Z67"/>
    <dataValidation allowBlank="1" showInputMessage="1" showErrorMessage="1" promptTitle="UNIDAD ADMON" prompt="Identifique el área organizacional de la cual depende el proyecto formulado" sqref="K10:M10"/>
    <dataValidation allowBlank="1" showInputMessage="1" showErrorMessage="1" promptTitle="LINEA ESTRATE PLAN DE DLLO MPIO" prompt="Estos tres ítems hacen referencia a la ubicación de la línea estratégica del plan de Metrosalud en el Plan de Desarrollo Municipal. " sqref="Q4 J4"/>
    <dataValidation allowBlank="1" showInputMessage="1" showErrorMessage="1" promptTitle="PROGRAMA PLAN MPIO" prompt="Estos tres ítems hacen referencia a la ubicación de la línea estratégica del plan de Metrosalud en el Plan de Desarrollo Municipal. " sqref="Q6:Q9 J6"/>
    <dataValidation allowBlank="1" showInputMessage="1" showErrorMessage="1" promptTitle="COMPONENTE PLAN MPIO" prompt="Estos tres ítems hacen referencia a la ubicación de la línea estratégica del plan de Metrosalud en el Plan de Desarrollo Municipal. " sqref="Q5 J5"/>
  </dataValidations>
  <hyperlinks>
    <hyperlink ref="AP21" r:id="rId1" display="SUBGERENCIA DE RED\Seguimiento metas PyP NL (mar).xlsx"/>
    <hyperlink ref="AP48" r:id="rId2" display="SUBGERENCIA DE RED\INDICE DE HOSPITAL SEGURO.xls"/>
    <hyperlink ref="AP49" r:id="rId3" display="SUBGERENCIA DE RED\GESTION EVENTOS ADVERSOS.xls"/>
    <hyperlink ref="AP66" r:id="rId4" display="SUBGERENCIA DE RED\Oportunidad triage 3.xls"/>
    <hyperlink ref="AQ28" r:id="rId5" display="SUBGERENCIA DE RED\2DO TRIMESTRE\PROCEDIMIENTOS DE ENFERMERÍA"/>
    <hyperlink ref="AQ47" r:id="rId6" display="SUBGERENCIA DE RED\2DO TRIMESTRE\INFORME MONITOREO DE SERVICIOS PRIMER SEMESTRE 2016.pdf"/>
    <hyperlink ref="AQ49" r:id="rId7" display="SUBGERENCIA DE RED\2DO TRIMESTRE\EVENTOS ADVERSOS.xls"/>
    <hyperlink ref="AQ67" r:id="rId8" display="SUBGERENCIA DE RED\2DO TRIMESTRE\OPORTUNIDAD TRIAGE II.xls"/>
    <hyperlink ref="AQ56" r:id="rId9" display="SUBGERENCIA DE RED\2DO TRIMESTRE\SÍFILIS CONGÉNITA.ppt"/>
    <hyperlink ref="AQ21" r:id="rId10" display="SUBGERENCIA DE RED\2DO TRIMESTRE\Seguimiento metas PyP NL (jun).xlsx"/>
    <hyperlink ref="AQ26" r:id="rId11" display="SUBGERENCIA DE RED\2DO TRIMESTRE\Continuidad en la atención gestantes.xls"/>
    <hyperlink ref="AQ27" r:id="rId12" display="SUBGERENCIA DE RED\2DO TRIMESTRE\CAFÉ APS\CONSOLIDADO CAFÉ APS.xlsx"/>
    <hyperlink ref="AQ51" r:id="rId13" display="SUBGERENCIA DE RED\2DO TRIMESTRE\Modelo de Humanización"/>
    <hyperlink ref="AR20" r:id="rId14" display="SUBGERENCIA DE RED\3ER TRIMESTRE\LÍNEA 1\DESPLIEGUE MANUALES CICLOS DE ATENCIÓN"/>
    <hyperlink ref="AR21" r:id="rId15" display="SUBGERENCIA DE RED\3ER TRIMESTRE\LÍNEA 1\Seguimiento metas PyP NL (sep).xlsx"/>
    <hyperlink ref="AR48" r:id="rId16" display="SUBGERENCIA DE RED\3ER TRIMESTRE\LÍNEA 1\I HOSPITAL SEGURO.xls"/>
    <hyperlink ref="AR49" r:id="rId17" display="SUBGERENCIA DE RED\3ER TRIMESTRE\LÍNEA 1\EVENTOS ADVERSOS.xls"/>
    <hyperlink ref="AR67" r:id="rId18" display="SUBGERENCIA DE RED\3ER TRIMESTRE\LÍNEA 1\OPORTUNIDAD TRIAGE II.xls"/>
  </hyperlinks>
  <printOptions horizontalCentered="1"/>
  <pageMargins left="0" right="0" top="0" bottom="0" header="0.31496062992125984" footer="0.31496062992125984"/>
  <pageSetup horizontalDpi="600" verticalDpi="600" orientation="landscape" pageOrder="overThenDown" paperSize="14" scale="40" r:id="rId21"/>
  <rowBreaks count="1" manualBreakCount="1">
    <brk id="33" max="41" man="1"/>
  </rowBreaks>
  <legacyDrawing r:id="rId20"/>
</worksheet>
</file>

<file path=xl/worksheets/sheet3.xml><?xml version="1.0" encoding="utf-8"?>
<worksheet xmlns="http://schemas.openxmlformats.org/spreadsheetml/2006/main" xmlns:r="http://schemas.openxmlformats.org/officeDocument/2006/relationships">
  <dimension ref="A1:N7"/>
  <sheetViews>
    <sheetView zoomScale="60" zoomScaleNormal="60" zoomScalePageLayoutView="0" workbookViewId="0" topLeftCell="A1">
      <selection activeCell="N8" sqref="N8"/>
    </sheetView>
  </sheetViews>
  <sheetFormatPr defaultColWidth="22.57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13.140625" style="0" customWidth="1"/>
    <col min="11" max="250" width="11.421875" style="0" customWidth="1"/>
    <col min="251" max="252" width="10.421875" style="0" customWidth="1"/>
    <col min="253" max="253" width="28.421875" style="0" customWidth="1"/>
    <col min="254" max="255" width="11.421875" style="0" customWidth="1"/>
  </cols>
  <sheetData>
    <row r="1" spans="1:13" ht="25.5" customHeight="1">
      <c r="A1" s="548" t="s">
        <v>98</v>
      </c>
      <c r="B1" s="549"/>
      <c r="C1" s="549"/>
      <c r="D1" s="549"/>
      <c r="E1" s="549"/>
      <c r="F1" s="549"/>
      <c r="G1" s="549"/>
      <c r="H1" s="549"/>
      <c r="I1" s="549"/>
      <c r="J1" s="44"/>
      <c r="L1" s="550" t="s">
        <v>82</v>
      </c>
      <c r="M1" s="551"/>
    </row>
    <row r="2" spans="1:13" ht="39" customHeight="1">
      <c r="A2" s="20" t="s">
        <v>73</v>
      </c>
      <c r="B2" s="20" t="s">
        <v>74</v>
      </c>
      <c r="C2" s="20" t="s">
        <v>85</v>
      </c>
      <c r="D2" s="20" t="s">
        <v>75</v>
      </c>
      <c r="E2" s="20" t="s">
        <v>74</v>
      </c>
      <c r="F2" s="20" t="s">
        <v>85</v>
      </c>
      <c r="G2" s="20" t="s">
        <v>76</v>
      </c>
      <c r="H2" s="20" t="s">
        <v>74</v>
      </c>
      <c r="I2" s="20" t="s">
        <v>85</v>
      </c>
      <c r="J2" s="20" t="s">
        <v>97</v>
      </c>
      <c r="L2" s="39" t="s">
        <v>83</v>
      </c>
      <c r="M2" s="39" t="s">
        <v>84</v>
      </c>
    </row>
    <row r="3" spans="1:13" ht="87" customHeight="1">
      <c r="A3" s="423" t="s">
        <v>71</v>
      </c>
      <c r="B3" s="407">
        <v>0.2</v>
      </c>
      <c r="C3" s="407" t="e">
        <f>SUM(F3:F5)</f>
        <v>#REF!</v>
      </c>
      <c r="D3" s="425" t="s">
        <v>5</v>
      </c>
      <c r="E3" s="407">
        <v>0.11</v>
      </c>
      <c r="F3" s="407" t="e">
        <f>SUM(I3:I4)</f>
        <v>#REF!</v>
      </c>
      <c r="G3" s="32" t="s">
        <v>86</v>
      </c>
      <c r="H3" s="38">
        <v>0.07</v>
      </c>
      <c r="I3" s="49" t="e">
        <f>'LINEA III '!I11+'LINEA III '!I15+'LINEA III '!I18+'LINEA III '!I20+'LINEA III '!I22</f>
        <v>#REF!</v>
      </c>
      <c r="J3" s="49" t="e">
        <f>I3/H3</f>
        <v>#REF!</v>
      </c>
      <c r="L3" s="38" t="e">
        <f>#REF!</f>
        <v>#REF!</v>
      </c>
      <c r="M3" s="48" t="e">
        <f>#REF!</f>
        <v>#REF!</v>
      </c>
    </row>
    <row r="4" spans="1:13" ht="104.25" customHeight="1">
      <c r="A4" s="423"/>
      <c r="B4" s="407"/>
      <c r="C4" s="407"/>
      <c r="D4" s="425"/>
      <c r="E4" s="407"/>
      <c r="F4" s="407"/>
      <c r="G4" s="32" t="s">
        <v>90</v>
      </c>
      <c r="H4" s="38">
        <v>0.04</v>
      </c>
      <c r="I4" s="48" t="e">
        <f>'LINEA III '!I25</f>
        <v>#REF!</v>
      </c>
      <c r="J4" s="48" t="e">
        <f>I4/H4</f>
        <v>#REF!</v>
      </c>
      <c r="L4" s="38" t="e">
        <f>#REF!</f>
        <v>#REF!</v>
      </c>
      <c r="M4" s="48" t="e">
        <f>#REF!</f>
        <v>#REF!</v>
      </c>
    </row>
    <row r="5" spans="1:13" ht="129.75" customHeight="1">
      <c r="A5" s="423"/>
      <c r="B5" s="407"/>
      <c r="C5" s="407"/>
      <c r="D5" s="36" t="s">
        <v>50</v>
      </c>
      <c r="E5" s="30">
        <v>0.09</v>
      </c>
      <c r="F5" s="30" t="e">
        <f>SUM(I5)</f>
        <v>#REF!</v>
      </c>
      <c r="G5" s="33" t="s">
        <v>91</v>
      </c>
      <c r="H5" s="37">
        <v>0.09</v>
      </c>
      <c r="I5" s="51" t="e">
        <f>'LINEA III '!I29</f>
        <v>#REF!</v>
      </c>
      <c r="J5" s="51" t="e">
        <f>I5/H5</f>
        <v>#REF!</v>
      </c>
      <c r="L5" s="47" t="e">
        <f>#REF!</f>
        <v>#REF!</v>
      </c>
      <c r="M5" s="51" t="e">
        <f>#REF!</f>
        <v>#REF!</v>
      </c>
    </row>
    <row r="6" spans="1:13" ht="15">
      <c r="A6" s="3"/>
      <c r="B6" s="4">
        <f>SUM(B3)</f>
        <v>0.2</v>
      </c>
      <c r="C6" s="4" t="e">
        <f>SUM(C3)</f>
        <v>#REF!</v>
      </c>
      <c r="D6" s="3"/>
      <c r="E6" s="6">
        <f>SUM(E3:E5)</f>
        <v>0.2</v>
      </c>
      <c r="F6" s="3"/>
      <c r="G6" s="3"/>
      <c r="H6" s="6">
        <f>SUM(H3:H5)</f>
        <v>0.2</v>
      </c>
      <c r="I6" s="6" t="e">
        <f>SUM(I3:I5)</f>
        <v>#REF!</v>
      </c>
      <c r="J6" s="45"/>
      <c r="L6" s="40" t="e">
        <f>SUM(L3:L5)</f>
        <v>#REF!</v>
      </c>
      <c r="M6" s="40" t="e">
        <f>SUM(M3:M5)</f>
        <v>#REF!</v>
      </c>
    </row>
    <row r="7" spans="1:14" ht="15">
      <c r="A7" s="41" t="s">
        <v>95</v>
      </c>
      <c r="B7" s="41"/>
      <c r="C7" s="42" t="e">
        <f>C6/B6</f>
        <v>#REF!</v>
      </c>
      <c r="D7" s="3"/>
      <c r="E7" s="3"/>
      <c r="F7" s="3"/>
      <c r="G7" s="3"/>
      <c r="H7" s="3"/>
      <c r="I7" s="3"/>
      <c r="J7" s="46"/>
      <c r="L7" s="41" t="s">
        <v>95</v>
      </c>
      <c r="M7" s="41"/>
      <c r="N7" s="42" t="e">
        <f>M6/L6</f>
        <v>#REF!</v>
      </c>
    </row>
  </sheetData>
  <sheetProtection/>
  <mergeCells count="8">
    <mergeCell ref="F3:F4"/>
    <mergeCell ref="A1:I1"/>
    <mergeCell ref="L1:M1"/>
    <mergeCell ref="A3:A5"/>
    <mergeCell ref="B3:B5"/>
    <mergeCell ref="C3:C5"/>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4.xml><?xml version="1.0" encoding="utf-8"?>
<worksheet xmlns="http://schemas.openxmlformats.org/spreadsheetml/2006/main" xmlns:r="http://schemas.openxmlformats.org/officeDocument/2006/relationships">
  <dimension ref="A1:GP149"/>
  <sheetViews>
    <sheetView zoomScale="50" zoomScaleNormal="50" zoomScaleSheetLayoutView="71" zoomScalePageLayoutView="0" workbookViewId="0" topLeftCell="A1">
      <selection activeCell="N14" sqref="N14:P37"/>
    </sheetView>
  </sheetViews>
  <sheetFormatPr defaultColWidth="11.421875" defaultRowHeight="15"/>
  <cols>
    <col min="1" max="1" width="29.7109375" style="122" customWidth="1"/>
    <col min="2" max="2" width="74.140625" style="245" customWidth="1"/>
    <col min="3" max="3" width="40.00390625" style="122" customWidth="1"/>
    <col min="4" max="4" width="17.140625" style="122" customWidth="1"/>
    <col min="5" max="7" width="10.57421875" style="122" hidden="1" customWidth="1"/>
    <col min="8" max="8" width="11.7109375" style="122" hidden="1" customWidth="1"/>
    <col min="9" max="9" width="17.140625" style="245" customWidth="1"/>
    <col min="10" max="10" width="52.28125" style="122" customWidth="1"/>
    <col min="11" max="11" width="37.57421875" style="122" customWidth="1"/>
    <col min="12" max="12" width="28.7109375" style="122" customWidth="1"/>
    <col min="13" max="13" width="28.7109375" style="122" hidden="1" customWidth="1"/>
    <col min="14" max="14" width="12.00390625" style="122" customWidth="1"/>
    <col min="15" max="15" width="12.8515625" style="122" customWidth="1"/>
    <col min="16" max="16" width="11.28125" style="122" customWidth="1"/>
    <col min="17" max="17" width="15.7109375" style="122" hidden="1" customWidth="1"/>
    <col min="18" max="18" width="14.8515625" style="122" hidden="1" customWidth="1"/>
    <col min="19" max="19" width="15.140625" style="122" hidden="1" customWidth="1"/>
    <col min="20" max="20" width="16.421875" style="122" hidden="1" customWidth="1"/>
    <col min="21" max="21" width="21.00390625" style="122" hidden="1" customWidth="1"/>
    <col min="22" max="22" width="16.00390625" style="122" hidden="1" customWidth="1"/>
    <col min="23" max="23" width="14.7109375" style="122" hidden="1" customWidth="1"/>
    <col min="24" max="26" width="21.00390625" style="122" hidden="1" customWidth="1"/>
    <col min="27" max="27" width="21.57421875" style="122" hidden="1" customWidth="1"/>
    <col min="28" max="28" width="17.421875" style="122" hidden="1" customWidth="1"/>
    <col min="29" max="35" width="15.8515625" style="122" hidden="1" customWidth="1"/>
    <col min="36" max="36" width="18.28125" style="122" hidden="1" customWidth="1"/>
    <col min="37" max="37" width="16.00390625" style="122" hidden="1" customWidth="1"/>
    <col min="38" max="39" width="11.421875" style="122" hidden="1" customWidth="1"/>
    <col min="40" max="40" width="15.28125" style="122" hidden="1" customWidth="1"/>
    <col min="41" max="41" width="18.140625" style="122" hidden="1" customWidth="1"/>
    <col min="42" max="42" width="22.140625" style="122" hidden="1" customWidth="1"/>
    <col min="43" max="43" width="27.421875" style="122" hidden="1" customWidth="1"/>
    <col min="44" max="44" width="21.421875" style="122" hidden="1" customWidth="1"/>
    <col min="45" max="45" width="11.421875" style="122" hidden="1" customWidth="1"/>
    <col min="46" max="46" width="0" style="122" hidden="1" customWidth="1"/>
    <col min="47" max="16384" width="11.421875" style="122" customWidth="1"/>
  </cols>
  <sheetData>
    <row r="1" spans="1:45" ht="18" customHeight="1">
      <c r="A1" s="470" t="s">
        <v>306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row>
    <row r="2" spans="1:45" ht="44.25" customHeight="1">
      <c r="A2" s="470"/>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row>
    <row r="3" spans="1:45" ht="75.75" customHeight="1">
      <c r="A3" s="426" t="s">
        <v>326</v>
      </c>
      <c r="B3" s="426"/>
      <c r="C3" s="426"/>
      <c r="D3" s="426"/>
      <c r="E3" s="380"/>
      <c r="F3" s="380"/>
      <c r="G3" s="380"/>
      <c r="H3" s="380"/>
      <c r="I3" s="380"/>
      <c r="J3" s="426" t="s">
        <v>327</v>
      </c>
      <c r="K3" s="426"/>
      <c r="L3" s="426"/>
      <c r="M3" s="426"/>
      <c r="N3" s="426"/>
      <c r="O3" s="426"/>
      <c r="P3" s="426"/>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row>
    <row r="4" spans="1:16" ht="71.25" customHeight="1">
      <c r="A4" s="552" t="s">
        <v>311</v>
      </c>
      <c r="B4" s="552"/>
      <c r="C4" s="552"/>
      <c r="D4" s="552"/>
      <c r="E4" s="552"/>
      <c r="F4" s="552"/>
      <c r="G4" s="552"/>
      <c r="H4" s="552"/>
      <c r="I4" s="170"/>
      <c r="J4" s="553" t="s">
        <v>253</v>
      </c>
      <c r="K4" s="553"/>
      <c r="L4" s="427" t="s">
        <v>116</v>
      </c>
      <c r="M4" s="427"/>
      <c r="N4" s="427"/>
      <c r="O4" s="427"/>
      <c r="P4" s="427"/>
    </row>
    <row r="5" spans="1:16" ht="45.75" customHeight="1">
      <c r="A5" s="552" t="s">
        <v>312</v>
      </c>
      <c r="B5" s="552"/>
      <c r="C5" s="552"/>
      <c r="D5" s="552"/>
      <c r="E5" s="552"/>
      <c r="F5" s="552"/>
      <c r="G5" s="552"/>
      <c r="H5" s="552"/>
      <c r="I5" s="170"/>
      <c r="J5" s="553" t="s">
        <v>254</v>
      </c>
      <c r="K5" s="553"/>
      <c r="L5" s="427" t="s">
        <v>117</v>
      </c>
      <c r="M5" s="427"/>
      <c r="N5" s="427"/>
      <c r="O5" s="427"/>
      <c r="P5" s="427"/>
    </row>
    <row r="6" spans="1:16" ht="46.5" customHeight="1">
      <c r="A6" s="552" t="s">
        <v>313</v>
      </c>
      <c r="B6" s="552"/>
      <c r="C6" s="552"/>
      <c r="D6" s="552"/>
      <c r="E6" s="552"/>
      <c r="F6" s="552"/>
      <c r="G6" s="552"/>
      <c r="H6" s="552"/>
      <c r="I6" s="170"/>
      <c r="J6" s="553" t="s">
        <v>255</v>
      </c>
      <c r="K6" s="553"/>
      <c r="L6" s="427" t="s">
        <v>118</v>
      </c>
      <c r="M6" s="427"/>
      <c r="N6" s="427"/>
      <c r="O6" s="427"/>
      <c r="P6" s="427"/>
    </row>
    <row r="7" spans="1:16" ht="65.25" customHeight="1">
      <c r="A7" s="552" t="s">
        <v>314</v>
      </c>
      <c r="B7" s="552"/>
      <c r="C7" s="552"/>
      <c r="D7" s="552"/>
      <c r="E7" s="552"/>
      <c r="F7" s="552"/>
      <c r="G7" s="552"/>
      <c r="H7" s="552"/>
      <c r="I7" s="170"/>
      <c r="J7" s="376"/>
      <c r="K7" s="376"/>
      <c r="L7" s="372"/>
      <c r="M7" s="372"/>
      <c r="N7" s="372"/>
      <c r="O7" s="372"/>
      <c r="P7" s="372"/>
    </row>
    <row r="8" spans="1:16" ht="18" customHeight="1">
      <c r="A8" s="552"/>
      <c r="B8" s="552"/>
      <c r="C8" s="552"/>
      <c r="D8" s="552"/>
      <c r="E8" s="552"/>
      <c r="F8" s="552"/>
      <c r="G8" s="552"/>
      <c r="H8" s="552"/>
      <c r="I8" s="126"/>
      <c r="J8" s="126"/>
      <c r="K8" s="124"/>
      <c r="L8" s="124"/>
      <c r="M8" s="124"/>
      <c r="N8" s="170"/>
      <c r="O8" s="170"/>
      <c r="P8" s="170"/>
    </row>
    <row r="9" spans="1:13" ht="40.5" customHeight="1">
      <c r="A9" s="373"/>
      <c r="B9" s="373"/>
      <c r="C9" s="373"/>
      <c r="D9" s="373"/>
      <c r="E9" s="373"/>
      <c r="F9" s="373"/>
      <c r="G9" s="373"/>
      <c r="H9" s="373"/>
      <c r="I9" s="126"/>
      <c r="J9" s="126"/>
      <c r="K9" s="124"/>
      <c r="L9" s="124"/>
      <c r="M9" s="124"/>
    </row>
    <row r="10" spans="1:45" ht="42" customHeight="1">
      <c r="A10" s="472" t="s">
        <v>108</v>
      </c>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row>
    <row r="11" spans="1:45" ht="47.25" customHeight="1">
      <c r="A11" s="483" t="s">
        <v>25</v>
      </c>
      <c r="B11" s="484"/>
      <c r="C11" s="484"/>
      <c r="D11" s="484"/>
      <c r="E11" s="484"/>
      <c r="F11" s="484"/>
      <c r="G11" s="484"/>
      <c r="H11" s="484"/>
      <c r="I11" s="484"/>
      <c r="J11" s="484"/>
      <c r="K11" s="484"/>
      <c r="L11" s="484"/>
      <c r="M11" s="484"/>
      <c r="N11" s="484"/>
      <c r="O11" s="484"/>
      <c r="P11" s="484"/>
      <c r="Q11" s="485" t="s">
        <v>168</v>
      </c>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row>
    <row r="12" spans="1:45" ht="33.75" customHeight="1">
      <c r="A12" s="461" t="s">
        <v>10</v>
      </c>
      <c r="B12" s="456" t="s">
        <v>99</v>
      </c>
      <c r="C12" s="456" t="s">
        <v>11</v>
      </c>
      <c r="D12" s="456" t="s">
        <v>12</v>
      </c>
      <c r="E12" s="451" t="s">
        <v>114</v>
      </c>
      <c r="F12" s="452"/>
      <c r="G12" s="452"/>
      <c r="H12" s="453"/>
      <c r="I12" s="454" t="s">
        <v>115</v>
      </c>
      <c r="J12" s="456" t="s">
        <v>13</v>
      </c>
      <c r="K12" s="456" t="s">
        <v>104</v>
      </c>
      <c r="L12" s="454" t="s">
        <v>14</v>
      </c>
      <c r="M12" s="286"/>
      <c r="N12" s="454" t="s">
        <v>211</v>
      </c>
      <c r="O12" s="454" t="s">
        <v>210</v>
      </c>
      <c r="P12" s="454" t="s">
        <v>212</v>
      </c>
      <c r="Q12" s="474" t="s">
        <v>169</v>
      </c>
      <c r="R12" s="475"/>
      <c r="S12" s="475"/>
      <c r="T12" s="475"/>
      <c r="U12" s="475"/>
      <c r="V12" s="475"/>
      <c r="W12" s="475"/>
      <c r="X12" s="475"/>
      <c r="Y12" s="475"/>
      <c r="Z12" s="475"/>
      <c r="AA12" s="475"/>
      <c r="AB12" s="474" t="s">
        <v>170</v>
      </c>
      <c r="AC12" s="475"/>
      <c r="AD12" s="475"/>
      <c r="AE12" s="475"/>
      <c r="AF12" s="475"/>
      <c r="AG12" s="475"/>
      <c r="AH12" s="475"/>
      <c r="AI12" s="476"/>
      <c r="AJ12" s="554" t="s">
        <v>171</v>
      </c>
      <c r="AK12" s="555"/>
      <c r="AL12" s="555"/>
      <c r="AM12" s="555"/>
      <c r="AN12" s="556" t="s">
        <v>175</v>
      </c>
      <c r="AO12" s="558" t="s">
        <v>176</v>
      </c>
      <c r="AP12" s="479" t="s">
        <v>178</v>
      </c>
      <c r="AQ12" s="480"/>
      <c r="AR12" s="480"/>
      <c r="AS12" s="480"/>
    </row>
    <row r="13" spans="1:45" ht="45" customHeight="1">
      <c r="A13" s="461"/>
      <c r="B13" s="456"/>
      <c r="C13" s="456"/>
      <c r="D13" s="456"/>
      <c r="E13" s="128" t="s">
        <v>100</v>
      </c>
      <c r="F13" s="128" t="s">
        <v>101</v>
      </c>
      <c r="G13" s="128" t="s">
        <v>102</v>
      </c>
      <c r="H13" s="128" t="s">
        <v>103</v>
      </c>
      <c r="I13" s="455"/>
      <c r="J13" s="456"/>
      <c r="K13" s="456"/>
      <c r="L13" s="455"/>
      <c r="M13" s="287"/>
      <c r="N13" s="455"/>
      <c r="O13" s="455"/>
      <c r="P13" s="455"/>
      <c r="Q13" s="104" t="s">
        <v>100</v>
      </c>
      <c r="R13" s="104" t="s">
        <v>172</v>
      </c>
      <c r="S13" s="104" t="s">
        <v>101</v>
      </c>
      <c r="T13" s="104" t="s">
        <v>172</v>
      </c>
      <c r="U13" s="104" t="s">
        <v>173</v>
      </c>
      <c r="V13" s="104" t="s">
        <v>102</v>
      </c>
      <c r="W13" s="104" t="s">
        <v>172</v>
      </c>
      <c r="X13" s="104" t="s">
        <v>174</v>
      </c>
      <c r="Y13" s="104" t="s">
        <v>103</v>
      </c>
      <c r="Z13" s="104" t="s">
        <v>172</v>
      </c>
      <c r="AA13" s="108" t="s">
        <v>252</v>
      </c>
      <c r="AB13" s="104" t="s">
        <v>100</v>
      </c>
      <c r="AC13" s="104" t="s">
        <v>172</v>
      </c>
      <c r="AD13" s="104" t="s">
        <v>101</v>
      </c>
      <c r="AE13" s="104" t="s">
        <v>172</v>
      </c>
      <c r="AF13" s="104" t="s">
        <v>102</v>
      </c>
      <c r="AG13" s="104" t="s">
        <v>172</v>
      </c>
      <c r="AH13" s="104" t="s">
        <v>103</v>
      </c>
      <c r="AI13" s="104" t="s">
        <v>172</v>
      </c>
      <c r="AJ13" s="104" t="s">
        <v>100</v>
      </c>
      <c r="AK13" s="104" t="s">
        <v>101</v>
      </c>
      <c r="AL13" s="104" t="s">
        <v>102</v>
      </c>
      <c r="AM13" s="104" t="s">
        <v>103</v>
      </c>
      <c r="AN13" s="557"/>
      <c r="AO13" s="559"/>
      <c r="AP13" s="129" t="s">
        <v>177</v>
      </c>
      <c r="AQ13" s="129" t="s">
        <v>179</v>
      </c>
      <c r="AR13" s="129" t="s">
        <v>180</v>
      </c>
      <c r="AS13" s="129" t="s">
        <v>181</v>
      </c>
    </row>
    <row r="14" spans="1:45" ht="91.5" customHeight="1">
      <c r="A14" s="459" t="s">
        <v>135</v>
      </c>
      <c r="B14" s="84" t="s">
        <v>207</v>
      </c>
      <c r="C14" s="84" t="s">
        <v>136</v>
      </c>
      <c r="D14" s="74">
        <v>0.969</v>
      </c>
      <c r="E14" s="75">
        <v>0.96</v>
      </c>
      <c r="F14" s="75">
        <v>0.96</v>
      </c>
      <c r="G14" s="75">
        <v>0.97</v>
      </c>
      <c r="H14" s="75">
        <v>0.97</v>
      </c>
      <c r="I14" s="75">
        <v>0.97</v>
      </c>
      <c r="J14" s="71" t="s">
        <v>221</v>
      </c>
      <c r="K14" s="297" t="s">
        <v>192</v>
      </c>
      <c r="L14" s="76">
        <f>234588682781.18/1000000</f>
        <v>234588.68278118</v>
      </c>
      <c r="M14" s="130" t="s">
        <v>262</v>
      </c>
      <c r="N14" s="560"/>
      <c r="O14" s="561"/>
      <c r="P14" s="562"/>
      <c r="Q14" s="279">
        <v>0.919</v>
      </c>
      <c r="R14" s="106">
        <f>IF(Q14&lt;&gt;0,IF(Q14/E14&gt;100%,100%,Q14/E14)," ")</f>
        <v>0.9572916666666668</v>
      </c>
      <c r="S14" s="132">
        <v>1.008</v>
      </c>
      <c r="T14" s="361">
        <f>IF(S14&lt;&gt;0,IF(S14/F14&gt;100%,100%,S14/F14)," ")</f>
        <v>1</v>
      </c>
      <c r="U14" s="119">
        <f>IF((IF(M14="promedio",AVERAGE(Q14,S14)/AVERAGE(E14,F14),SUM(Q14,S14)/SUM(E14,F14)))&gt;100%,100%,(IF(M14="promedio",AVERAGE(Q14,S14)/AVERAGE(E14,F14),SUM(Q14,S14)/SUM(E14,F14))))</f>
        <v>1</v>
      </c>
      <c r="V14" s="301"/>
      <c r="W14" s="285" t="str">
        <f>IF(V14&lt;&gt;0,IF(V14/G14&gt;100%,100%,V14/G14)," ")</f>
        <v> </v>
      </c>
      <c r="X14" s="109">
        <f>IF((IF(M14="promedio",AVERAGE(Q14,S14,V14)/AVERAGE(E14,F14,G14),SUM(Q14,S14,V14)/SUM(E14,F14,G14)))&gt;100%,100%,(IF(M14="promedio",AVERAGE(Q14,S14,V14)/AVERAGE(E14,F14,G14),SUM(Q14,S14,V14)/SUM(E14,F14,G14))))</f>
        <v>1</v>
      </c>
      <c r="Y14" s="132"/>
      <c r="Z14" s="106" t="str">
        <f>IF(Y14&lt;&gt;0,IF(Y14/H14&gt;100%,100%,Y14/H14)," ")</f>
        <v> </v>
      </c>
      <c r="AA14" s="109">
        <f>IF((IF(M14="promedio",AVERAGE(Q14,S14,V14,Y14)/I14,SUM(Q14,S14,V14,Y14)/I14))&gt;100%,100%,(IF(M14="promedio",AVERAGE(Q14,S14,V14,Y14)/I14,SUM(Q14,S14,V14,Y14)/I14)))</f>
        <v>0.993298969072165</v>
      </c>
      <c r="AB14" s="133"/>
      <c r="AC14" s="133"/>
      <c r="AD14" s="302"/>
      <c r="AE14" s="133"/>
      <c r="AF14" s="302"/>
      <c r="AG14" s="133"/>
      <c r="AH14" s="133"/>
      <c r="AI14" s="133"/>
      <c r="AJ14" s="302"/>
      <c r="AK14" s="133"/>
      <c r="AL14" s="302"/>
      <c r="AM14" s="302"/>
      <c r="AN14" s="356"/>
      <c r="AO14" s="356"/>
      <c r="AP14" s="284" t="s">
        <v>273</v>
      </c>
      <c r="AQ14" s="337" t="s">
        <v>284</v>
      </c>
      <c r="AR14" s="302"/>
      <c r="AS14" s="133"/>
    </row>
    <row r="15" spans="1:45" ht="109.5" customHeight="1">
      <c r="A15" s="460"/>
      <c r="B15" s="595" t="s">
        <v>137</v>
      </c>
      <c r="C15" s="72" t="s">
        <v>138</v>
      </c>
      <c r="D15" s="77">
        <v>0.94</v>
      </c>
      <c r="E15" s="111">
        <v>0.94</v>
      </c>
      <c r="F15" s="111">
        <v>0.94</v>
      </c>
      <c r="G15" s="111">
        <v>0.94</v>
      </c>
      <c r="H15" s="111">
        <v>0.94</v>
      </c>
      <c r="I15" s="111">
        <v>0.94</v>
      </c>
      <c r="J15" s="71" t="s">
        <v>221</v>
      </c>
      <c r="K15" s="297" t="s">
        <v>192</v>
      </c>
      <c r="L15" s="130"/>
      <c r="M15" s="130" t="s">
        <v>262</v>
      </c>
      <c r="N15" s="563"/>
      <c r="O15" s="557"/>
      <c r="P15" s="564"/>
      <c r="Q15" s="279">
        <v>0.9306</v>
      </c>
      <c r="R15" s="106">
        <f aca="true" t="shared" si="0" ref="R15:R37">IF(Q15&lt;&gt;0,IF(Q15/E15&gt;100%,100%,Q15/E15)," ")</f>
        <v>0.99</v>
      </c>
      <c r="S15" s="132">
        <v>0.932</v>
      </c>
      <c r="T15" s="361">
        <f aca="true" t="shared" si="1" ref="T15:T37">IF(S15&lt;&gt;0,IF(S15/F15&gt;100%,100%,S15/F15)," ")</f>
        <v>0.9914893617021278</v>
      </c>
      <c r="U15" s="119">
        <f>IF((IF(M15="promedio",AVERAGE(Q15,S15)/AVERAGE(E15,F15),SUM(Q15,S15)/SUM(E15,F15)))&gt;100%,100%,(IF(M15="promedio",AVERAGE(Q15,S15)/AVERAGE(E15,F15),SUM(Q15,S15)/SUM(E15,F15))))</f>
        <v>0.9907446808510639</v>
      </c>
      <c r="V15" s="301">
        <v>0.932</v>
      </c>
      <c r="W15" s="285">
        <f>IF(V15&lt;&gt;0,IF(V15/G15&gt;100%,100%,V15/G15)," ")</f>
        <v>0.9914893617021278</v>
      </c>
      <c r="X15" s="109">
        <f>IF((IF(M15="promedio",AVERAGE(Q15,S15,V15)/AVERAGE(E15,F15,G15),SUM(Q15,S15,V15)/SUM(E15,F15,G15)))&gt;100%,100%,(IF(M15="promedio",AVERAGE(Q15,S15,V15)/AVERAGE(E15,F15,G15),SUM(Q15,S15,V15)/SUM(E15,F15,G15))))</f>
        <v>0.9909929078014185</v>
      </c>
      <c r="Y15" s="132"/>
      <c r="Z15" s="106" t="str">
        <f aca="true" t="shared" si="2" ref="Z15:Z37">IF(Y15&lt;&gt;0,IF(Y15/H15&gt;100%,100%,Y15/H15)," ")</f>
        <v> </v>
      </c>
      <c r="AA15" s="109">
        <f aca="true" t="shared" si="3" ref="AA15:AA37">IF((IF(M15="promedio",AVERAGE(Q15,S15,V15,Y15)/I15,SUM(Q15,S15,V15,Y15)/I15))&gt;100%,100%,(IF(M15="promedio",AVERAGE(Q15,S15,V15,Y15)/I15,SUM(Q15,S15,V15,Y15)/I15)))</f>
        <v>0.9909929078014185</v>
      </c>
      <c r="AB15" s="138"/>
      <c r="AC15" s="138"/>
      <c r="AD15" s="303"/>
      <c r="AE15" s="138"/>
      <c r="AF15" s="303"/>
      <c r="AG15" s="138"/>
      <c r="AH15" s="138"/>
      <c r="AI15" s="138"/>
      <c r="AJ15" s="303"/>
      <c r="AK15" s="138"/>
      <c r="AL15" s="303"/>
      <c r="AM15" s="303"/>
      <c r="AN15" s="303"/>
      <c r="AO15" s="303"/>
      <c r="AP15" s="282" t="s">
        <v>274</v>
      </c>
      <c r="AQ15" s="334" t="s">
        <v>304</v>
      </c>
      <c r="AR15" s="334" t="s">
        <v>320</v>
      </c>
      <c r="AS15" s="138"/>
    </row>
    <row r="16" spans="1:45" ht="94.5" customHeight="1">
      <c r="A16" s="460"/>
      <c r="B16" s="595"/>
      <c r="C16" s="72" t="s">
        <v>139</v>
      </c>
      <c r="D16" s="72">
        <v>0.68</v>
      </c>
      <c r="E16" s="72"/>
      <c r="F16" s="72">
        <f>1/1000</f>
        <v>0.001</v>
      </c>
      <c r="G16" s="72"/>
      <c r="H16" s="72">
        <f>1/1000</f>
        <v>0.001</v>
      </c>
      <c r="I16" s="72">
        <f>1/1000</f>
        <v>0.001</v>
      </c>
      <c r="J16" s="71" t="s">
        <v>221</v>
      </c>
      <c r="K16" s="297" t="s">
        <v>192</v>
      </c>
      <c r="L16" s="130"/>
      <c r="M16" s="257" t="s">
        <v>262</v>
      </c>
      <c r="N16" s="563"/>
      <c r="O16" s="557"/>
      <c r="P16" s="564"/>
      <c r="Q16" s="280"/>
      <c r="R16" s="106" t="str">
        <f>IF(Q16=0," ",IF(Q16&lt;I16,100%,E16/Q16))</f>
        <v> </v>
      </c>
      <c r="S16" s="371">
        <v>0.00101</v>
      </c>
      <c r="T16" s="106">
        <f>IF(S16=0,0,IF(S16&lt;I16,100%,F16/S16))</f>
        <v>0.9900990099009901</v>
      </c>
      <c r="U16" s="119">
        <f>T16</f>
        <v>0.9900990099009901</v>
      </c>
      <c r="V16" s="145"/>
      <c r="W16" s="106"/>
      <c r="X16" s="109">
        <f>IF((IF(M16="promedio",AVERAGE(Q16,S16,V16)/AVERAGE(E16,F16,G16),SUM(Q16,S16,V16)/SUM(E16,F16,G16)))&gt;100%,100%,(IF(M16="promedio",AVERAGE(Q16,S16,V16)/AVERAGE(E16,F16,G16),SUM(Q16,S16,V16)/SUM(E16,F16,G16))))</f>
        <v>1</v>
      </c>
      <c r="Y16" s="259"/>
      <c r="Z16" s="106">
        <f>IF(Y16=0,0,IF(Y16&lt;I16,100%,H16/Y16))</f>
        <v>0</v>
      </c>
      <c r="AA16" s="109">
        <f>IF((IF(M16="promedio",AVERAGE(Q16,S16,V16,Y16)/I16,SUM(Q16,S16,V16,Y16)/I16))&gt;100%,100%,(IF(M16="promedio",AVERAGE(Q16,S16,V16,Y16)/I16,SUM(Q16,S16,V16,Y16)/I16)))</f>
        <v>1</v>
      </c>
      <c r="AB16" s="139"/>
      <c r="AC16" s="139"/>
      <c r="AD16" s="304"/>
      <c r="AE16" s="139"/>
      <c r="AF16" s="304"/>
      <c r="AG16" s="139"/>
      <c r="AH16" s="139"/>
      <c r="AI16" s="139"/>
      <c r="AJ16" s="304"/>
      <c r="AK16" s="139"/>
      <c r="AL16" s="304"/>
      <c r="AM16" s="304"/>
      <c r="AN16" s="304"/>
      <c r="AO16" s="304"/>
      <c r="AP16" s="139"/>
      <c r="AQ16" s="335" t="s">
        <v>285</v>
      </c>
      <c r="AR16" s="304"/>
      <c r="AS16" s="139"/>
    </row>
    <row r="17" spans="1:45" ht="87.75" customHeight="1">
      <c r="A17" s="460"/>
      <c r="B17" s="292" t="s">
        <v>219</v>
      </c>
      <c r="C17" s="292" t="s">
        <v>220</v>
      </c>
      <c r="D17" s="292" t="s">
        <v>122</v>
      </c>
      <c r="E17" s="73">
        <v>0.85</v>
      </c>
      <c r="F17" s="73">
        <v>0.85</v>
      </c>
      <c r="G17" s="73">
        <v>0.85</v>
      </c>
      <c r="H17" s="73">
        <v>0.85</v>
      </c>
      <c r="I17" s="73">
        <v>0.85</v>
      </c>
      <c r="J17" s="71" t="s">
        <v>221</v>
      </c>
      <c r="K17" s="297" t="s">
        <v>192</v>
      </c>
      <c r="L17" s="137"/>
      <c r="M17" s="130" t="s">
        <v>262</v>
      </c>
      <c r="N17" s="563"/>
      <c r="O17" s="557"/>
      <c r="P17" s="564"/>
      <c r="Q17" s="279">
        <v>0.8171</v>
      </c>
      <c r="R17" s="106">
        <f t="shared" si="0"/>
        <v>0.9612941176470589</v>
      </c>
      <c r="S17" s="154">
        <v>0.8322</v>
      </c>
      <c r="T17" s="361">
        <f t="shared" si="1"/>
        <v>0.9790588235294119</v>
      </c>
      <c r="U17" s="119">
        <f>IF((IF(M17="promedio",AVERAGE(Q17,S17)/AVERAGE(E17,F17),SUM(Q17,S17)/SUM(E17,F17)))&gt;100%,100%,(IF(M17="promedio",AVERAGE(Q17,S17)/AVERAGE(E17,F17),SUM(Q17,S17)/SUM(E17,F17))))</f>
        <v>0.9701764705882354</v>
      </c>
      <c r="V17" s="307">
        <v>0.9077</v>
      </c>
      <c r="W17" s="285">
        <f aca="true" t="shared" si="4" ref="W17:W29">IF(V17&lt;&gt;0,IF(V17/G17&gt;100%,100%,V17/G17)," ")</f>
        <v>1</v>
      </c>
      <c r="X17" s="109">
        <f>IF((IF(M17="promedio",AVERAGE(Q17,S17,V17)/AVERAGE(E17,F17,G17),SUM(Q17,S17,V17)/SUM(E17,F17,G17)))&gt;100%,100%,(IF(M17="promedio",AVERAGE(Q17,S17,V17)/AVERAGE(E17,F17,G17),SUM(Q17,S17,V17)/SUM(E17,F17,G17))))</f>
        <v>1</v>
      </c>
      <c r="Y17" s="132"/>
      <c r="Z17" s="106" t="str">
        <f t="shared" si="2"/>
        <v> </v>
      </c>
      <c r="AA17" s="109">
        <f t="shared" si="3"/>
        <v>1</v>
      </c>
      <c r="AB17" s="146"/>
      <c r="AC17" s="146"/>
      <c r="AD17" s="307"/>
      <c r="AE17" s="110"/>
      <c r="AF17" s="309"/>
      <c r="AG17" s="146"/>
      <c r="AH17" s="146"/>
      <c r="AI17" s="148"/>
      <c r="AJ17" s="308"/>
      <c r="AK17" s="148"/>
      <c r="AL17" s="306"/>
      <c r="AM17" s="306"/>
      <c r="AN17" s="307"/>
      <c r="AO17" s="308"/>
      <c r="AP17" s="281" t="s">
        <v>275</v>
      </c>
      <c r="AQ17" s="336" t="s">
        <v>286</v>
      </c>
      <c r="AR17" s="336" t="s">
        <v>321</v>
      </c>
      <c r="AS17" s="146"/>
    </row>
    <row r="18" spans="1:45" ht="87.75" customHeight="1" hidden="1">
      <c r="A18" s="460"/>
      <c r="B18" s="149"/>
      <c r="C18" s="149"/>
      <c r="D18" s="150"/>
      <c r="E18" s="149"/>
      <c r="F18" s="149"/>
      <c r="G18" s="149"/>
      <c r="H18" s="149"/>
      <c r="I18" s="149"/>
      <c r="J18" s="149"/>
      <c r="K18" s="297"/>
      <c r="L18" s="151"/>
      <c r="M18" s="155"/>
      <c r="N18" s="563"/>
      <c r="O18" s="557"/>
      <c r="P18" s="564"/>
      <c r="Q18" s="280"/>
      <c r="R18" s="106" t="str">
        <f t="shared" si="0"/>
        <v> </v>
      </c>
      <c r="S18" s="154"/>
      <c r="T18" s="361" t="str">
        <f t="shared" si="1"/>
        <v> </v>
      </c>
      <c r="U18" s="119"/>
      <c r="V18" s="147"/>
      <c r="W18" s="285" t="str">
        <f t="shared" si="4"/>
        <v> </v>
      </c>
      <c r="X18" s="109"/>
      <c r="Y18" s="145"/>
      <c r="Z18" s="106" t="str">
        <f t="shared" si="2"/>
        <v> </v>
      </c>
      <c r="AA18" s="109" t="e">
        <f t="shared" si="3"/>
        <v>#DIV/0!</v>
      </c>
      <c r="AB18" s="146"/>
      <c r="AC18" s="146"/>
      <c r="AD18" s="307"/>
      <c r="AE18" s="110"/>
      <c r="AF18" s="309"/>
      <c r="AG18" s="146"/>
      <c r="AH18" s="146"/>
      <c r="AI18" s="148"/>
      <c r="AJ18" s="308"/>
      <c r="AK18" s="148"/>
      <c r="AL18" s="306"/>
      <c r="AM18" s="306"/>
      <c r="AN18" s="307"/>
      <c r="AO18" s="308"/>
      <c r="AP18" s="148"/>
      <c r="AQ18" s="306"/>
      <c r="AR18" s="306"/>
      <c r="AS18" s="146"/>
    </row>
    <row r="19" spans="1:45" ht="87.75" customHeight="1" hidden="1">
      <c r="A19" s="460"/>
      <c r="B19" s="135"/>
      <c r="C19" s="135"/>
      <c r="D19" s="290"/>
      <c r="E19" s="140"/>
      <c r="F19" s="140"/>
      <c r="G19" s="141"/>
      <c r="H19" s="141"/>
      <c r="I19" s="141"/>
      <c r="J19" s="142"/>
      <c r="K19" s="297"/>
      <c r="L19" s="137"/>
      <c r="M19" s="155"/>
      <c r="N19" s="563"/>
      <c r="O19" s="557"/>
      <c r="P19" s="564"/>
      <c r="Q19" s="280"/>
      <c r="R19" s="106" t="str">
        <f t="shared" si="0"/>
        <v> </v>
      </c>
      <c r="S19" s="154"/>
      <c r="T19" s="361" t="str">
        <f t="shared" si="1"/>
        <v> </v>
      </c>
      <c r="U19" s="119"/>
      <c r="V19" s="147"/>
      <c r="W19" s="285" t="str">
        <f t="shared" si="4"/>
        <v> </v>
      </c>
      <c r="X19" s="109"/>
      <c r="Y19" s="145"/>
      <c r="Z19" s="106" t="str">
        <f t="shared" si="2"/>
        <v> </v>
      </c>
      <c r="AA19" s="109" t="e">
        <f t="shared" si="3"/>
        <v>#DIV/0!</v>
      </c>
      <c r="AB19" s="146"/>
      <c r="AC19" s="146"/>
      <c r="AD19" s="307"/>
      <c r="AE19" s="110"/>
      <c r="AF19" s="309"/>
      <c r="AG19" s="146"/>
      <c r="AH19" s="146"/>
      <c r="AI19" s="148"/>
      <c r="AJ19" s="308"/>
      <c r="AK19" s="148"/>
      <c r="AL19" s="306"/>
      <c r="AM19" s="306"/>
      <c r="AN19" s="307"/>
      <c r="AO19" s="308"/>
      <c r="AP19" s="148"/>
      <c r="AQ19" s="306"/>
      <c r="AR19" s="306"/>
      <c r="AS19" s="146"/>
    </row>
    <row r="20" spans="1:45" ht="87.75" customHeight="1" hidden="1">
      <c r="A20" s="460"/>
      <c r="B20" s="135"/>
      <c r="C20" s="135"/>
      <c r="D20" s="290"/>
      <c r="E20" s="140"/>
      <c r="F20" s="140"/>
      <c r="G20" s="141"/>
      <c r="H20" s="141"/>
      <c r="I20" s="141"/>
      <c r="J20" s="142"/>
      <c r="K20" s="297"/>
      <c r="L20" s="137"/>
      <c r="M20" s="155"/>
      <c r="N20" s="563"/>
      <c r="O20" s="557"/>
      <c r="P20" s="564"/>
      <c r="Q20" s="280"/>
      <c r="R20" s="106" t="str">
        <f t="shared" si="0"/>
        <v> </v>
      </c>
      <c r="S20" s="154"/>
      <c r="T20" s="361" t="str">
        <f t="shared" si="1"/>
        <v> </v>
      </c>
      <c r="U20" s="119"/>
      <c r="V20" s="147"/>
      <c r="W20" s="285" t="str">
        <f t="shared" si="4"/>
        <v> </v>
      </c>
      <c r="X20" s="109"/>
      <c r="Y20" s="145"/>
      <c r="Z20" s="106" t="str">
        <f t="shared" si="2"/>
        <v> </v>
      </c>
      <c r="AA20" s="109" t="e">
        <f t="shared" si="3"/>
        <v>#DIV/0!</v>
      </c>
      <c r="AB20" s="146"/>
      <c r="AC20" s="146"/>
      <c r="AD20" s="307"/>
      <c r="AE20" s="110"/>
      <c r="AF20" s="309"/>
      <c r="AG20" s="146"/>
      <c r="AH20" s="146"/>
      <c r="AI20" s="148"/>
      <c r="AJ20" s="308"/>
      <c r="AK20" s="148"/>
      <c r="AL20" s="306"/>
      <c r="AM20" s="306"/>
      <c r="AN20" s="307"/>
      <c r="AO20" s="308"/>
      <c r="AP20" s="148"/>
      <c r="AQ20" s="306"/>
      <c r="AR20" s="306"/>
      <c r="AS20" s="146"/>
    </row>
    <row r="21" spans="1:45" ht="74.25" customHeight="1" hidden="1">
      <c r="A21" s="460"/>
      <c r="B21" s="149"/>
      <c r="C21" s="149"/>
      <c r="D21" s="150"/>
      <c r="E21" s="149"/>
      <c r="F21" s="149"/>
      <c r="G21" s="149"/>
      <c r="H21" s="149"/>
      <c r="I21" s="149"/>
      <c r="J21" s="149"/>
      <c r="K21" s="297"/>
      <c r="L21" s="151"/>
      <c r="M21" s="155"/>
      <c r="N21" s="563"/>
      <c r="O21" s="557"/>
      <c r="P21" s="564"/>
      <c r="Q21" s="280"/>
      <c r="R21" s="106" t="str">
        <f t="shared" si="0"/>
        <v> </v>
      </c>
      <c r="S21" s="154"/>
      <c r="T21" s="361" t="str">
        <f t="shared" si="1"/>
        <v> </v>
      </c>
      <c r="U21" s="119"/>
      <c r="V21" s="147"/>
      <c r="W21" s="285" t="str">
        <f t="shared" si="4"/>
        <v> </v>
      </c>
      <c r="X21" s="109"/>
      <c r="Y21" s="145"/>
      <c r="Z21" s="106" t="str">
        <f t="shared" si="2"/>
        <v> </v>
      </c>
      <c r="AA21" s="109" t="e">
        <f t="shared" si="3"/>
        <v>#DIV/0!</v>
      </c>
      <c r="AB21" s="146"/>
      <c r="AC21" s="146"/>
      <c r="AD21" s="307"/>
      <c r="AE21" s="110"/>
      <c r="AF21" s="309"/>
      <c r="AG21" s="146"/>
      <c r="AH21" s="146"/>
      <c r="AI21" s="148"/>
      <c r="AJ21" s="308"/>
      <c r="AK21" s="148"/>
      <c r="AL21" s="306"/>
      <c r="AM21" s="306"/>
      <c r="AN21" s="307"/>
      <c r="AO21" s="308"/>
      <c r="AP21" s="148"/>
      <c r="AQ21" s="306"/>
      <c r="AR21" s="306"/>
      <c r="AS21" s="146"/>
    </row>
    <row r="22" spans="1:45" ht="87.75" customHeight="1">
      <c r="A22" s="459" t="s">
        <v>245</v>
      </c>
      <c r="B22" s="292" t="s">
        <v>246</v>
      </c>
      <c r="C22" s="292" t="s">
        <v>247</v>
      </c>
      <c r="D22" s="73">
        <v>1</v>
      </c>
      <c r="E22" s="292"/>
      <c r="F22" s="292"/>
      <c r="G22" s="292"/>
      <c r="H22" s="73">
        <v>1</v>
      </c>
      <c r="I22" s="73">
        <v>1</v>
      </c>
      <c r="J22" s="71" t="s">
        <v>248</v>
      </c>
      <c r="K22" s="297" t="s">
        <v>192</v>
      </c>
      <c r="L22" s="137"/>
      <c r="M22" s="130" t="s">
        <v>262</v>
      </c>
      <c r="N22" s="563"/>
      <c r="O22" s="557"/>
      <c r="P22" s="564"/>
      <c r="Q22" s="280"/>
      <c r="R22" s="106" t="str">
        <f t="shared" si="0"/>
        <v> </v>
      </c>
      <c r="S22" s="145"/>
      <c r="T22" s="361" t="str">
        <f t="shared" si="1"/>
        <v> </v>
      </c>
      <c r="U22" s="119"/>
      <c r="V22" s="147"/>
      <c r="W22" s="285" t="str">
        <f t="shared" si="4"/>
        <v> </v>
      </c>
      <c r="X22" s="109"/>
      <c r="Y22" s="132"/>
      <c r="Z22" s="106" t="str">
        <f t="shared" si="2"/>
        <v> </v>
      </c>
      <c r="AA22" s="109" t="e">
        <f t="shared" si="3"/>
        <v>#DIV/0!</v>
      </c>
      <c r="AB22" s="157"/>
      <c r="AC22" s="157"/>
      <c r="AD22" s="310"/>
      <c r="AE22" s="157"/>
      <c r="AF22" s="310"/>
      <c r="AG22" s="157"/>
      <c r="AH22" s="157"/>
      <c r="AI22" s="157"/>
      <c r="AJ22" s="310"/>
      <c r="AK22" s="157"/>
      <c r="AL22" s="310"/>
      <c r="AM22" s="310"/>
      <c r="AN22" s="351"/>
      <c r="AO22" s="312"/>
      <c r="AP22" s="160"/>
      <c r="AQ22" s="351"/>
      <c r="AR22" s="314"/>
      <c r="AS22" s="161"/>
    </row>
    <row r="23" spans="1:45" ht="56.25" customHeight="1" hidden="1">
      <c r="A23" s="460"/>
      <c r="B23" s="134"/>
      <c r="C23" s="71"/>
      <c r="D23" s="198"/>
      <c r="E23" s="71"/>
      <c r="F23" s="197"/>
      <c r="G23" s="71"/>
      <c r="H23" s="197"/>
      <c r="I23" s="197"/>
      <c r="J23" s="71"/>
      <c r="K23" s="71"/>
      <c r="L23" s="137"/>
      <c r="M23" s="155"/>
      <c r="N23" s="563"/>
      <c r="O23" s="557"/>
      <c r="P23" s="564"/>
      <c r="Q23" s="280"/>
      <c r="R23" s="106" t="str">
        <f t="shared" si="0"/>
        <v> </v>
      </c>
      <c r="S23" s="154"/>
      <c r="T23" s="361" t="str">
        <f t="shared" si="1"/>
        <v> </v>
      </c>
      <c r="U23" s="119"/>
      <c r="V23" s="147"/>
      <c r="W23" s="285" t="str">
        <f t="shared" si="4"/>
        <v> </v>
      </c>
      <c r="X23" s="109"/>
      <c r="Y23" s="145"/>
      <c r="Z23" s="106" t="str">
        <f t="shared" si="2"/>
        <v> </v>
      </c>
      <c r="AA23" s="109" t="e">
        <f t="shared" si="3"/>
        <v>#DIV/0!</v>
      </c>
      <c r="AB23" s="157"/>
      <c r="AC23" s="157"/>
      <c r="AD23" s="310"/>
      <c r="AE23" s="157"/>
      <c r="AF23" s="310"/>
      <c r="AG23" s="157"/>
      <c r="AH23" s="157"/>
      <c r="AI23" s="157"/>
      <c r="AJ23" s="310"/>
      <c r="AK23" s="157"/>
      <c r="AL23" s="310"/>
      <c r="AM23" s="310"/>
      <c r="AN23" s="351"/>
      <c r="AO23" s="312"/>
      <c r="AP23" s="160"/>
      <c r="AQ23" s="313"/>
      <c r="AR23" s="312"/>
      <c r="AS23" s="161"/>
    </row>
    <row r="24" spans="1:45" ht="75" customHeight="1" hidden="1">
      <c r="A24" s="460"/>
      <c r="B24" s="71"/>
      <c r="C24" s="71"/>
      <c r="D24" s="71"/>
      <c r="E24" s="149"/>
      <c r="F24" s="149"/>
      <c r="G24" s="149"/>
      <c r="H24" s="149"/>
      <c r="I24" s="149"/>
      <c r="J24" s="71"/>
      <c r="K24" s="297"/>
      <c r="L24" s="137"/>
      <c r="M24" s="155"/>
      <c r="N24" s="563"/>
      <c r="O24" s="557"/>
      <c r="P24" s="564"/>
      <c r="Q24" s="280"/>
      <c r="R24" s="106" t="str">
        <f t="shared" si="0"/>
        <v> </v>
      </c>
      <c r="S24" s="154"/>
      <c r="T24" s="361" t="str">
        <f t="shared" si="1"/>
        <v> </v>
      </c>
      <c r="U24" s="119"/>
      <c r="V24" s="147"/>
      <c r="W24" s="285" t="str">
        <f t="shared" si="4"/>
        <v> </v>
      </c>
      <c r="X24" s="109"/>
      <c r="Y24" s="145"/>
      <c r="Z24" s="106" t="str">
        <f t="shared" si="2"/>
        <v> </v>
      </c>
      <c r="AA24" s="109" t="e">
        <f t="shared" si="3"/>
        <v>#DIV/0!</v>
      </c>
      <c r="AB24" s="157"/>
      <c r="AC24" s="157"/>
      <c r="AD24" s="310"/>
      <c r="AE24" s="157"/>
      <c r="AF24" s="310"/>
      <c r="AG24" s="157"/>
      <c r="AH24" s="157"/>
      <c r="AI24" s="157"/>
      <c r="AJ24" s="310"/>
      <c r="AK24" s="157"/>
      <c r="AL24" s="310"/>
      <c r="AM24" s="310"/>
      <c r="AN24" s="351"/>
      <c r="AO24" s="312"/>
      <c r="AP24" s="160"/>
      <c r="AQ24" s="314"/>
      <c r="AR24" s="314"/>
      <c r="AS24" s="166"/>
    </row>
    <row r="25" spans="1:45" ht="74.25" customHeight="1" hidden="1">
      <c r="A25" s="460"/>
      <c r="B25" s="292"/>
      <c r="C25" s="292"/>
      <c r="D25" s="73"/>
      <c r="E25" s="292"/>
      <c r="F25" s="73"/>
      <c r="G25" s="292"/>
      <c r="H25" s="73"/>
      <c r="I25" s="73"/>
      <c r="J25" s="84"/>
      <c r="K25" s="297"/>
      <c r="L25" s="151"/>
      <c r="M25" s="151"/>
      <c r="N25" s="563"/>
      <c r="O25" s="557"/>
      <c r="P25" s="564"/>
      <c r="Q25" s="280"/>
      <c r="R25" s="106" t="str">
        <f t="shared" si="0"/>
        <v> </v>
      </c>
      <c r="S25" s="154"/>
      <c r="T25" s="361" t="str">
        <f t="shared" si="1"/>
        <v> </v>
      </c>
      <c r="U25" s="119"/>
      <c r="V25" s="147"/>
      <c r="W25" s="285" t="str">
        <f t="shared" si="4"/>
        <v> </v>
      </c>
      <c r="X25" s="109"/>
      <c r="Y25" s="145"/>
      <c r="Z25" s="106" t="str">
        <f t="shared" si="2"/>
        <v> </v>
      </c>
      <c r="AA25" s="109" t="e">
        <f t="shared" si="3"/>
        <v>#DIV/0!</v>
      </c>
      <c r="AB25" s="157"/>
      <c r="AC25" s="157"/>
      <c r="AD25" s="310"/>
      <c r="AE25" s="157"/>
      <c r="AF25" s="310"/>
      <c r="AG25" s="157"/>
      <c r="AH25" s="157"/>
      <c r="AI25" s="157"/>
      <c r="AJ25" s="310"/>
      <c r="AK25" s="157"/>
      <c r="AL25" s="310"/>
      <c r="AM25" s="310"/>
      <c r="AN25" s="351"/>
      <c r="AO25" s="312"/>
      <c r="AP25" s="160"/>
      <c r="AQ25" s="354"/>
      <c r="AR25" s="315"/>
      <c r="AS25" s="167"/>
    </row>
    <row r="26" spans="1:45" ht="74.25" customHeight="1" hidden="1">
      <c r="A26" s="460"/>
      <c r="B26" s="292"/>
      <c r="C26" s="292"/>
      <c r="D26" s="292"/>
      <c r="E26" s="292"/>
      <c r="F26" s="292"/>
      <c r="G26" s="292"/>
      <c r="H26" s="73"/>
      <c r="I26" s="73"/>
      <c r="J26" s="292"/>
      <c r="K26" s="297"/>
      <c r="L26" s="168"/>
      <c r="M26" s="168"/>
      <c r="N26" s="563"/>
      <c r="O26" s="557"/>
      <c r="P26" s="564"/>
      <c r="Q26" s="280"/>
      <c r="R26" s="106" t="str">
        <f t="shared" si="0"/>
        <v> </v>
      </c>
      <c r="S26" s="154"/>
      <c r="T26" s="361" t="str">
        <f t="shared" si="1"/>
        <v> </v>
      </c>
      <c r="U26" s="119"/>
      <c r="V26" s="147"/>
      <c r="W26" s="285" t="str">
        <f t="shared" si="4"/>
        <v> </v>
      </c>
      <c r="X26" s="109"/>
      <c r="Y26" s="145"/>
      <c r="Z26" s="106" t="str">
        <f t="shared" si="2"/>
        <v> </v>
      </c>
      <c r="AA26" s="109" t="e">
        <f t="shared" si="3"/>
        <v>#DIV/0!</v>
      </c>
      <c r="AB26" s="157"/>
      <c r="AC26" s="157"/>
      <c r="AD26" s="310"/>
      <c r="AE26" s="157"/>
      <c r="AF26" s="310"/>
      <c r="AG26" s="157"/>
      <c r="AH26" s="157"/>
      <c r="AI26" s="157"/>
      <c r="AJ26" s="310"/>
      <c r="AK26" s="157"/>
      <c r="AL26" s="310"/>
      <c r="AM26" s="310"/>
      <c r="AN26" s="351"/>
      <c r="AO26" s="312"/>
      <c r="AP26" s="160"/>
      <c r="AQ26" s="354"/>
      <c r="AR26" s="315"/>
      <c r="AS26" s="167"/>
    </row>
    <row r="27" spans="1:45" ht="74.25" customHeight="1" hidden="1">
      <c r="A27" s="460"/>
      <c r="B27" s="292"/>
      <c r="C27" s="292"/>
      <c r="D27" s="73"/>
      <c r="E27" s="292"/>
      <c r="F27" s="73"/>
      <c r="G27" s="292"/>
      <c r="H27" s="73"/>
      <c r="I27" s="73"/>
      <c r="J27" s="84"/>
      <c r="K27" s="297"/>
      <c r="L27" s="151"/>
      <c r="M27" s="151"/>
      <c r="N27" s="563"/>
      <c r="O27" s="557"/>
      <c r="P27" s="564"/>
      <c r="Q27" s="280"/>
      <c r="R27" s="106" t="str">
        <f t="shared" si="0"/>
        <v> </v>
      </c>
      <c r="S27" s="154"/>
      <c r="T27" s="361" t="str">
        <f t="shared" si="1"/>
        <v> </v>
      </c>
      <c r="U27" s="119"/>
      <c r="V27" s="147"/>
      <c r="W27" s="285" t="str">
        <f t="shared" si="4"/>
        <v> </v>
      </c>
      <c r="X27" s="109"/>
      <c r="Y27" s="145"/>
      <c r="Z27" s="106" t="str">
        <f t="shared" si="2"/>
        <v> </v>
      </c>
      <c r="AA27" s="109" t="e">
        <f t="shared" si="3"/>
        <v>#DIV/0!</v>
      </c>
      <c r="AB27" s="157"/>
      <c r="AC27" s="157"/>
      <c r="AD27" s="310"/>
      <c r="AE27" s="157"/>
      <c r="AF27" s="310"/>
      <c r="AG27" s="157"/>
      <c r="AH27" s="157"/>
      <c r="AI27" s="157"/>
      <c r="AJ27" s="310"/>
      <c r="AK27" s="157"/>
      <c r="AL27" s="310"/>
      <c r="AM27" s="310"/>
      <c r="AN27" s="351"/>
      <c r="AO27" s="312"/>
      <c r="AP27" s="160"/>
      <c r="AQ27" s="354"/>
      <c r="AR27" s="315"/>
      <c r="AS27" s="167"/>
    </row>
    <row r="28" spans="1:45" ht="74.25" customHeight="1" hidden="1">
      <c r="A28" s="460"/>
      <c r="B28" s="292"/>
      <c r="C28" s="292"/>
      <c r="D28" s="73"/>
      <c r="E28" s="292"/>
      <c r="F28" s="73"/>
      <c r="G28" s="292"/>
      <c r="H28" s="73"/>
      <c r="I28" s="73"/>
      <c r="J28" s="84"/>
      <c r="K28" s="297"/>
      <c r="L28" s="151"/>
      <c r="M28" s="151"/>
      <c r="N28" s="563"/>
      <c r="O28" s="557"/>
      <c r="P28" s="564"/>
      <c r="Q28" s="280"/>
      <c r="R28" s="106" t="str">
        <f t="shared" si="0"/>
        <v> </v>
      </c>
      <c r="S28" s="154"/>
      <c r="T28" s="361" t="str">
        <f t="shared" si="1"/>
        <v> </v>
      </c>
      <c r="U28" s="119"/>
      <c r="V28" s="147"/>
      <c r="W28" s="285" t="str">
        <f t="shared" si="4"/>
        <v> </v>
      </c>
      <c r="X28" s="109"/>
      <c r="Y28" s="145"/>
      <c r="Z28" s="106" t="str">
        <f t="shared" si="2"/>
        <v> </v>
      </c>
      <c r="AA28" s="109" t="e">
        <f t="shared" si="3"/>
        <v>#DIV/0!</v>
      </c>
      <c r="AB28" s="157"/>
      <c r="AC28" s="157"/>
      <c r="AD28" s="310"/>
      <c r="AE28" s="157"/>
      <c r="AF28" s="310"/>
      <c r="AG28" s="157"/>
      <c r="AH28" s="157"/>
      <c r="AI28" s="157"/>
      <c r="AJ28" s="310"/>
      <c r="AK28" s="157"/>
      <c r="AL28" s="310"/>
      <c r="AM28" s="310"/>
      <c r="AN28" s="351"/>
      <c r="AO28" s="312"/>
      <c r="AP28" s="160"/>
      <c r="AQ28" s="354"/>
      <c r="AR28" s="315"/>
      <c r="AS28" s="167"/>
    </row>
    <row r="29" spans="1:45" ht="63.75" customHeight="1" hidden="1">
      <c r="A29" s="511"/>
      <c r="B29" s="292"/>
      <c r="C29" s="292"/>
      <c r="D29" s="292"/>
      <c r="E29" s="292"/>
      <c r="F29" s="292"/>
      <c r="G29" s="292"/>
      <c r="H29" s="73"/>
      <c r="I29" s="73"/>
      <c r="J29" s="292"/>
      <c r="K29" s="297"/>
      <c r="L29" s="168"/>
      <c r="M29" s="168"/>
      <c r="N29" s="563"/>
      <c r="O29" s="557"/>
      <c r="P29" s="564"/>
      <c r="Q29" s="280"/>
      <c r="R29" s="106" t="str">
        <f t="shared" si="0"/>
        <v> </v>
      </c>
      <c r="S29" s="154"/>
      <c r="T29" s="361" t="str">
        <f t="shared" si="1"/>
        <v> </v>
      </c>
      <c r="U29" s="119"/>
      <c r="V29" s="147"/>
      <c r="W29" s="285" t="str">
        <f t="shared" si="4"/>
        <v> </v>
      </c>
      <c r="X29" s="109"/>
      <c r="Y29" s="145"/>
      <c r="Z29" s="106" t="str">
        <f t="shared" si="2"/>
        <v> </v>
      </c>
      <c r="AA29" s="109" t="e">
        <f t="shared" si="3"/>
        <v>#DIV/0!</v>
      </c>
      <c r="AB29" s="157"/>
      <c r="AC29" s="157"/>
      <c r="AD29" s="310"/>
      <c r="AE29" s="157"/>
      <c r="AF29" s="310"/>
      <c r="AG29" s="157"/>
      <c r="AH29" s="157"/>
      <c r="AI29" s="157"/>
      <c r="AJ29" s="310"/>
      <c r="AK29" s="157"/>
      <c r="AL29" s="310"/>
      <c r="AM29" s="310"/>
      <c r="AN29" s="351"/>
      <c r="AO29" s="312"/>
      <c r="AP29" s="160"/>
      <c r="AQ29" s="354"/>
      <c r="AR29" s="315"/>
      <c r="AS29" s="167"/>
    </row>
    <row r="30" spans="1:45" ht="63.75" customHeight="1" hidden="1">
      <c r="A30" s="513"/>
      <c r="B30" s="292"/>
      <c r="C30" s="292"/>
      <c r="D30" s="292"/>
      <c r="E30" s="292"/>
      <c r="F30" s="292"/>
      <c r="G30" s="292"/>
      <c r="H30" s="73"/>
      <c r="I30" s="73"/>
      <c r="J30" s="292"/>
      <c r="K30" s="297"/>
      <c r="L30" s="169"/>
      <c r="M30" s="296"/>
      <c r="N30" s="563"/>
      <c r="O30" s="557"/>
      <c r="P30" s="564"/>
      <c r="Q30" s="280"/>
      <c r="R30" s="106" t="str">
        <f t="shared" si="0"/>
        <v> </v>
      </c>
      <c r="S30" s="154"/>
      <c r="T30" s="361" t="str">
        <f t="shared" si="1"/>
        <v> </v>
      </c>
      <c r="U30" s="119"/>
      <c r="V30" s="147"/>
      <c r="W30" s="285"/>
      <c r="X30" s="109"/>
      <c r="Y30" s="145"/>
      <c r="Z30" s="106" t="str">
        <f t="shared" si="2"/>
        <v> </v>
      </c>
      <c r="AA30" s="109" t="e">
        <f t="shared" si="3"/>
        <v>#DIV/0!</v>
      </c>
      <c r="AB30" s="157"/>
      <c r="AC30" s="157"/>
      <c r="AD30" s="310"/>
      <c r="AE30" s="157"/>
      <c r="AF30" s="310"/>
      <c r="AG30" s="157"/>
      <c r="AH30" s="157"/>
      <c r="AI30" s="157"/>
      <c r="AJ30" s="310"/>
      <c r="AK30" s="157"/>
      <c r="AL30" s="310"/>
      <c r="AM30" s="310"/>
      <c r="AN30" s="351"/>
      <c r="AO30" s="312"/>
      <c r="AP30" s="160"/>
      <c r="AQ30" s="357"/>
      <c r="AR30" s="316"/>
      <c r="AS30" s="171"/>
    </row>
    <row r="31" spans="1:45" ht="63.75" customHeight="1" hidden="1">
      <c r="A31" s="513"/>
      <c r="B31" s="292"/>
      <c r="C31" s="292"/>
      <c r="D31" s="292"/>
      <c r="E31" s="292"/>
      <c r="F31" s="292"/>
      <c r="G31" s="292"/>
      <c r="H31" s="73"/>
      <c r="I31" s="73"/>
      <c r="J31" s="292"/>
      <c r="K31" s="297"/>
      <c r="L31" s="169"/>
      <c r="M31" s="296"/>
      <c r="N31" s="563"/>
      <c r="O31" s="557"/>
      <c r="P31" s="564"/>
      <c r="Q31" s="280"/>
      <c r="R31" s="106" t="str">
        <f t="shared" si="0"/>
        <v> </v>
      </c>
      <c r="S31" s="154"/>
      <c r="T31" s="361" t="str">
        <f t="shared" si="1"/>
        <v> </v>
      </c>
      <c r="U31" s="119"/>
      <c r="V31" s="147"/>
      <c r="W31" s="285"/>
      <c r="X31" s="109"/>
      <c r="Y31" s="145"/>
      <c r="Z31" s="106" t="str">
        <f t="shared" si="2"/>
        <v> </v>
      </c>
      <c r="AA31" s="109" t="e">
        <f t="shared" si="3"/>
        <v>#DIV/0!</v>
      </c>
      <c r="AB31" s="157"/>
      <c r="AC31" s="157"/>
      <c r="AD31" s="310"/>
      <c r="AE31" s="157"/>
      <c r="AF31" s="310"/>
      <c r="AG31" s="157"/>
      <c r="AH31" s="157"/>
      <c r="AI31" s="157"/>
      <c r="AJ31" s="310"/>
      <c r="AK31" s="157"/>
      <c r="AL31" s="310"/>
      <c r="AM31" s="310"/>
      <c r="AN31" s="351"/>
      <c r="AO31" s="312"/>
      <c r="AP31" s="160"/>
      <c r="AQ31" s="357"/>
      <c r="AR31" s="316"/>
      <c r="AS31" s="171"/>
    </row>
    <row r="32" spans="1:45" ht="63.75" customHeight="1" hidden="1">
      <c r="A32" s="513"/>
      <c r="B32" s="292"/>
      <c r="C32" s="292"/>
      <c r="D32" s="292"/>
      <c r="E32" s="292"/>
      <c r="F32" s="292"/>
      <c r="G32" s="292"/>
      <c r="H32" s="73"/>
      <c r="I32" s="73"/>
      <c r="J32" s="292"/>
      <c r="K32" s="297"/>
      <c r="L32" s="169"/>
      <c r="M32" s="296"/>
      <c r="N32" s="563"/>
      <c r="O32" s="557"/>
      <c r="P32" s="564"/>
      <c r="Q32" s="280"/>
      <c r="R32" s="106" t="str">
        <f t="shared" si="0"/>
        <v> </v>
      </c>
      <c r="S32" s="154"/>
      <c r="T32" s="361" t="str">
        <f t="shared" si="1"/>
        <v> </v>
      </c>
      <c r="U32" s="119"/>
      <c r="V32" s="147"/>
      <c r="W32" s="285"/>
      <c r="X32" s="109"/>
      <c r="Y32" s="145"/>
      <c r="Z32" s="106" t="str">
        <f t="shared" si="2"/>
        <v> </v>
      </c>
      <c r="AA32" s="109" t="e">
        <f t="shared" si="3"/>
        <v>#DIV/0!</v>
      </c>
      <c r="AB32" s="157"/>
      <c r="AC32" s="157"/>
      <c r="AD32" s="310"/>
      <c r="AE32" s="157"/>
      <c r="AF32" s="310"/>
      <c r="AG32" s="157"/>
      <c r="AH32" s="157"/>
      <c r="AI32" s="157"/>
      <c r="AJ32" s="310"/>
      <c r="AK32" s="157"/>
      <c r="AL32" s="310"/>
      <c r="AM32" s="310"/>
      <c r="AN32" s="351"/>
      <c r="AO32" s="312"/>
      <c r="AP32" s="160"/>
      <c r="AQ32" s="357"/>
      <c r="AR32" s="316"/>
      <c r="AS32" s="171"/>
    </row>
    <row r="33" spans="1:45" ht="63.75" customHeight="1" hidden="1">
      <c r="A33" s="513"/>
      <c r="B33" s="292"/>
      <c r="C33" s="292"/>
      <c r="D33" s="292"/>
      <c r="E33" s="292"/>
      <c r="F33" s="292"/>
      <c r="G33" s="292"/>
      <c r="H33" s="73"/>
      <c r="I33" s="73"/>
      <c r="J33" s="292"/>
      <c r="K33" s="297"/>
      <c r="L33" s="169"/>
      <c r="M33" s="296"/>
      <c r="N33" s="563"/>
      <c r="O33" s="557"/>
      <c r="P33" s="564"/>
      <c r="Q33" s="280"/>
      <c r="R33" s="106" t="str">
        <f t="shared" si="0"/>
        <v> </v>
      </c>
      <c r="S33" s="154"/>
      <c r="T33" s="361" t="str">
        <f t="shared" si="1"/>
        <v> </v>
      </c>
      <c r="U33" s="119"/>
      <c r="V33" s="147"/>
      <c r="W33" s="285"/>
      <c r="X33" s="109"/>
      <c r="Y33" s="145"/>
      <c r="Z33" s="106" t="str">
        <f t="shared" si="2"/>
        <v> </v>
      </c>
      <c r="AA33" s="109" t="e">
        <f t="shared" si="3"/>
        <v>#DIV/0!</v>
      </c>
      <c r="AB33" s="157"/>
      <c r="AC33" s="157"/>
      <c r="AD33" s="310"/>
      <c r="AE33" s="157"/>
      <c r="AF33" s="310"/>
      <c r="AG33" s="157"/>
      <c r="AH33" s="157"/>
      <c r="AI33" s="157"/>
      <c r="AJ33" s="310"/>
      <c r="AK33" s="157"/>
      <c r="AL33" s="310"/>
      <c r="AM33" s="310"/>
      <c r="AN33" s="351"/>
      <c r="AO33" s="312"/>
      <c r="AP33" s="160"/>
      <c r="AQ33" s="357"/>
      <c r="AR33" s="316"/>
      <c r="AS33" s="171"/>
    </row>
    <row r="34" spans="1:45" ht="63.75" customHeight="1" hidden="1">
      <c r="A34" s="513"/>
      <c r="B34" s="292"/>
      <c r="C34" s="292"/>
      <c r="D34" s="292"/>
      <c r="E34" s="292"/>
      <c r="F34" s="292"/>
      <c r="G34" s="292"/>
      <c r="H34" s="73"/>
      <c r="I34" s="73"/>
      <c r="J34" s="292"/>
      <c r="K34" s="297"/>
      <c r="L34" s="169"/>
      <c r="M34" s="296"/>
      <c r="N34" s="563"/>
      <c r="O34" s="557"/>
      <c r="P34" s="564"/>
      <c r="Q34" s="280"/>
      <c r="R34" s="106" t="str">
        <f t="shared" si="0"/>
        <v> </v>
      </c>
      <c r="S34" s="154"/>
      <c r="T34" s="361" t="str">
        <f t="shared" si="1"/>
        <v> </v>
      </c>
      <c r="U34" s="119"/>
      <c r="V34" s="147"/>
      <c r="W34" s="285"/>
      <c r="X34" s="109"/>
      <c r="Y34" s="145"/>
      <c r="Z34" s="106" t="str">
        <f t="shared" si="2"/>
        <v> </v>
      </c>
      <c r="AA34" s="109" t="e">
        <f t="shared" si="3"/>
        <v>#DIV/0!</v>
      </c>
      <c r="AB34" s="157"/>
      <c r="AC34" s="157"/>
      <c r="AD34" s="310"/>
      <c r="AE34" s="157"/>
      <c r="AF34" s="310"/>
      <c r="AG34" s="157"/>
      <c r="AH34" s="157"/>
      <c r="AI34" s="157"/>
      <c r="AJ34" s="310"/>
      <c r="AK34" s="157"/>
      <c r="AL34" s="310"/>
      <c r="AM34" s="310"/>
      <c r="AN34" s="351"/>
      <c r="AO34" s="312"/>
      <c r="AP34" s="160"/>
      <c r="AQ34" s="357"/>
      <c r="AR34" s="316"/>
      <c r="AS34" s="171"/>
    </row>
    <row r="35" spans="1:45" ht="63.75" customHeight="1" hidden="1">
      <c r="A35" s="513"/>
      <c r="B35" s="292"/>
      <c r="C35" s="292"/>
      <c r="D35" s="292"/>
      <c r="E35" s="292"/>
      <c r="F35" s="292"/>
      <c r="G35" s="292"/>
      <c r="H35" s="73"/>
      <c r="I35" s="73"/>
      <c r="J35" s="292"/>
      <c r="K35" s="297"/>
      <c r="L35" s="169"/>
      <c r="M35" s="296"/>
      <c r="N35" s="563"/>
      <c r="O35" s="557"/>
      <c r="P35" s="564"/>
      <c r="Q35" s="280"/>
      <c r="R35" s="106" t="str">
        <f t="shared" si="0"/>
        <v> </v>
      </c>
      <c r="S35" s="154"/>
      <c r="T35" s="361" t="str">
        <f t="shared" si="1"/>
        <v> </v>
      </c>
      <c r="U35" s="119"/>
      <c r="V35" s="147"/>
      <c r="W35" s="285"/>
      <c r="X35" s="109"/>
      <c r="Y35" s="145"/>
      <c r="Z35" s="106" t="str">
        <f t="shared" si="2"/>
        <v> </v>
      </c>
      <c r="AA35" s="109" t="e">
        <f t="shared" si="3"/>
        <v>#DIV/0!</v>
      </c>
      <c r="AB35" s="157"/>
      <c r="AC35" s="157"/>
      <c r="AD35" s="310"/>
      <c r="AE35" s="157"/>
      <c r="AF35" s="310"/>
      <c r="AG35" s="157"/>
      <c r="AH35" s="157"/>
      <c r="AI35" s="157"/>
      <c r="AJ35" s="310"/>
      <c r="AK35" s="157"/>
      <c r="AL35" s="310"/>
      <c r="AM35" s="310"/>
      <c r="AN35" s="351"/>
      <c r="AO35" s="312"/>
      <c r="AP35" s="160"/>
      <c r="AQ35" s="357"/>
      <c r="AR35" s="316"/>
      <c r="AS35" s="171"/>
    </row>
    <row r="36" spans="1:45" ht="63.75" customHeight="1" hidden="1">
      <c r="A36" s="514"/>
      <c r="B36" s="292"/>
      <c r="C36" s="292"/>
      <c r="D36" s="292"/>
      <c r="E36" s="292"/>
      <c r="F36" s="292"/>
      <c r="G36" s="292"/>
      <c r="H36" s="73"/>
      <c r="I36" s="73"/>
      <c r="J36" s="292"/>
      <c r="K36" s="297"/>
      <c r="L36" s="169"/>
      <c r="M36" s="296"/>
      <c r="N36" s="563"/>
      <c r="O36" s="557"/>
      <c r="P36" s="564"/>
      <c r="Q36" s="280"/>
      <c r="R36" s="106" t="str">
        <f t="shared" si="0"/>
        <v> </v>
      </c>
      <c r="S36" s="154"/>
      <c r="T36" s="361" t="str">
        <f t="shared" si="1"/>
        <v> </v>
      </c>
      <c r="U36" s="119"/>
      <c r="V36" s="147"/>
      <c r="W36" s="285"/>
      <c r="X36" s="109"/>
      <c r="Y36" s="145"/>
      <c r="Z36" s="106" t="str">
        <f t="shared" si="2"/>
        <v> </v>
      </c>
      <c r="AA36" s="109" t="e">
        <f t="shared" si="3"/>
        <v>#DIV/0!</v>
      </c>
      <c r="AB36" s="157"/>
      <c r="AC36" s="157"/>
      <c r="AD36" s="310"/>
      <c r="AE36" s="157"/>
      <c r="AF36" s="310"/>
      <c r="AG36" s="157"/>
      <c r="AH36" s="157"/>
      <c r="AI36" s="157"/>
      <c r="AJ36" s="310"/>
      <c r="AK36" s="157"/>
      <c r="AL36" s="310"/>
      <c r="AM36" s="310"/>
      <c r="AN36" s="351"/>
      <c r="AO36" s="312"/>
      <c r="AP36" s="364"/>
      <c r="AQ36" s="357"/>
      <c r="AR36" s="316"/>
      <c r="AS36" s="171"/>
    </row>
    <row r="37" spans="1:45" ht="107.25" customHeight="1">
      <c r="A37" s="379" t="s">
        <v>231</v>
      </c>
      <c r="B37" s="292" t="s">
        <v>208</v>
      </c>
      <c r="C37" s="292" t="s">
        <v>244</v>
      </c>
      <c r="D37" s="73">
        <v>1</v>
      </c>
      <c r="E37" s="292"/>
      <c r="F37" s="292"/>
      <c r="G37" s="292"/>
      <c r="H37" s="73">
        <v>1</v>
      </c>
      <c r="I37" s="73">
        <f>H37</f>
        <v>1</v>
      </c>
      <c r="J37" s="292" t="s">
        <v>142</v>
      </c>
      <c r="K37" s="297" t="s">
        <v>192</v>
      </c>
      <c r="L37" s="76">
        <f>3434669126/1000000</f>
        <v>3434.669126</v>
      </c>
      <c r="M37" s="130" t="s">
        <v>262</v>
      </c>
      <c r="N37" s="563"/>
      <c r="O37" s="557"/>
      <c r="P37" s="564"/>
      <c r="Q37" s="280"/>
      <c r="R37" s="106" t="str">
        <f t="shared" si="0"/>
        <v> </v>
      </c>
      <c r="S37" s="145"/>
      <c r="T37" s="361" t="str">
        <f t="shared" si="1"/>
        <v> </v>
      </c>
      <c r="U37" s="119"/>
      <c r="V37" s="147"/>
      <c r="W37" s="285"/>
      <c r="X37" s="109"/>
      <c r="Y37" s="132"/>
      <c r="Z37" s="106" t="str">
        <f t="shared" si="2"/>
        <v> </v>
      </c>
      <c r="AA37" s="109" t="e">
        <f t="shared" si="3"/>
        <v>#DIV/0!</v>
      </c>
      <c r="AB37" s="157"/>
      <c r="AC37" s="157"/>
      <c r="AD37" s="310"/>
      <c r="AE37" s="157"/>
      <c r="AF37" s="310"/>
      <c r="AG37" s="157"/>
      <c r="AH37" s="157"/>
      <c r="AI37" s="157"/>
      <c r="AJ37" s="310"/>
      <c r="AK37" s="157"/>
      <c r="AL37" s="310"/>
      <c r="AM37" s="310"/>
      <c r="AN37" s="351"/>
      <c r="AO37" s="312"/>
      <c r="AP37" s="133"/>
      <c r="AQ37" s="160"/>
      <c r="AR37" s="354"/>
      <c r="AS37" s="171"/>
    </row>
    <row r="38" spans="1:28" ht="34.5" customHeight="1">
      <c r="A38" s="449" t="s">
        <v>110</v>
      </c>
      <c r="B38" s="450"/>
      <c r="C38" s="450"/>
      <c r="D38" s="450"/>
      <c r="E38" s="450"/>
      <c r="F38" s="450"/>
      <c r="G38" s="450"/>
      <c r="H38" s="450"/>
      <c r="I38" s="450"/>
      <c r="J38" s="450"/>
      <c r="K38" s="450"/>
      <c r="L38" s="175">
        <v>0.0111</v>
      </c>
      <c r="M38" s="112"/>
      <c r="N38" s="174"/>
      <c r="O38" s="174"/>
      <c r="P38" s="174"/>
      <c r="Q38" s="175">
        <f>$L38/4</f>
        <v>0.002775</v>
      </c>
      <c r="R38" s="176">
        <v>1</v>
      </c>
      <c r="S38" s="175">
        <f>$L38/4</f>
        <v>0.002775</v>
      </c>
      <c r="T38" s="176">
        <v>1</v>
      </c>
      <c r="U38" s="349">
        <f>AVERAGE(U14:U25)</f>
        <v>0.9877550403350723</v>
      </c>
      <c r="V38" s="175">
        <f>$L38/4</f>
        <v>0.002775</v>
      </c>
      <c r="W38" s="176">
        <v>1</v>
      </c>
      <c r="X38" s="177">
        <f>AVERAGE(X14:X25)</f>
        <v>0.9977482269503546</v>
      </c>
      <c r="Y38" s="175">
        <f>$L38/4</f>
        <v>0.002775</v>
      </c>
      <c r="Z38" s="176">
        <v>1</v>
      </c>
      <c r="AA38" s="177" t="e">
        <f>AVERAGE(AA14:AA25)</f>
        <v>#DIV/0!</v>
      </c>
      <c r="AB38" s="178"/>
    </row>
    <row r="39" spans="1:28" ht="47.25" customHeight="1">
      <c r="A39" s="457" t="s">
        <v>111</v>
      </c>
      <c r="B39" s="458"/>
      <c r="C39" s="458"/>
      <c r="D39" s="458"/>
      <c r="E39" s="458"/>
      <c r="F39" s="458"/>
      <c r="G39" s="458"/>
      <c r="H39" s="458"/>
      <c r="I39" s="458"/>
      <c r="J39" s="458"/>
      <c r="K39" s="458"/>
      <c r="L39" s="179"/>
      <c r="M39" s="180"/>
      <c r="N39" s="181"/>
      <c r="O39" s="181"/>
      <c r="P39" s="181"/>
      <c r="Q39" s="182">
        <f>R39*Q38/R38</f>
        <v>0.0026904418504901965</v>
      </c>
      <c r="R39" s="183">
        <f>AVERAGE(R14:R37)</f>
        <v>0.9695285947712419</v>
      </c>
      <c r="S39" s="182">
        <f>T39*S38/T38</f>
        <v>0.0027476989916231927</v>
      </c>
      <c r="T39" s="183">
        <f>AVERAGE(T14:T37)</f>
        <v>0.9901617987831325</v>
      </c>
      <c r="U39" s="184">
        <f>SUM(Q39,S39)</f>
        <v>0.005438140842113389</v>
      </c>
      <c r="V39" s="182">
        <f>W39*V38/W38</f>
        <v>0.0027631914893617025</v>
      </c>
      <c r="W39" s="183">
        <f>AVERAGE(W14:W37)</f>
        <v>0.9957446808510639</v>
      </c>
      <c r="X39" s="184">
        <f>SUM(U39,V39)</f>
        <v>0.00820133233147509</v>
      </c>
      <c r="Y39" s="182">
        <f>Z39*Y38/Z38</f>
        <v>0</v>
      </c>
      <c r="Z39" s="183">
        <f>AVERAGE(Z14:Z37)</f>
        <v>0</v>
      </c>
      <c r="AA39" s="184">
        <f>SUM(X39,Y39)</f>
        <v>0.00820133233147509</v>
      </c>
      <c r="AB39" s="186"/>
    </row>
    <row r="40" spans="1:13" s="189" customFormat="1" ht="39" customHeight="1">
      <c r="A40" s="187"/>
      <c r="B40" s="187"/>
      <c r="C40" s="187"/>
      <c r="D40" s="187"/>
      <c r="E40" s="187"/>
      <c r="F40" s="187"/>
      <c r="G40" s="187"/>
      <c r="H40" s="187"/>
      <c r="I40" s="187"/>
      <c r="J40" s="187"/>
      <c r="K40" s="187"/>
      <c r="L40" s="187"/>
      <c r="M40" s="188"/>
    </row>
    <row r="41" spans="1:13" s="189" customFormat="1" ht="52.5" customHeight="1">
      <c r="A41" s="187"/>
      <c r="B41" s="187"/>
      <c r="C41" s="187"/>
      <c r="D41" s="187"/>
      <c r="E41" s="187"/>
      <c r="F41" s="187"/>
      <c r="G41" s="187"/>
      <c r="H41" s="187"/>
      <c r="I41" s="187"/>
      <c r="J41" s="187"/>
      <c r="K41" s="187"/>
      <c r="L41" s="187"/>
      <c r="M41" s="188"/>
    </row>
    <row r="42" spans="1:45" ht="42" customHeight="1">
      <c r="A42" s="462" t="s">
        <v>109</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row>
    <row r="43" spans="1:45" ht="47.25" customHeight="1">
      <c r="A43" s="504" t="s">
        <v>25</v>
      </c>
      <c r="B43" s="504"/>
      <c r="C43" s="504"/>
      <c r="D43" s="504"/>
      <c r="E43" s="504"/>
      <c r="F43" s="504"/>
      <c r="G43" s="504"/>
      <c r="H43" s="504"/>
      <c r="I43" s="504"/>
      <c r="J43" s="504"/>
      <c r="K43" s="504"/>
      <c r="L43" s="504"/>
      <c r="M43" s="289"/>
      <c r="N43" s="288"/>
      <c r="O43" s="190"/>
      <c r="P43" s="190"/>
      <c r="Q43" s="509" t="s">
        <v>168</v>
      </c>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row>
    <row r="44" spans="1:45" ht="33.75" customHeight="1">
      <c r="A44" s="461" t="s">
        <v>10</v>
      </c>
      <c r="B44" s="456" t="s">
        <v>99</v>
      </c>
      <c r="C44" s="456" t="s">
        <v>11</v>
      </c>
      <c r="D44" s="456" t="s">
        <v>12</v>
      </c>
      <c r="E44" s="451" t="s">
        <v>114</v>
      </c>
      <c r="F44" s="452"/>
      <c r="G44" s="452"/>
      <c r="H44" s="453"/>
      <c r="I44" s="454" t="s">
        <v>115</v>
      </c>
      <c r="J44" s="456" t="s">
        <v>13</v>
      </c>
      <c r="K44" s="456" t="s">
        <v>104</v>
      </c>
      <c r="L44" s="454" t="s">
        <v>14</v>
      </c>
      <c r="M44" s="286"/>
      <c r="N44" s="454" t="s">
        <v>211</v>
      </c>
      <c r="O44" s="454" t="s">
        <v>210</v>
      </c>
      <c r="P44" s="454" t="s">
        <v>212</v>
      </c>
      <c r="Q44" s="474" t="s">
        <v>169</v>
      </c>
      <c r="R44" s="475"/>
      <c r="S44" s="475"/>
      <c r="T44" s="475"/>
      <c r="U44" s="475"/>
      <c r="V44" s="475"/>
      <c r="W44" s="475"/>
      <c r="X44" s="475"/>
      <c r="Y44" s="475"/>
      <c r="Z44" s="475"/>
      <c r="AA44" s="475"/>
      <c r="AB44" s="474" t="s">
        <v>170</v>
      </c>
      <c r="AC44" s="475"/>
      <c r="AD44" s="475"/>
      <c r="AE44" s="475"/>
      <c r="AF44" s="475"/>
      <c r="AG44" s="475"/>
      <c r="AH44" s="475"/>
      <c r="AI44" s="476"/>
      <c r="AJ44" s="477" t="s">
        <v>171</v>
      </c>
      <c r="AK44" s="478"/>
      <c r="AL44" s="478"/>
      <c r="AM44" s="478"/>
      <c r="AN44" s="565" t="s">
        <v>175</v>
      </c>
      <c r="AO44" s="567" t="s">
        <v>176</v>
      </c>
      <c r="AP44" s="479" t="s">
        <v>178</v>
      </c>
      <c r="AQ44" s="480"/>
      <c r="AR44" s="480"/>
      <c r="AS44" s="480"/>
    </row>
    <row r="45" spans="1:45" ht="45" customHeight="1">
      <c r="A45" s="461"/>
      <c r="B45" s="456"/>
      <c r="C45" s="456"/>
      <c r="D45" s="456"/>
      <c r="E45" s="128" t="s">
        <v>100</v>
      </c>
      <c r="F45" s="128" t="s">
        <v>101</v>
      </c>
      <c r="G45" s="128" t="s">
        <v>102</v>
      </c>
      <c r="H45" s="128" t="s">
        <v>103</v>
      </c>
      <c r="I45" s="455"/>
      <c r="J45" s="456"/>
      <c r="K45" s="456"/>
      <c r="L45" s="455"/>
      <c r="M45" s="287"/>
      <c r="N45" s="455"/>
      <c r="O45" s="455"/>
      <c r="P45" s="455"/>
      <c r="Q45" s="104" t="s">
        <v>100</v>
      </c>
      <c r="R45" s="104" t="s">
        <v>172</v>
      </c>
      <c r="S45" s="104" t="s">
        <v>101</v>
      </c>
      <c r="T45" s="104" t="s">
        <v>172</v>
      </c>
      <c r="U45" s="104" t="s">
        <v>173</v>
      </c>
      <c r="V45" s="104" t="s">
        <v>102</v>
      </c>
      <c r="W45" s="104" t="s">
        <v>172</v>
      </c>
      <c r="X45" s="104" t="s">
        <v>174</v>
      </c>
      <c r="Y45" s="104" t="s">
        <v>103</v>
      </c>
      <c r="Z45" s="104" t="s">
        <v>172</v>
      </c>
      <c r="AA45" s="108" t="s">
        <v>252</v>
      </c>
      <c r="AB45" s="104" t="s">
        <v>100</v>
      </c>
      <c r="AC45" s="104" t="s">
        <v>172</v>
      </c>
      <c r="AD45" s="104" t="s">
        <v>101</v>
      </c>
      <c r="AE45" s="104" t="s">
        <v>172</v>
      </c>
      <c r="AF45" s="104" t="s">
        <v>102</v>
      </c>
      <c r="AG45" s="104" t="s">
        <v>172</v>
      </c>
      <c r="AH45" s="104" t="s">
        <v>103</v>
      </c>
      <c r="AI45" s="104" t="s">
        <v>172</v>
      </c>
      <c r="AJ45" s="104" t="s">
        <v>100</v>
      </c>
      <c r="AK45" s="104" t="s">
        <v>101</v>
      </c>
      <c r="AL45" s="104" t="s">
        <v>102</v>
      </c>
      <c r="AM45" s="104" t="s">
        <v>103</v>
      </c>
      <c r="AN45" s="566"/>
      <c r="AO45" s="568"/>
      <c r="AP45" s="129" t="s">
        <v>177</v>
      </c>
      <c r="AQ45" s="129" t="s">
        <v>179</v>
      </c>
      <c r="AR45" s="129" t="s">
        <v>180</v>
      </c>
      <c r="AS45" s="129" t="s">
        <v>181</v>
      </c>
    </row>
    <row r="46" spans="1:45" ht="91.5" customHeight="1">
      <c r="A46" s="459" t="s">
        <v>185</v>
      </c>
      <c r="B46" s="78" t="s">
        <v>123</v>
      </c>
      <c r="C46" s="596" t="s">
        <v>184</v>
      </c>
      <c r="D46" s="569">
        <v>2</v>
      </c>
      <c r="E46" s="569"/>
      <c r="F46" s="569">
        <v>1</v>
      </c>
      <c r="G46" s="569"/>
      <c r="H46" s="569">
        <v>1</v>
      </c>
      <c r="I46" s="569">
        <v>2</v>
      </c>
      <c r="J46" s="586" t="s">
        <v>124</v>
      </c>
      <c r="K46" s="589" t="s">
        <v>192</v>
      </c>
      <c r="L46" s="572">
        <v>10794</v>
      </c>
      <c r="M46" s="293" t="s">
        <v>263</v>
      </c>
      <c r="N46" s="577"/>
      <c r="O46" s="578"/>
      <c r="P46" s="579"/>
      <c r="Q46" s="447"/>
      <c r="R46" s="442" t="str">
        <f>IF(Q46&lt;&gt;0,IF(Q46/E46&gt;100%,100%,Q46/E46)," ")</f>
        <v> </v>
      </c>
      <c r="S46" s="490">
        <v>1</v>
      </c>
      <c r="T46" s="442">
        <f aca="true" t="shared" si="5" ref="T46:T62">IF(S46&lt;&gt;0,IF(S46/F46&gt;100%,100%,S46/F46)," ")</f>
        <v>1</v>
      </c>
      <c r="U46" s="492">
        <f>IF((IF(M46="promedio",AVERAGE(Q46,S46)/AVERAGE(E46,F46),SUM(Q46,S46)/SUM(E46,F46)))&gt;100%,100%,(IF(M46="promedio",AVERAGE(Q46,S46)/AVERAGE(E46,F46),SUM(Q46,S46)/SUM(E46,F46))))</f>
        <v>1</v>
      </c>
      <c r="V46" s="490"/>
      <c r="W46" s="442" t="str">
        <f aca="true" t="shared" si="6" ref="W46:W62">IF(V46&lt;&gt;0,IF(V46/G46&gt;100%,100%,V46/G46)," ")</f>
        <v> </v>
      </c>
      <c r="X46" s="444">
        <f>IF((IF(M46="promedio",AVERAGE(Q46,S46,V46)/AVERAGE(E46,F46,G46),SUM(Q46,S46,V46)/SUM(E46,F46,G46)))&gt;100%,100%,(IF(M46="promedio",AVERAGE(Q46,S46,V46)/AVERAGE(E46,F46,G46),SUM(Q46,S46,V46)/SUM(E46,F46,G46))))</f>
        <v>1</v>
      </c>
      <c r="Y46" s="490"/>
      <c r="Z46" s="442" t="str">
        <f aca="true" t="shared" si="7" ref="Z46:Z62">IF(Y46&lt;&gt;0,IF(Y46/H46&gt;100%,100%,Y46/H46)," ")</f>
        <v> </v>
      </c>
      <c r="AA46" s="444">
        <f aca="true" t="shared" si="8" ref="AA46:AA62">IF((IF(M46="promedio",AVERAGE(Q46,S46,V46,Y46)/I46,SUM(Q46,S46,V46,Y46)/I46))&gt;100%,100%,(IF(M46="promedio",AVERAGE(Q46,S46,V46,Y46)/I46,SUM(Q46,S46,V46,Y46)/I46)))</f>
        <v>0.5</v>
      </c>
      <c r="AB46" s="601"/>
      <c r="AC46" s="601"/>
      <c r="AD46" s="608"/>
      <c r="AE46" s="601"/>
      <c r="AF46" s="608"/>
      <c r="AG46" s="601"/>
      <c r="AH46" s="601"/>
      <c r="AI46" s="601"/>
      <c r="AJ46" s="601"/>
      <c r="AK46" s="608"/>
      <c r="AL46" s="608"/>
      <c r="AM46" s="608"/>
      <c r="AN46" s="605"/>
      <c r="AO46" s="605"/>
      <c r="AP46" s="611"/>
      <c r="AQ46" s="614" t="s">
        <v>305</v>
      </c>
      <c r="AR46" s="608"/>
      <c r="AS46" s="601"/>
    </row>
    <row r="47" spans="1:45" ht="109.5" customHeight="1">
      <c r="A47" s="460"/>
      <c r="B47" s="79" t="s">
        <v>121</v>
      </c>
      <c r="C47" s="597"/>
      <c r="D47" s="570"/>
      <c r="E47" s="570"/>
      <c r="F47" s="570"/>
      <c r="G47" s="570"/>
      <c r="H47" s="570"/>
      <c r="I47" s="570"/>
      <c r="J47" s="587"/>
      <c r="K47" s="590"/>
      <c r="L47" s="573"/>
      <c r="M47" s="294"/>
      <c r="N47" s="580"/>
      <c r="O47" s="581"/>
      <c r="P47" s="582"/>
      <c r="Q47" s="575"/>
      <c r="R47" s="599"/>
      <c r="S47" s="576"/>
      <c r="T47" s="599"/>
      <c r="U47" s="600"/>
      <c r="V47" s="576"/>
      <c r="W47" s="599"/>
      <c r="X47" s="604"/>
      <c r="Y47" s="576"/>
      <c r="Z47" s="599"/>
      <c r="AA47" s="604"/>
      <c r="AB47" s="602"/>
      <c r="AC47" s="602"/>
      <c r="AD47" s="609"/>
      <c r="AE47" s="602"/>
      <c r="AF47" s="609"/>
      <c r="AG47" s="602"/>
      <c r="AH47" s="602"/>
      <c r="AI47" s="602"/>
      <c r="AJ47" s="602"/>
      <c r="AK47" s="609"/>
      <c r="AL47" s="609"/>
      <c r="AM47" s="609"/>
      <c r="AN47" s="606"/>
      <c r="AO47" s="606"/>
      <c r="AP47" s="612"/>
      <c r="AQ47" s="615"/>
      <c r="AR47" s="609"/>
      <c r="AS47" s="602"/>
    </row>
    <row r="48" spans="1:45" ht="94.5" customHeight="1">
      <c r="A48" s="460"/>
      <c r="B48" s="79" t="s">
        <v>230</v>
      </c>
      <c r="C48" s="598"/>
      <c r="D48" s="571"/>
      <c r="E48" s="571"/>
      <c r="F48" s="571"/>
      <c r="G48" s="571"/>
      <c r="H48" s="571"/>
      <c r="I48" s="571"/>
      <c r="J48" s="588"/>
      <c r="K48" s="591"/>
      <c r="L48" s="574"/>
      <c r="M48" s="295"/>
      <c r="N48" s="580"/>
      <c r="O48" s="581"/>
      <c r="P48" s="582"/>
      <c r="Q48" s="448"/>
      <c r="R48" s="443"/>
      <c r="S48" s="491"/>
      <c r="T48" s="443"/>
      <c r="U48" s="493"/>
      <c r="V48" s="491"/>
      <c r="W48" s="443"/>
      <c r="X48" s="445"/>
      <c r="Y48" s="491"/>
      <c r="Z48" s="443"/>
      <c r="AA48" s="445"/>
      <c r="AB48" s="603"/>
      <c r="AC48" s="603"/>
      <c r="AD48" s="610"/>
      <c r="AE48" s="603"/>
      <c r="AF48" s="610"/>
      <c r="AG48" s="603"/>
      <c r="AH48" s="603"/>
      <c r="AI48" s="603"/>
      <c r="AJ48" s="603"/>
      <c r="AK48" s="610"/>
      <c r="AL48" s="610"/>
      <c r="AM48" s="610"/>
      <c r="AN48" s="607"/>
      <c r="AO48" s="607"/>
      <c r="AP48" s="613"/>
      <c r="AQ48" s="616"/>
      <c r="AR48" s="610"/>
      <c r="AS48" s="603"/>
    </row>
    <row r="49" spans="1:45" ht="87.75" customHeight="1" hidden="1">
      <c r="A49" s="460"/>
      <c r="B49" s="191"/>
      <c r="C49" s="238"/>
      <c r="D49" s="150"/>
      <c r="E49" s="149"/>
      <c r="F49" s="149"/>
      <c r="G49" s="149"/>
      <c r="H49" s="149"/>
      <c r="I49" s="149"/>
      <c r="J49" s="149"/>
      <c r="K49" s="71"/>
      <c r="L49" s="76"/>
      <c r="M49" s="113"/>
      <c r="N49" s="580"/>
      <c r="O49" s="581"/>
      <c r="P49" s="582"/>
      <c r="Q49" s="258"/>
      <c r="R49" s="106" t="str">
        <f aca="true" t="shared" si="9" ref="R49:R62">IF(Q49&lt;&gt;0,IF(Q49/E49&gt;100%,100%,Q49/E49)," ")</f>
        <v> </v>
      </c>
      <c r="S49" s="145"/>
      <c r="T49" s="361" t="str">
        <f t="shared" si="5"/>
        <v> </v>
      </c>
      <c r="U49" s="119"/>
      <c r="V49" s="145"/>
      <c r="W49" s="285" t="str">
        <f t="shared" si="6"/>
        <v> </v>
      </c>
      <c r="X49" s="109"/>
      <c r="Y49" s="145"/>
      <c r="Z49" s="106" t="str">
        <f t="shared" si="7"/>
        <v> </v>
      </c>
      <c r="AA49" s="109" t="e">
        <f t="shared" si="8"/>
        <v>#DIV/0!</v>
      </c>
      <c r="AB49" s="146"/>
      <c r="AC49" s="146"/>
      <c r="AD49" s="307"/>
      <c r="AE49" s="110"/>
      <c r="AF49" s="309"/>
      <c r="AG49" s="146"/>
      <c r="AH49" s="146"/>
      <c r="AI49" s="148"/>
      <c r="AJ49" s="110"/>
      <c r="AK49" s="309"/>
      <c r="AL49" s="306"/>
      <c r="AM49" s="306"/>
      <c r="AN49" s="307"/>
      <c r="AO49" s="308"/>
      <c r="AP49" s="148"/>
      <c r="AQ49" s="306"/>
      <c r="AR49" s="306"/>
      <c r="AS49" s="146"/>
    </row>
    <row r="50" spans="1:45" ht="87.75" customHeight="1" hidden="1">
      <c r="A50" s="460"/>
      <c r="B50" s="149"/>
      <c r="C50" s="149"/>
      <c r="D50" s="150"/>
      <c r="E50" s="149"/>
      <c r="F50" s="149"/>
      <c r="G50" s="149"/>
      <c r="H50" s="149"/>
      <c r="I50" s="149"/>
      <c r="J50" s="149"/>
      <c r="K50" s="71"/>
      <c r="L50" s="76"/>
      <c r="M50" s="114"/>
      <c r="N50" s="580"/>
      <c r="O50" s="581"/>
      <c r="P50" s="582"/>
      <c r="Q50" s="258"/>
      <c r="R50" s="106" t="str">
        <f t="shared" si="9"/>
        <v> </v>
      </c>
      <c r="S50" s="145"/>
      <c r="T50" s="361" t="str">
        <f t="shared" si="5"/>
        <v> </v>
      </c>
      <c r="U50" s="119"/>
      <c r="V50" s="145"/>
      <c r="W50" s="285" t="str">
        <f t="shared" si="6"/>
        <v> </v>
      </c>
      <c r="X50" s="109"/>
      <c r="Y50" s="145"/>
      <c r="Z50" s="106" t="str">
        <f t="shared" si="7"/>
        <v> </v>
      </c>
      <c r="AA50" s="109" t="e">
        <f t="shared" si="8"/>
        <v>#DIV/0!</v>
      </c>
      <c r="AB50" s="146"/>
      <c r="AC50" s="146"/>
      <c r="AD50" s="307"/>
      <c r="AE50" s="110"/>
      <c r="AF50" s="309"/>
      <c r="AG50" s="146"/>
      <c r="AH50" s="146"/>
      <c r="AI50" s="148"/>
      <c r="AJ50" s="110"/>
      <c r="AK50" s="309"/>
      <c r="AL50" s="306"/>
      <c r="AM50" s="306"/>
      <c r="AN50" s="307"/>
      <c r="AO50" s="308"/>
      <c r="AP50" s="148"/>
      <c r="AQ50" s="306"/>
      <c r="AR50" s="306"/>
      <c r="AS50" s="146"/>
    </row>
    <row r="51" spans="1:45" ht="87.75" customHeight="1" hidden="1">
      <c r="A51" s="460"/>
      <c r="B51" s="135"/>
      <c r="C51" s="135"/>
      <c r="D51" s="134"/>
      <c r="E51" s="134"/>
      <c r="F51" s="134"/>
      <c r="G51" s="196"/>
      <c r="H51" s="196"/>
      <c r="I51" s="196"/>
      <c r="J51" s="135"/>
      <c r="K51" s="71"/>
      <c r="L51" s="76"/>
      <c r="M51" s="115"/>
      <c r="N51" s="580"/>
      <c r="O51" s="581"/>
      <c r="P51" s="582"/>
      <c r="Q51" s="258"/>
      <c r="R51" s="106" t="str">
        <f t="shared" si="9"/>
        <v> </v>
      </c>
      <c r="S51" s="145"/>
      <c r="T51" s="361" t="str">
        <f t="shared" si="5"/>
        <v> </v>
      </c>
      <c r="U51" s="119"/>
      <c r="V51" s="145"/>
      <c r="W51" s="285" t="str">
        <f t="shared" si="6"/>
        <v> </v>
      </c>
      <c r="X51" s="109"/>
      <c r="Y51" s="145"/>
      <c r="Z51" s="106" t="str">
        <f t="shared" si="7"/>
        <v> </v>
      </c>
      <c r="AA51" s="109" t="e">
        <f t="shared" si="8"/>
        <v>#DIV/0!</v>
      </c>
      <c r="AB51" s="146"/>
      <c r="AC51" s="146"/>
      <c r="AD51" s="307"/>
      <c r="AE51" s="110"/>
      <c r="AF51" s="309"/>
      <c r="AG51" s="146"/>
      <c r="AH51" s="146"/>
      <c r="AI51" s="148"/>
      <c r="AJ51" s="110"/>
      <c r="AK51" s="309"/>
      <c r="AL51" s="306"/>
      <c r="AM51" s="306"/>
      <c r="AN51" s="307"/>
      <c r="AO51" s="308"/>
      <c r="AP51" s="148"/>
      <c r="AQ51" s="306"/>
      <c r="AR51" s="306"/>
      <c r="AS51" s="146"/>
    </row>
    <row r="52" spans="1:45" ht="87.75" customHeight="1" hidden="1">
      <c r="A52" s="460"/>
      <c r="B52" s="135"/>
      <c r="C52" s="135"/>
      <c r="D52" s="140"/>
      <c r="E52" s="140"/>
      <c r="F52" s="140"/>
      <c r="G52" s="196"/>
      <c r="H52" s="196"/>
      <c r="I52" s="196"/>
      <c r="J52" s="135"/>
      <c r="K52" s="71"/>
      <c r="L52" s="76"/>
      <c r="M52" s="115"/>
      <c r="N52" s="580"/>
      <c r="O52" s="581"/>
      <c r="P52" s="582"/>
      <c r="Q52" s="258"/>
      <c r="R52" s="106" t="str">
        <f t="shared" si="9"/>
        <v> </v>
      </c>
      <c r="S52" s="145"/>
      <c r="T52" s="361" t="str">
        <f t="shared" si="5"/>
        <v> </v>
      </c>
      <c r="U52" s="119"/>
      <c r="V52" s="145"/>
      <c r="W52" s="285" t="str">
        <f t="shared" si="6"/>
        <v> </v>
      </c>
      <c r="X52" s="109"/>
      <c r="Y52" s="145"/>
      <c r="Z52" s="106" t="str">
        <f t="shared" si="7"/>
        <v> </v>
      </c>
      <c r="AA52" s="109" t="e">
        <f t="shared" si="8"/>
        <v>#DIV/0!</v>
      </c>
      <c r="AB52" s="146"/>
      <c r="AC52" s="146"/>
      <c r="AD52" s="307"/>
      <c r="AE52" s="110"/>
      <c r="AF52" s="309"/>
      <c r="AG52" s="146"/>
      <c r="AH52" s="146"/>
      <c r="AI52" s="148"/>
      <c r="AJ52" s="110"/>
      <c r="AK52" s="309"/>
      <c r="AL52" s="306"/>
      <c r="AM52" s="306"/>
      <c r="AN52" s="307"/>
      <c r="AO52" s="308"/>
      <c r="AP52" s="148"/>
      <c r="AQ52" s="306"/>
      <c r="AR52" s="306"/>
      <c r="AS52" s="146"/>
    </row>
    <row r="53" spans="1:45" ht="74.25" customHeight="1" hidden="1">
      <c r="A53" s="460"/>
      <c r="B53" s="149"/>
      <c r="C53" s="149"/>
      <c r="D53" s="150"/>
      <c r="E53" s="149"/>
      <c r="F53" s="149"/>
      <c r="G53" s="149"/>
      <c r="H53" s="149"/>
      <c r="I53" s="149"/>
      <c r="J53" s="149"/>
      <c r="K53" s="71"/>
      <c r="L53" s="76"/>
      <c r="M53" s="114"/>
      <c r="N53" s="580"/>
      <c r="O53" s="581"/>
      <c r="P53" s="582"/>
      <c r="Q53" s="258"/>
      <c r="R53" s="106" t="str">
        <f t="shared" si="9"/>
        <v> </v>
      </c>
      <c r="S53" s="145"/>
      <c r="T53" s="361" t="str">
        <f t="shared" si="5"/>
        <v> </v>
      </c>
      <c r="U53" s="119"/>
      <c r="V53" s="145"/>
      <c r="W53" s="285" t="str">
        <f t="shared" si="6"/>
        <v> </v>
      </c>
      <c r="X53" s="109"/>
      <c r="Y53" s="145"/>
      <c r="Z53" s="106" t="str">
        <f t="shared" si="7"/>
        <v> </v>
      </c>
      <c r="AA53" s="109" t="e">
        <f t="shared" si="8"/>
        <v>#DIV/0!</v>
      </c>
      <c r="AB53" s="146"/>
      <c r="AC53" s="146"/>
      <c r="AD53" s="307"/>
      <c r="AE53" s="110"/>
      <c r="AF53" s="309"/>
      <c r="AG53" s="146"/>
      <c r="AH53" s="146"/>
      <c r="AI53" s="148"/>
      <c r="AJ53" s="110"/>
      <c r="AK53" s="309"/>
      <c r="AL53" s="306"/>
      <c r="AM53" s="306"/>
      <c r="AN53" s="307"/>
      <c r="AO53" s="308"/>
      <c r="AP53" s="148"/>
      <c r="AQ53" s="306"/>
      <c r="AR53" s="306"/>
      <c r="AS53" s="146"/>
    </row>
    <row r="54" spans="1:45" ht="87.75" customHeight="1">
      <c r="A54" s="459" t="s">
        <v>140</v>
      </c>
      <c r="B54" s="79" t="s">
        <v>186</v>
      </c>
      <c r="C54" s="80" t="s">
        <v>187</v>
      </c>
      <c r="D54" s="75">
        <v>1</v>
      </c>
      <c r="E54" s="75"/>
      <c r="F54" s="75">
        <v>1</v>
      </c>
      <c r="G54" s="75"/>
      <c r="H54" s="75"/>
      <c r="I54" s="75">
        <v>1</v>
      </c>
      <c r="J54" s="81" t="s">
        <v>222</v>
      </c>
      <c r="K54" s="297" t="s">
        <v>192</v>
      </c>
      <c r="L54" s="76">
        <v>187</v>
      </c>
      <c r="M54" s="116" t="s">
        <v>262</v>
      </c>
      <c r="N54" s="580"/>
      <c r="O54" s="581"/>
      <c r="P54" s="582"/>
      <c r="Q54" s="258"/>
      <c r="R54" s="106" t="str">
        <f t="shared" si="9"/>
        <v> </v>
      </c>
      <c r="S54" s="132">
        <v>1</v>
      </c>
      <c r="T54" s="361">
        <f t="shared" si="5"/>
        <v>1</v>
      </c>
      <c r="U54" s="119">
        <f>IF((IF(M54="promedio",AVERAGE(Q54,S54)/AVERAGE(E54,F54),SUM(Q54,S54)/SUM(E54,F54)))&gt;100%,100%,(IF(M54="promedio",AVERAGE(Q54,S54)/AVERAGE(E54,F54),SUM(Q54,S54)/SUM(E54,F54))))</f>
        <v>1</v>
      </c>
      <c r="V54" s="145"/>
      <c r="W54" s="285" t="str">
        <f t="shared" si="6"/>
        <v> </v>
      </c>
      <c r="X54" s="109">
        <f>IF((IF(M54="promedio",AVERAGE(Q54,S54,V54)/AVERAGE(E54,F54,G54),SUM(Q54,S54,V54)/SUM(E54,F54,G54)))&gt;100%,100%,(IF(M54="promedio",AVERAGE(Q54,S54,V54)/AVERAGE(E54,F54,G54),SUM(Q54,S54,V54)/SUM(E54,F54,G54))))</f>
        <v>1</v>
      </c>
      <c r="Y54" s="145"/>
      <c r="Z54" s="106" t="str">
        <f t="shared" si="7"/>
        <v> </v>
      </c>
      <c r="AA54" s="109">
        <f t="shared" si="8"/>
        <v>1</v>
      </c>
      <c r="AB54" s="157"/>
      <c r="AC54" s="157"/>
      <c r="AD54" s="310"/>
      <c r="AE54" s="157"/>
      <c r="AF54" s="310"/>
      <c r="AG54" s="157"/>
      <c r="AH54" s="157"/>
      <c r="AI54" s="157"/>
      <c r="AJ54" s="157"/>
      <c r="AK54" s="310"/>
      <c r="AL54" s="310"/>
      <c r="AM54" s="310"/>
      <c r="AN54" s="351"/>
      <c r="AO54" s="312"/>
      <c r="AP54" s="160"/>
      <c r="AQ54" s="352" t="s">
        <v>289</v>
      </c>
      <c r="AR54" s="314"/>
      <c r="AS54" s="161"/>
    </row>
    <row r="55" spans="1:45" ht="93" customHeight="1">
      <c r="A55" s="460"/>
      <c r="B55" s="297" t="s">
        <v>198</v>
      </c>
      <c r="C55" s="80" t="s">
        <v>187</v>
      </c>
      <c r="D55" s="75">
        <v>1</v>
      </c>
      <c r="E55" s="70"/>
      <c r="F55" s="70">
        <v>0.3</v>
      </c>
      <c r="G55" s="70">
        <v>0.4</v>
      </c>
      <c r="H55" s="70">
        <v>0.3</v>
      </c>
      <c r="I55" s="75">
        <f>SUM(F55:H55)</f>
        <v>1</v>
      </c>
      <c r="J55" s="81" t="s">
        <v>222</v>
      </c>
      <c r="K55" s="297" t="s">
        <v>192</v>
      </c>
      <c r="L55" s="76">
        <f>660000000/1000000</f>
        <v>660</v>
      </c>
      <c r="M55" s="116" t="s">
        <v>263</v>
      </c>
      <c r="N55" s="583"/>
      <c r="O55" s="584"/>
      <c r="P55" s="585"/>
      <c r="Q55" s="258"/>
      <c r="R55" s="106" t="str">
        <f t="shared" si="9"/>
        <v> </v>
      </c>
      <c r="S55" s="132">
        <v>0.12</v>
      </c>
      <c r="T55" s="361">
        <f t="shared" si="5"/>
        <v>0.4</v>
      </c>
      <c r="U55" s="119">
        <f>IF((IF(M55="promedio",AVERAGE(Q55,S55)/AVERAGE(E55,F55),SUM(Q55,S55)/SUM(E55,F55)))&gt;100%,100%,(IF(M55="promedio",AVERAGE(Q55,S55)/AVERAGE(E55,F55),SUM(Q55,S55)/SUM(E55,F55))))</f>
        <v>0.4</v>
      </c>
      <c r="V55" s="301">
        <v>0.5258</v>
      </c>
      <c r="W55" s="285">
        <f t="shared" si="6"/>
        <v>1</v>
      </c>
      <c r="X55" s="109">
        <f>IF((IF(M55="promedio",AVERAGE(Q55,S55,V55)/AVERAGE(E55,F55,G55),SUM(Q55,S55,V55)/SUM(E55,F55,G55)))&gt;100%,100%,(IF(M55="promedio",AVERAGE(Q55,S55,V55)/AVERAGE(E55,F55,G55),SUM(Q55,S55,V55)/SUM(E55,F55,G55))))</f>
        <v>0.9225714285714287</v>
      </c>
      <c r="Y55" s="132"/>
      <c r="Z55" s="106" t="str">
        <f t="shared" si="7"/>
        <v> </v>
      </c>
      <c r="AA55" s="109">
        <f t="shared" si="8"/>
        <v>0.6458</v>
      </c>
      <c r="AB55" s="157"/>
      <c r="AC55" s="157"/>
      <c r="AD55" s="310"/>
      <c r="AE55" s="157"/>
      <c r="AF55" s="310"/>
      <c r="AG55" s="157"/>
      <c r="AH55" s="157"/>
      <c r="AI55" s="157"/>
      <c r="AJ55" s="157"/>
      <c r="AK55" s="310"/>
      <c r="AL55" s="310"/>
      <c r="AM55" s="310"/>
      <c r="AN55" s="351"/>
      <c r="AO55" s="312"/>
      <c r="AP55" s="353"/>
      <c r="AQ55" s="337" t="s">
        <v>290</v>
      </c>
      <c r="AR55" s="348" t="s">
        <v>322</v>
      </c>
      <c r="AS55" s="161"/>
    </row>
    <row r="56" spans="1:45" ht="75.75" customHeight="1">
      <c r="A56" s="512" t="s">
        <v>256</v>
      </c>
      <c r="B56" s="85" t="s">
        <v>233</v>
      </c>
      <c r="C56" s="79" t="s">
        <v>188</v>
      </c>
      <c r="D56" s="82">
        <v>2</v>
      </c>
      <c r="E56" s="82">
        <v>3</v>
      </c>
      <c r="F56" s="83"/>
      <c r="G56" s="83"/>
      <c r="H56" s="83"/>
      <c r="I56" s="82">
        <f>SUM(E56:H56)</f>
        <v>3</v>
      </c>
      <c r="J56" s="81" t="s">
        <v>223</v>
      </c>
      <c r="K56" s="297" t="s">
        <v>192</v>
      </c>
      <c r="L56" s="169"/>
      <c r="M56" s="296" t="s">
        <v>263</v>
      </c>
      <c r="N56" s="578"/>
      <c r="O56" s="578"/>
      <c r="P56" s="579"/>
      <c r="Q56" s="258">
        <v>3</v>
      </c>
      <c r="R56" s="106">
        <f t="shared" si="9"/>
        <v>1</v>
      </c>
      <c r="S56" s="145"/>
      <c r="T56" s="361" t="str">
        <f t="shared" si="5"/>
        <v> </v>
      </c>
      <c r="U56" s="119">
        <f aca="true" t="shared" si="10" ref="U56:U62">IF((IF(M56="promedio",AVERAGE(Q56,S56)/AVERAGE(E56,F56),SUM(Q56,S56)/SUM(E56,F56)))&gt;100%,100%,(IF(M56="promedio",AVERAGE(Q56,S56)/AVERAGE(E56,F56),SUM(Q56,S56)/SUM(E56,F56))))</f>
        <v>1</v>
      </c>
      <c r="V56" s="145"/>
      <c r="W56" s="285" t="str">
        <f t="shared" si="6"/>
        <v> </v>
      </c>
      <c r="X56" s="109">
        <f aca="true" t="shared" si="11" ref="X56:X62">IF((IF(M56="promedio",AVERAGE(Q56,S56,V56)/AVERAGE(E56,F56,G56),SUM(Q56,S56,V56)/SUM(E56,F56,G56)))&gt;100%,100%,(IF(M56="promedio",AVERAGE(Q56,S56,V56)/AVERAGE(E56,F56,G56),SUM(Q56,S56,V56)/SUM(E56,F56,G56))))</f>
        <v>1</v>
      </c>
      <c r="Y56" s="145"/>
      <c r="Z56" s="106" t="str">
        <f t="shared" si="7"/>
        <v> </v>
      </c>
      <c r="AA56" s="109">
        <f t="shared" si="8"/>
        <v>1</v>
      </c>
      <c r="AB56" s="157"/>
      <c r="AC56" s="157"/>
      <c r="AD56" s="310"/>
      <c r="AE56" s="157"/>
      <c r="AF56" s="310"/>
      <c r="AG56" s="157"/>
      <c r="AH56" s="157"/>
      <c r="AI56" s="157"/>
      <c r="AJ56" s="157"/>
      <c r="AK56" s="310"/>
      <c r="AL56" s="310"/>
      <c r="AM56" s="310"/>
      <c r="AN56" s="351"/>
      <c r="AO56" s="312"/>
      <c r="AP56" s="355" t="s">
        <v>264</v>
      </c>
      <c r="AQ56" s="352" t="s">
        <v>293</v>
      </c>
      <c r="AR56" s="315"/>
      <c r="AS56" s="171"/>
    </row>
    <row r="57" spans="1:45" ht="75.75" customHeight="1">
      <c r="A57" s="513"/>
      <c r="B57" s="85" t="s">
        <v>234</v>
      </c>
      <c r="C57" s="79" t="s">
        <v>191</v>
      </c>
      <c r="D57" s="82">
        <v>1</v>
      </c>
      <c r="E57" s="82">
        <v>1</v>
      </c>
      <c r="F57" s="83"/>
      <c r="G57" s="83"/>
      <c r="H57" s="83"/>
      <c r="I57" s="82">
        <v>1</v>
      </c>
      <c r="J57" s="81" t="s">
        <v>223</v>
      </c>
      <c r="K57" s="297" t="s">
        <v>192</v>
      </c>
      <c r="L57" s="169"/>
      <c r="M57" s="296" t="s">
        <v>263</v>
      </c>
      <c r="N57" s="581"/>
      <c r="O57" s="581"/>
      <c r="P57" s="582"/>
      <c r="Q57" s="258">
        <v>1</v>
      </c>
      <c r="R57" s="106">
        <f t="shared" si="9"/>
        <v>1</v>
      </c>
      <c r="S57" s="145"/>
      <c r="T57" s="361" t="str">
        <f t="shared" si="5"/>
        <v> </v>
      </c>
      <c r="U57" s="119">
        <f t="shared" si="10"/>
        <v>1</v>
      </c>
      <c r="V57" s="145"/>
      <c r="W57" s="285" t="str">
        <f t="shared" si="6"/>
        <v> </v>
      </c>
      <c r="X57" s="109">
        <f t="shared" si="11"/>
        <v>1</v>
      </c>
      <c r="Y57" s="145"/>
      <c r="Z57" s="106" t="str">
        <f t="shared" si="7"/>
        <v> </v>
      </c>
      <c r="AA57" s="109">
        <f t="shared" si="8"/>
        <v>1</v>
      </c>
      <c r="AB57" s="157"/>
      <c r="AC57" s="157"/>
      <c r="AD57" s="310"/>
      <c r="AE57" s="157"/>
      <c r="AF57" s="310"/>
      <c r="AG57" s="157"/>
      <c r="AH57" s="157"/>
      <c r="AI57" s="157"/>
      <c r="AJ57" s="157"/>
      <c r="AK57" s="310"/>
      <c r="AL57" s="310"/>
      <c r="AM57" s="310"/>
      <c r="AN57" s="351"/>
      <c r="AO57" s="312"/>
      <c r="AP57" s="355" t="s">
        <v>264</v>
      </c>
      <c r="AQ57" s="352" t="s">
        <v>293</v>
      </c>
      <c r="AR57" s="315"/>
      <c r="AS57" s="171"/>
    </row>
    <row r="58" spans="1:45" ht="63.75" customHeight="1">
      <c r="A58" s="513"/>
      <c r="B58" s="592" t="s">
        <v>235</v>
      </c>
      <c r="C58" s="79" t="s">
        <v>190</v>
      </c>
      <c r="D58" s="75">
        <v>0.95</v>
      </c>
      <c r="E58" s="75">
        <v>0.25</v>
      </c>
      <c r="F58" s="75">
        <v>0.25</v>
      </c>
      <c r="G58" s="75">
        <v>0.25</v>
      </c>
      <c r="H58" s="75">
        <v>0.25</v>
      </c>
      <c r="I58" s="75">
        <v>1</v>
      </c>
      <c r="J58" s="81" t="s">
        <v>141</v>
      </c>
      <c r="K58" s="297" t="s">
        <v>192</v>
      </c>
      <c r="L58" s="169"/>
      <c r="M58" s="296" t="s">
        <v>263</v>
      </c>
      <c r="N58" s="581"/>
      <c r="O58" s="581"/>
      <c r="P58" s="582"/>
      <c r="Q58" s="279">
        <v>0.25</v>
      </c>
      <c r="R58" s="106">
        <f t="shared" si="9"/>
        <v>1</v>
      </c>
      <c r="S58" s="132">
        <v>0.22</v>
      </c>
      <c r="T58" s="361">
        <f t="shared" si="5"/>
        <v>0.88</v>
      </c>
      <c r="U58" s="119">
        <f t="shared" si="10"/>
        <v>0.94</v>
      </c>
      <c r="V58" s="301">
        <v>0.2575</v>
      </c>
      <c r="W58" s="285">
        <f t="shared" si="6"/>
        <v>1</v>
      </c>
      <c r="X58" s="109">
        <f t="shared" si="11"/>
        <v>0.9700000000000001</v>
      </c>
      <c r="Y58" s="132"/>
      <c r="Z58" s="106" t="str">
        <f t="shared" si="7"/>
        <v> </v>
      </c>
      <c r="AA58" s="109">
        <f t="shared" si="8"/>
        <v>0.7275</v>
      </c>
      <c r="AB58" s="157"/>
      <c r="AC58" s="157"/>
      <c r="AD58" s="310"/>
      <c r="AE58" s="157"/>
      <c r="AF58" s="310"/>
      <c r="AG58" s="157"/>
      <c r="AH58" s="157"/>
      <c r="AI58" s="157"/>
      <c r="AJ58" s="157"/>
      <c r="AK58" s="310"/>
      <c r="AL58" s="310"/>
      <c r="AM58" s="310"/>
      <c r="AN58" s="351"/>
      <c r="AO58" s="312"/>
      <c r="AP58" s="355" t="s">
        <v>265</v>
      </c>
      <c r="AQ58" s="352" t="s">
        <v>294</v>
      </c>
      <c r="AR58" s="377" t="s">
        <v>323</v>
      </c>
      <c r="AS58" s="171"/>
    </row>
    <row r="59" spans="1:45" ht="63.75" customHeight="1">
      <c r="A59" s="513"/>
      <c r="B59" s="593"/>
      <c r="C59" s="79" t="s">
        <v>189</v>
      </c>
      <c r="D59" s="75" t="s">
        <v>122</v>
      </c>
      <c r="E59" s="75">
        <v>0.25</v>
      </c>
      <c r="F59" s="75">
        <v>0.25</v>
      </c>
      <c r="G59" s="75">
        <v>0.25</v>
      </c>
      <c r="H59" s="75">
        <v>0.25</v>
      </c>
      <c r="I59" s="75">
        <v>1</v>
      </c>
      <c r="J59" s="81" t="s">
        <v>223</v>
      </c>
      <c r="K59" s="297" t="s">
        <v>192</v>
      </c>
      <c r="L59" s="169"/>
      <c r="M59" s="296" t="s">
        <v>263</v>
      </c>
      <c r="N59" s="581"/>
      <c r="O59" s="581"/>
      <c r="P59" s="582"/>
      <c r="Q59" s="279">
        <v>0.25</v>
      </c>
      <c r="R59" s="106">
        <f t="shared" si="9"/>
        <v>1</v>
      </c>
      <c r="S59" s="132">
        <v>0.23</v>
      </c>
      <c r="T59" s="361">
        <f t="shared" si="5"/>
        <v>0.92</v>
      </c>
      <c r="U59" s="119">
        <f t="shared" si="10"/>
        <v>0.96</v>
      </c>
      <c r="V59" s="301">
        <v>0.24</v>
      </c>
      <c r="W59" s="285">
        <f t="shared" si="6"/>
        <v>0.96</v>
      </c>
      <c r="X59" s="109">
        <f t="shared" si="11"/>
        <v>0.96</v>
      </c>
      <c r="Y59" s="132"/>
      <c r="Z59" s="106" t="str">
        <f t="shared" si="7"/>
        <v> </v>
      </c>
      <c r="AA59" s="109">
        <f t="shared" si="8"/>
        <v>0.72</v>
      </c>
      <c r="AB59" s="157"/>
      <c r="AC59" s="157"/>
      <c r="AD59" s="310"/>
      <c r="AE59" s="157"/>
      <c r="AF59" s="310"/>
      <c r="AG59" s="157"/>
      <c r="AH59" s="157"/>
      <c r="AI59" s="157"/>
      <c r="AJ59" s="157"/>
      <c r="AK59" s="310"/>
      <c r="AL59" s="310"/>
      <c r="AM59" s="310"/>
      <c r="AN59" s="351"/>
      <c r="AO59" s="312"/>
      <c r="AP59" s="355" t="s">
        <v>266</v>
      </c>
      <c r="AQ59" s="365"/>
      <c r="AR59" s="315"/>
      <c r="AS59" s="171"/>
    </row>
    <row r="60" spans="1:45" ht="63.75" customHeight="1">
      <c r="A60" s="513"/>
      <c r="B60" s="594"/>
      <c r="C60" s="79" t="s">
        <v>143</v>
      </c>
      <c r="D60" s="75">
        <v>0.95</v>
      </c>
      <c r="E60" s="75">
        <v>0.25</v>
      </c>
      <c r="F60" s="75">
        <v>0.25</v>
      </c>
      <c r="G60" s="75">
        <v>0.25</v>
      </c>
      <c r="H60" s="75">
        <v>0.25</v>
      </c>
      <c r="I60" s="75">
        <v>1</v>
      </c>
      <c r="J60" s="81" t="s">
        <v>223</v>
      </c>
      <c r="K60" s="297" t="s">
        <v>192</v>
      </c>
      <c r="L60" s="169"/>
      <c r="M60" s="296" t="s">
        <v>263</v>
      </c>
      <c r="N60" s="581"/>
      <c r="O60" s="581"/>
      <c r="P60" s="582"/>
      <c r="Q60" s="279">
        <v>0.25</v>
      </c>
      <c r="R60" s="106">
        <f t="shared" si="9"/>
        <v>1</v>
      </c>
      <c r="S60" s="132">
        <v>0.24</v>
      </c>
      <c r="T60" s="361">
        <f t="shared" si="5"/>
        <v>0.96</v>
      </c>
      <c r="U60" s="119">
        <f t="shared" si="10"/>
        <v>0.98</v>
      </c>
      <c r="V60" s="301">
        <v>0.247</v>
      </c>
      <c r="W60" s="285">
        <f t="shared" si="6"/>
        <v>0.988</v>
      </c>
      <c r="X60" s="109">
        <f t="shared" si="11"/>
        <v>0.9826666666666667</v>
      </c>
      <c r="Y60" s="132"/>
      <c r="Z60" s="106" t="str">
        <f t="shared" si="7"/>
        <v> </v>
      </c>
      <c r="AA60" s="109">
        <f t="shared" si="8"/>
        <v>0.737</v>
      </c>
      <c r="AB60" s="157"/>
      <c r="AC60" s="157"/>
      <c r="AD60" s="310"/>
      <c r="AE60" s="157"/>
      <c r="AF60" s="310"/>
      <c r="AG60" s="157"/>
      <c r="AH60" s="157"/>
      <c r="AI60" s="157"/>
      <c r="AJ60" s="157"/>
      <c r="AK60" s="310"/>
      <c r="AL60" s="310"/>
      <c r="AM60" s="310"/>
      <c r="AN60" s="351"/>
      <c r="AO60" s="312"/>
      <c r="AP60" s="355" t="s">
        <v>267</v>
      </c>
      <c r="AQ60" s="352" t="s">
        <v>295</v>
      </c>
      <c r="AR60" s="377" t="s">
        <v>324</v>
      </c>
      <c r="AS60" s="171"/>
    </row>
    <row r="61" spans="1:45" ht="96" customHeight="1">
      <c r="A61" s="513"/>
      <c r="B61" s="592" t="s">
        <v>236</v>
      </c>
      <c r="C61" s="79" t="s">
        <v>250</v>
      </c>
      <c r="D61" s="82" t="s">
        <v>122</v>
      </c>
      <c r="E61" s="75">
        <v>1</v>
      </c>
      <c r="F61" s="75">
        <v>1</v>
      </c>
      <c r="G61" s="75">
        <v>1</v>
      </c>
      <c r="H61" s="75">
        <v>1</v>
      </c>
      <c r="I61" s="75">
        <v>1</v>
      </c>
      <c r="J61" s="81" t="s">
        <v>223</v>
      </c>
      <c r="K61" s="297" t="s">
        <v>192</v>
      </c>
      <c r="L61" s="169"/>
      <c r="M61" s="296" t="s">
        <v>262</v>
      </c>
      <c r="N61" s="581"/>
      <c r="O61" s="581"/>
      <c r="P61" s="582"/>
      <c r="Q61" s="279">
        <v>0.8</v>
      </c>
      <c r="R61" s="106">
        <f t="shared" si="9"/>
        <v>0.8</v>
      </c>
      <c r="S61" s="132">
        <v>0.8</v>
      </c>
      <c r="T61" s="361">
        <f t="shared" si="5"/>
        <v>0.8</v>
      </c>
      <c r="U61" s="119">
        <f t="shared" si="10"/>
        <v>0.8</v>
      </c>
      <c r="V61" s="301">
        <v>0.64</v>
      </c>
      <c r="W61" s="285">
        <f t="shared" si="6"/>
        <v>0.64</v>
      </c>
      <c r="X61" s="109">
        <f t="shared" si="11"/>
        <v>0.7466666666666667</v>
      </c>
      <c r="Y61" s="132"/>
      <c r="Z61" s="106" t="str">
        <f t="shared" si="7"/>
        <v> </v>
      </c>
      <c r="AA61" s="109">
        <f t="shared" si="8"/>
        <v>0.7466666666666667</v>
      </c>
      <c r="AB61" s="157"/>
      <c r="AC61" s="157"/>
      <c r="AD61" s="310"/>
      <c r="AE61" s="157"/>
      <c r="AF61" s="310"/>
      <c r="AG61" s="157"/>
      <c r="AH61" s="157"/>
      <c r="AI61" s="157"/>
      <c r="AJ61" s="157"/>
      <c r="AK61" s="310"/>
      <c r="AL61" s="310"/>
      <c r="AM61" s="310"/>
      <c r="AN61" s="351"/>
      <c r="AO61" s="312"/>
      <c r="AP61" s="355" t="s">
        <v>268</v>
      </c>
      <c r="AQ61" s="352" t="s">
        <v>291</v>
      </c>
      <c r="AR61" s="315"/>
      <c r="AS61" s="171"/>
    </row>
    <row r="62" spans="1:45" ht="97.5" customHeight="1">
      <c r="A62" s="513"/>
      <c r="B62" s="594"/>
      <c r="C62" s="79" t="s">
        <v>251</v>
      </c>
      <c r="D62" s="82" t="s">
        <v>122</v>
      </c>
      <c r="E62" s="75">
        <v>1</v>
      </c>
      <c r="F62" s="75">
        <v>1</v>
      </c>
      <c r="G62" s="75">
        <v>1</v>
      </c>
      <c r="H62" s="75">
        <v>1</v>
      </c>
      <c r="I62" s="75">
        <v>1</v>
      </c>
      <c r="J62" s="81" t="s">
        <v>223</v>
      </c>
      <c r="K62" s="297" t="s">
        <v>192</v>
      </c>
      <c r="L62" s="169"/>
      <c r="M62" s="296" t="s">
        <v>262</v>
      </c>
      <c r="N62" s="584"/>
      <c r="O62" s="584"/>
      <c r="P62" s="585"/>
      <c r="Q62" s="279">
        <v>0.8</v>
      </c>
      <c r="R62" s="106">
        <f t="shared" si="9"/>
        <v>0.8</v>
      </c>
      <c r="S62" s="132">
        <v>1</v>
      </c>
      <c r="T62" s="361">
        <f t="shared" si="5"/>
        <v>1</v>
      </c>
      <c r="U62" s="119">
        <f t="shared" si="10"/>
        <v>0.9</v>
      </c>
      <c r="V62" s="301">
        <v>0.826</v>
      </c>
      <c r="W62" s="285">
        <f t="shared" si="6"/>
        <v>0.826</v>
      </c>
      <c r="X62" s="109">
        <f t="shared" si="11"/>
        <v>0.8753333333333333</v>
      </c>
      <c r="Y62" s="132"/>
      <c r="Z62" s="106" t="str">
        <f t="shared" si="7"/>
        <v> </v>
      </c>
      <c r="AA62" s="109">
        <f t="shared" si="8"/>
        <v>0.8753333333333333</v>
      </c>
      <c r="AB62" s="157"/>
      <c r="AC62" s="157"/>
      <c r="AD62" s="310"/>
      <c r="AE62" s="157"/>
      <c r="AF62" s="310"/>
      <c r="AG62" s="157"/>
      <c r="AH62" s="157"/>
      <c r="AI62" s="157"/>
      <c r="AJ62" s="157"/>
      <c r="AK62" s="310"/>
      <c r="AL62" s="310"/>
      <c r="AM62" s="310"/>
      <c r="AN62" s="351"/>
      <c r="AO62" s="312"/>
      <c r="AP62" s="355" t="s">
        <v>276</v>
      </c>
      <c r="AQ62" s="352" t="s">
        <v>292</v>
      </c>
      <c r="AR62" s="377" t="s">
        <v>325</v>
      </c>
      <c r="AS62" s="171"/>
    </row>
    <row r="63" spans="1:28" ht="34.5" customHeight="1">
      <c r="A63" s="449" t="s">
        <v>110</v>
      </c>
      <c r="B63" s="450"/>
      <c r="C63" s="450"/>
      <c r="D63" s="450"/>
      <c r="E63" s="450"/>
      <c r="F63" s="450"/>
      <c r="G63" s="450"/>
      <c r="H63" s="450"/>
      <c r="I63" s="450"/>
      <c r="J63" s="450"/>
      <c r="K63" s="450"/>
      <c r="L63" s="175">
        <v>0.0056</v>
      </c>
      <c r="M63" s="112"/>
      <c r="N63" s="174"/>
      <c r="O63" s="174"/>
      <c r="P63" s="174"/>
      <c r="Q63" s="175">
        <f>$L63/4</f>
        <v>0.0014</v>
      </c>
      <c r="R63" s="176">
        <v>1</v>
      </c>
      <c r="S63" s="175">
        <f>$L63/4</f>
        <v>0.0014</v>
      </c>
      <c r="T63" s="176">
        <v>1</v>
      </c>
      <c r="U63" s="349">
        <f>AVERAGE(U46:U62)</f>
        <v>0.898</v>
      </c>
      <c r="V63" s="175">
        <f>$L63/4</f>
        <v>0.0014</v>
      </c>
      <c r="W63" s="176">
        <v>1</v>
      </c>
      <c r="X63" s="177">
        <f>AVERAGE(X46:X62)</f>
        <v>0.9457238095238095</v>
      </c>
      <c r="Y63" s="175">
        <f>$L63/4</f>
        <v>0.0014</v>
      </c>
      <c r="Z63" s="176">
        <v>1</v>
      </c>
      <c r="AA63" s="177" t="e">
        <f>AVERAGE(AA46:AA62)</f>
        <v>#DIV/0!</v>
      </c>
      <c r="AB63" s="178"/>
    </row>
    <row r="64" spans="1:28" ht="47.25" customHeight="1">
      <c r="A64" s="457" t="s">
        <v>111</v>
      </c>
      <c r="B64" s="458"/>
      <c r="C64" s="458"/>
      <c r="D64" s="458"/>
      <c r="E64" s="458"/>
      <c r="F64" s="458"/>
      <c r="G64" s="458"/>
      <c r="H64" s="458"/>
      <c r="I64" s="458"/>
      <c r="J64" s="458"/>
      <c r="K64" s="458"/>
      <c r="L64" s="179"/>
      <c r="M64" s="180"/>
      <c r="N64" s="181"/>
      <c r="O64" s="181"/>
      <c r="P64" s="181"/>
      <c r="Q64" s="185">
        <f>R64*Q63/R63</f>
        <v>0.00132</v>
      </c>
      <c r="R64" s="183">
        <f>AVERAGE(R46:R62)</f>
        <v>0.9428571428571428</v>
      </c>
      <c r="S64" s="182">
        <f>T64*S63/T63</f>
        <v>0.001218</v>
      </c>
      <c r="T64" s="183">
        <f>AVERAGE(T46:T62)</f>
        <v>0.87</v>
      </c>
      <c r="U64" s="184">
        <f>SUM(Q64,S64)</f>
        <v>0.002538</v>
      </c>
      <c r="V64" s="182">
        <f>W64*V63/W63</f>
        <v>0.0012632666666666666</v>
      </c>
      <c r="W64" s="183">
        <f>AVERAGE(W46:W62)</f>
        <v>0.9023333333333333</v>
      </c>
      <c r="X64" s="184">
        <f>SUM(U64,V64)</f>
        <v>0.0038012666666666665</v>
      </c>
      <c r="Y64" s="182" t="e">
        <f>Z64*Y63/Z63</f>
        <v>#DIV/0!</v>
      </c>
      <c r="Z64" s="183" t="e">
        <f>AVERAGE(Z46:Z62)</f>
        <v>#DIV/0!</v>
      </c>
      <c r="AA64" s="184" t="e">
        <f>SUM(X64,Y64)</f>
        <v>#DIV/0!</v>
      </c>
      <c r="AB64" s="186"/>
    </row>
    <row r="65" spans="1:13" s="189" customFormat="1" ht="48" customHeight="1">
      <c r="A65" s="188"/>
      <c r="B65" s="188"/>
      <c r="C65" s="188"/>
      <c r="D65" s="188"/>
      <c r="E65" s="188"/>
      <c r="F65" s="188"/>
      <c r="G65" s="188"/>
      <c r="H65" s="188"/>
      <c r="I65" s="188"/>
      <c r="J65" s="188"/>
      <c r="K65" s="188"/>
      <c r="L65" s="188"/>
      <c r="M65" s="188"/>
    </row>
    <row r="66" spans="1:13" s="189" customFormat="1" ht="32.25" customHeight="1" hidden="1">
      <c r="A66" s="188"/>
      <c r="B66" s="188"/>
      <c r="C66" s="188"/>
      <c r="D66" s="188"/>
      <c r="E66" s="188"/>
      <c r="F66" s="188"/>
      <c r="G66" s="188"/>
      <c r="H66" s="188"/>
      <c r="I66" s="188"/>
      <c r="J66" s="188"/>
      <c r="K66" s="188"/>
      <c r="L66" s="188"/>
      <c r="M66" s="188"/>
    </row>
    <row r="67" spans="1:45" ht="42" customHeight="1" hidden="1">
      <c r="A67" s="462" t="s">
        <v>257</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row>
    <row r="68" spans="1:45" ht="47.25" customHeight="1" hidden="1">
      <c r="A68" s="462" t="s">
        <v>25</v>
      </c>
      <c r="B68" s="463"/>
      <c r="C68" s="463"/>
      <c r="D68" s="463"/>
      <c r="E68" s="463"/>
      <c r="F68" s="463"/>
      <c r="G68" s="463"/>
      <c r="H68" s="463"/>
      <c r="I68" s="463"/>
      <c r="J68" s="463"/>
      <c r="K68" s="463"/>
      <c r="L68" s="463"/>
      <c r="M68" s="463"/>
      <c r="N68" s="463"/>
      <c r="O68" s="463"/>
      <c r="P68" s="463"/>
      <c r="Q68" s="509" t="s">
        <v>168</v>
      </c>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row>
    <row r="69" spans="1:45" ht="33.75" customHeight="1" hidden="1">
      <c r="A69" s="461" t="s">
        <v>10</v>
      </c>
      <c r="B69" s="456" t="s">
        <v>99</v>
      </c>
      <c r="C69" s="456" t="s">
        <v>11</v>
      </c>
      <c r="D69" s="456" t="s">
        <v>12</v>
      </c>
      <c r="E69" s="451" t="s">
        <v>114</v>
      </c>
      <c r="F69" s="452"/>
      <c r="G69" s="452"/>
      <c r="H69" s="453"/>
      <c r="I69" s="454" t="s">
        <v>115</v>
      </c>
      <c r="J69" s="456" t="s">
        <v>13</v>
      </c>
      <c r="K69" s="456" t="s">
        <v>104</v>
      </c>
      <c r="L69" s="454" t="s">
        <v>14</v>
      </c>
      <c r="M69" s="286"/>
      <c r="N69" s="454" t="s">
        <v>211</v>
      </c>
      <c r="O69" s="454" t="s">
        <v>210</v>
      </c>
      <c r="P69" s="454" t="s">
        <v>212</v>
      </c>
      <c r="Q69" s="474" t="s">
        <v>169</v>
      </c>
      <c r="R69" s="475"/>
      <c r="S69" s="475"/>
      <c r="T69" s="475"/>
      <c r="U69" s="475"/>
      <c r="V69" s="475"/>
      <c r="W69" s="475"/>
      <c r="X69" s="475"/>
      <c r="Y69" s="475"/>
      <c r="Z69" s="475"/>
      <c r="AA69" s="475"/>
      <c r="AB69" s="474" t="s">
        <v>170</v>
      </c>
      <c r="AC69" s="475"/>
      <c r="AD69" s="475"/>
      <c r="AE69" s="475"/>
      <c r="AF69" s="475"/>
      <c r="AG69" s="475"/>
      <c r="AH69" s="475"/>
      <c r="AI69" s="476"/>
      <c r="AJ69" s="477" t="s">
        <v>171</v>
      </c>
      <c r="AK69" s="478"/>
      <c r="AL69" s="478"/>
      <c r="AM69" s="478"/>
      <c r="AN69" s="525" t="s">
        <v>175</v>
      </c>
      <c r="AO69" s="527" t="s">
        <v>176</v>
      </c>
      <c r="AP69" s="479" t="s">
        <v>178</v>
      </c>
      <c r="AQ69" s="480"/>
      <c r="AR69" s="480"/>
      <c r="AS69" s="480"/>
    </row>
    <row r="70" spans="1:45" ht="45" customHeight="1" hidden="1">
      <c r="A70" s="461"/>
      <c r="B70" s="456"/>
      <c r="C70" s="456"/>
      <c r="D70" s="456"/>
      <c r="E70" s="128" t="s">
        <v>100</v>
      </c>
      <c r="F70" s="128" t="s">
        <v>101</v>
      </c>
      <c r="G70" s="128" t="s">
        <v>102</v>
      </c>
      <c r="H70" s="128" t="s">
        <v>103</v>
      </c>
      <c r="I70" s="455"/>
      <c r="J70" s="456"/>
      <c r="K70" s="456"/>
      <c r="L70" s="455"/>
      <c r="M70" s="287"/>
      <c r="N70" s="455"/>
      <c r="O70" s="455"/>
      <c r="P70" s="455"/>
      <c r="Q70" s="104" t="s">
        <v>100</v>
      </c>
      <c r="R70" s="104" t="s">
        <v>172</v>
      </c>
      <c r="S70" s="104" t="s">
        <v>101</v>
      </c>
      <c r="T70" s="104" t="s">
        <v>172</v>
      </c>
      <c r="U70" s="104" t="s">
        <v>173</v>
      </c>
      <c r="V70" s="104" t="s">
        <v>102</v>
      </c>
      <c r="W70" s="104" t="s">
        <v>172</v>
      </c>
      <c r="X70" s="104" t="s">
        <v>174</v>
      </c>
      <c r="Y70" s="104" t="s">
        <v>103</v>
      </c>
      <c r="Z70" s="104" t="s">
        <v>172</v>
      </c>
      <c r="AA70" s="108" t="s">
        <v>252</v>
      </c>
      <c r="AB70" s="104" t="s">
        <v>100</v>
      </c>
      <c r="AC70" s="104" t="s">
        <v>172</v>
      </c>
      <c r="AD70" s="104" t="s">
        <v>101</v>
      </c>
      <c r="AE70" s="104" t="s">
        <v>172</v>
      </c>
      <c r="AF70" s="104" t="s">
        <v>102</v>
      </c>
      <c r="AG70" s="104" t="s">
        <v>172</v>
      </c>
      <c r="AH70" s="104" t="s">
        <v>103</v>
      </c>
      <c r="AI70" s="104" t="s">
        <v>172</v>
      </c>
      <c r="AJ70" s="104" t="s">
        <v>100</v>
      </c>
      <c r="AK70" s="104" t="s">
        <v>101</v>
      </c>
      <c r="AL70" s="104" t="s">
        <v>102</v>
      </c>
      <c r="AM70" s="104" t="s">
        <v>103</v>
      </c>
      <c r="AN70" s="526"/>
      <c r="AO70" s="528"/>
      <c r="AP70" s="129" t="s">
        <v>177</v>
      </c>
      <c r="AQ70" s="129" t="s">
        <v>179</v>
      </c>
      <c r="AR70" s="129" t="s">
        <v>180</v>
      </c>
      <c r="AS70" s="129" t="s">
        <v>181</v>
      </c>
    </row>
    <row r="71" spans="1:45" ht="91.5" customHeight="1" hidden="1">
      <c r="A71" s="459"/>
      <c r="B71" s="211"/>
      <c r="C71" s="211"/>
      <c r="D71" s="241"/>
      <c r="E71" s="211"/>
      <c r="F71" s="241"/>
      <c r="G71" s="211"/>
      <c r="H71" s="241"/>
      <c r="I71" s="211"/>
      <c r="J71" s="243"/>
      <c r="K71" s="71"/>
      <c r="L71" s="130"/>
      <c r="M71" s="130"/>
      <c r="N71" s="117"/>
      <c r="O71" s="131"/>
      <c r="P71" s="118"/>
      <c r="Q71" s="145"/>
      <c r="R71" s="105" t="str">
        <f>IF(Q71&lt;&gt;0,Q71/E71," ")</f>
        <v> </v>
      </c>
      <c r="S71" s="145"/>
      <c r="T71" s="105" t="str">
        <f>IF(S71&lt;&gt;0,S71/F71," ")</f>
        <v> </v>
      </c>
      <c r="U71" s="107"/>
      <c r="V71" s="145"/>
      <c r="W71" s="106" t="str">
        <f>IF(V71&lt;&gt;0,V71/G71," ")</f>
        <v> </v>
      </c>
      <c r="X71" s="107"/>
      <c r="Y71" s="145"/>
      <c r="Z71" s="106" t="str">
        <f>IF(Y71&lt;&gt;0,Y71/H71," ")</f>
        <v> </v>
      </c>
      <c r="AA71" s="109" t="e">
        <f>AVERAGE(Z71)</f>
        <v>#DIV/0!</v>
      </c>
      <c r="AB71" s="133"/>
      <c r="AC71" s="133"/>
      <c r="AD71" s="133"/>
      <c r="AE71" s="133"/>
      <c r="AF71" s="133"/>
      <c r="AG71" s="133"/>
      <c r="AH71" s="133"/>
      <c r="AI71" s="133"/>
      <c r="AJ71" s="133"/>
      <c r="AK71" s="133"/>
      <c r="AL71" s="133"/>
      <c r="AM71" s="133"/>
      <c r="AN71" s="133"/>
      <c r="AO71" s="133"/>
      <c r="AP71" s="133"/>
      <c r="AQ71" s="133"/>
      <c r="AR71" s="133"/>
      <c r="AS71" s="133"/>
    </row>
    <row r="72" spans="1:45" ht="109.5" customHeight="1" hidden="1">
      <c r="A72" s="460"/>
      <c r="B72" s="260"/>
      <c r="C72" s="211"/>
      <c r="D72" s="211"/>
      <c r="E72" s="211"/>
      <c r="F72" s="211"/>
      <c r="G72" s="211"/>
      <c r="H72" s="211"/>
      <c r="I72" s="211"/>
      <c r="J72" s="243"/>
      <c r="K72" s="71"/>
      <c r="L72" s="137"/>
      <c r="M72" s="137"/>
      <c r="N72" s="516"/>
      <c r="O72" s="517"/>
      <c r="P72" s="518"/>
      <c r="Q72" s="145"/>
      <c r="R72" s="105" t="str">
        <f aca="true" t="shared" si="12" ref="R72:R103">IF(Q72&lt;&gt;0,Q72/E72," ")</f>
        <v> </v>
      </c>
      <c r="S72" s="145"/>
      <c r="T72" s="105" t="str">
        <f aca="true" t="shared" si="13" ref="T72:T103">IF(S72&lt;&gt;0,S72/F72," ")</f>
        <v> </v>
      </c>
      <c r="U72" s="107"/>
      <c r="V72" s="145"/>
      <c r="W72" s="106" t="str">
        <f aca="true" t="shared" si="14" ref="W72:W103">IF(V72&lt;&gt;0,V72/G72," ")</f>
        <v> </v>
      </c>
      <c r="X72" s="107"/>
      <c r="Y72" s="145"/>
      <c r="Z72" s="106" t="str">
        <f aca="true" t="shared" si="15" ref="Z72:Z103">IF(Y72&lt;&gt;0,Y72/H72," ")</f>
        <v> </v>
      </c>
      <c r="AA72" s="109" t="e">
        <f aca="true" t="shared" si="16" ref="AA72:AA103">AVERAGE(Z72)</f>
        <v>#DIV/0!</v>
      </c>
      <c r="AB72" s="138"/>
      <c r="AC72" s="138"/>
      <c r="AD72" s="138"/>
      <c r="AE72" s="138"/>
      <c r="AF72" s="138"/>
      <c r="AG72" s="138"/>
      <c r="AH72" s="138"/>
      <c r="AI72" s="138"/>
      <c r="AJ72" s="138"/>
      <c r="AK72" s="138"/>
      <c r="AL72" s="138"/>
      <c r="AM72" s="138"/>
      <c r="AN72" s="138"/>
      <c r="AO72" s="138"/>
      <c r="AP72" s="138"/>
      <c r="AQ72" s="138"/>
      <c r="AR72" s="138"/>
      <c r="AS72" s="138"/>
    </row>
    <row r="73" spans="1:45" ht="94.5" customHeight="1" hidden="1">
      <c r="A73" s="460"/>
      <c r="B73" s="261"/>
      <c r="C73" s="211"/>
      <c r="D73" s="262"/>
      <c r="E73" s="263"/>
      <c r="F73" s="263"/>
      <c r="G73" s="263"/>
      <c r="H73" s="263"/>
      <c r="I73" s="262"/>
      <c r="J73" s="243"/>
      <c r="K73" s="71"/>
      <c r="L73" s="137"/>
      <c r="M73" s="137"/>
      <c r="N73" s="516"/>
      <c r="O73" s="517"/>
      <c r="P73" s="518"/>
      <c r="Q73" s="145"/>
      <c r="R73" s="105" t="str">
        <f t="shared" si="12"/>
        <v> </v>
      </c>
      <c r="S73" s="145"/>
      <c r="T73" s="105" t="str">
        <f t="shared" si="13"/>
        <v> </v>
      </c>
      <c r="U73" s="107"/>
      <c r="V73" s="145"/>
      <c r="W73" s="106" t="str">
        <f t="shared" si="14"/>
        <v> </v>
      </c>
      <c r="X73" s="107"/>
      <c r="Y73" s="145"/>
      <c r="Z73" s="106" t="str">
        <f t="shared" si="15"/>
        <v> </v>
      </c>
      <c r="AA73" s="109" t="e">
        <f t="shared" si="16"/>
        <v>#DIV/0!</v>
      </c>
      <c r="AB73" s="139"/>
      <c r="AC73" s="139"/>
      <c r="AD73" s="139"/>
      <c r="AE73" s="139"/>
      <c r="AF73" s="139"/>
      <c r="AG73" s="139"/>
      <c r="AH73" s="139"/>
      <c r="AI73" s="139"/>
      <c r="AJ73" s="139"/>
      <c r="AK73" s="139"/>
      <c r="AL73" s="139"/>
      <c r="AM73" s="139"/>
      <c r="AN73" s="139"/>
      <c r="AO73" s="139"/>
      <c r="AP73" s="139"/>
      <c r="AQ73" s="139"/>
      <c r="AR73" s="139"/>
      <c r="AS73" s="139"/>
    </row>
    <row r="74" spans="1:45" ht="87.75" customHeight="1" hidden="1">
      <c r="A74" s="460"/>
      <c r="B74" s="261"/>
      <c r="C74" s="264"/>
      <c r="D74" s="264"/>
      <c r="E74" s="264"/>
      <c r="F74" s="264"/>
      <c r="G74" s="264"/>
      <c r="H74" s="265"/>
      <c r="I74" s="265"/>
      <c r="J74" s="264"/>
      <c r="K74" s="149"/>
      <c r="L74" s="137"/>
      <c r="M74" s="155"/>
      <c r="N74" s="143"/>
      <c r="O74" s="144"/>
      <c r="P74" s="133"/>
      <c r="Q74" s="145"/>
      <c r="R74" s="105" t="str">
        <f t="shared" si="12"/>
        <v> </v>
      </c>
      <c r="S74" s="145"/>
      <c r="T74" s="105" t="str">
        <f t="shared" si="13"/>
        <v> </v>
      </c>
      <c r="U74" s="107"/>
      <c r="V74" s="145"/>
      <c r="W74" s="106" t="str">
        <f t="shared" si="14"/>
        <v> </v>
      </c>
      <c r="X74" s="107"/>
      <c r="Y74" s="145"/>
      <c r="Z74" s="106" t="str">
        <f t="shared" si="15"/>
        <v> </v>
      </c>
      <c r="AA74" s="109" t="e">
        <f t="shared" si="16"/>
        <v>#DIV/0!</v>
      </c>
      <c r="AB74" s="146"/>
      <c r="AC74" s="146"/>
      <c r="AD74" s="147"/>
      <c r="AE74" s="110"/>
      <c r="AF74" s="148"/>
      <c r="AG74" s="146"/>
      <c r="AH74" s="146"/>
      <c r="AI74" s="148"/>
      <c r="AJ74" s="110"/>
      <c r="AK74" s="148"/>
      <c r="AL74" s="146"/>
      <c r="AM74" s="146"/>
      <c r="AN74" s="147"/>
      <c r="AO74" s="110"/>
      <c r="AP74" s="148"/>
      <c r="AQ74" s="146"/>
      <c r="AR74" s="146"/>
      <c r="AS74" s="146"/>
    </row>
    <row r="75" spans="1:45" ht="87.75" customHeight="1" hidden="1">
      <c r="A75" s="460"/>
      <c r="B75" s="223"/>
      <c r="C75" s="191"/>
      <c r="D75" s="243"/>
      <c r="E75" s="243"/>
      <c r="F75" s="243"/>
      <c r="G75" s="243"/>
      <c r="H75" s="266"/>
      <c r="I75" s="267"/>
      <c r="J75" s="243"/>
      <c r="K75" s="268"/>
      <c r="L75" s="151"/>
      <c r="M75" s="155"/>
      <c r="N75" s="121"/>
      <c r="O75" s="152"/>
      <c r="P75" s="153"/>
      <c r="Q75" s="145"/>
      <c r="R75" s="105" t="str">
        <f t="shared" si="12"/>
        <v> </v>
      </c>
      <c r="S75" s="145"/>
      <c r="T75" s="105" t="str">
        <f t="shared" si="13"/>
        <v> </v>
      </c>
      <c r="U75" s="107"/>
      <c r="V75" s="145"/>
      <c r="W75" s="106" t="str">
        <f t="shared" si="14"/>
        <v> </v>
      </c>
      <c r="X75" s="107"/>
      <c r="Y75" s="145"/>
      <c r="Z75" s="106" t="str">
        <f t="shared" si="15"/>
        <v> </v>
      </c>
      <c r="AA75" s="109" t="e">
        <f t="shared" si="16"/>
        <v>#DIV/0!</v>
      </c>
      <c r="AB75" s="146"/>
      <c r="AC75" s="146"/>
      <c r="AD75" s="147"/>
      <c r="AE75" s="110"/>
      <c r="AF75" s="148"/>
      <c r="AG75" s="146"/>
      <c r="AH75" s="146"/>
      <c r="AI75" s="148"/>
      <c r="AJ75" s="110"/>
      <c r="AK75" s="148"/>
      <c r="AL75" s="146"/>
      <c r="AM75" s="146"/>
      <c r="AN75" s="147"/>
      <c r="AO75" s="110"/>
      <c r="AP75" s="148"/>
      <c r="AQ75" s="146"/>
      <c r="AR75" s="146"/>
      <c r="AS75" s="146"/>
    </row>
    <row r="76" spans="1:45" ht="87.75" customHeight="1" hidden="1">
      <c r="A76" s="460"/>
      <c r="B76" s="211"/>
      <c r="C76" s="228"/>
      <c r="D76" s="228"/>
      <c r="E76" s="228"/>
      <c r="F76" s="228"/>
      <c r="G76" s="229"/>
      <c r="H76" s="229"/>
      <c r="I76" s="229"/>
      <c r="J76" s="228"/>
      <c r="K76" s="230"/>
      <c r="L76" s="137"/>
      <c r="M76" s="155"/>
      <c r="N76" s="156"/>
      <c r="O76" s="144"/>
      <c r="P76" s="133"/>
      <c r="Q76" s="145"/>
      <c r="R76" s="105" t="str">
        <f t="shared" si="12"/>
        <v> </v>
      </c>
      <c r="S76" s="145"/>
      <c r="T76" s="105" t="str">
        <f t="shared" si="13"/>
        <v> </v>
      </c>
      <c r="U76" s="107"/>
      <c r="V76" s="145"/>
      <c r="W76" s="106" t="str">
        <f t="shared" si="14"/>
        <v> </v>
      </c>
      <c r="X76" s="107"/>
      <c r="Y76" s="145"/>
      <c r="Z76" s="106" t="str">
        <f t="shared" si="15"/>
        <v> </v>
      </c>
      <c r="AA76" s="109" t="e">
        <f t="shared" si="16"/>
        <v>#DIV/0!</v>
      </c>
      <c r="AB76" s="146"/>
      <c r="AC76" s="146"/>
      <c r="AD76" s="147"/>
      <c r="AE76" s="110"/>
      <c r="AF76" s="148"/>
      <c r="AG76" s="146"/>
      <c r="AH76" s="146"/>
      <c r="AI76" s="148"/>
      <c r="AJ76" s="110"/>
      <c r="AK76" s="148"/>
      <c r="AL76" s="146"/>
      <c r="AM76" s="146"/>
      <c r="AN76" s="147"/>
      <c r="AO76" s="110"/>
      <c r="AP76" s="148"/>
      <c r="AQ76" s="146"/>
      <c r="AR76" s="146"/>
      <c r="AS76" s="146"/>
    </row>
    <row r="77" spans="1:45" ht="87.75" customHeight="1" hidden="1">
      <c r="A77" s="460"/>
      <c r="B77" s="191"/>
      <c r="C77" s="231"/>
      <c r="D77" s="231"/>
      <c r="E77" s="231"/>
      <c r="F77" s="231"/>
      <c r="G77" s="232"/>
      <c r="H77" s="232"/>
      <c r="I77" s="232"/>
      <c r="J77" s="231"/>
      <c r="K77" s="233"/>
      <c r="L77" s="151"/>
      <c r="M77" s="155"/>
      <c r="N77" s="156"/>
      <c r="O77" s="144"/>
      <c r="P77" s="133"/>
      <c r="Q77" s="145"/>
      <c r="R77" s="105" t="str">
        <f t="shared" si="12"/>
        <v> </v>
      </c>
      <c r="S77" s="145"/>
      <c r="T77" s="105" t="str">
        <f t="shared" si="13"/>
        <v> </v>
      </c>
      <c r="U77" s="107"/>
      <c r="V77" s="145"/>
      <c r="W77" s="106" t="str">
        <f t="shared" si="14"/>
        <v> </v>
      </c>
      <c r="X77" s="107"/>
      <c r="Y77" s="145"/>
      <c r="Z77" s="106" t="str">
        <f t="shared" si="15"/>
        <v> </v>
      </c>
      <c r="AA77" s="109" t="e">
        <f t="shared" si="16"/>
        <v>#DIV/0!</v>
      </c>
      <c r="AB77" s="146"/>
      <c r="AC77" s="146"/>
      <c r="AD77" s="147"/>
      <c r="AE77" s="110"/>
      <c r="AF77" s="148"/>
      <c r="AG77" s="146"/>
      <c r="AH77" s="146"/>
      <c r="AI77" s="148"/>
      <c r="AJ77" s="110"/>
      <c r="AK77" s="148"/>
      <c r="AL77" s="146"/>
      <c r="AM77" s="146"/>
      <c r="AN77" s="147"/>
      <c r="AO77" s="110"/>
      <c r="AP77" s="148"/>
      <c r="AQ77" s="146"/>
      <c r="AR77" s="146"/>
      <c r="AS77" s="146"/>
    </row>
    <row r="78" spans="1:45" ht="74.25" customHeight="1" hidden="1">
      <c r="A78" s="460"/>
      <c r="B78" s="234"/>
      <c r="C78" s="235"/>
      <c r="D78" s="236"/>
      <c r="E78" s="235"/>
      <c r="F78" s="235"/>
      <c r="G78" s="235"/>
      <c r="H78" s="236"/>
      <c r="I78" s="236"/>
      <c r="J78" s="237"/>
      <c r="K78" s="235"/>
      <c r="L78" s="137"/>
      <c r="M78" s="155"/>
      <c r="N78" s="121"/>
      <c r="O78" s="152"/>
      <c r="P78" s="153"/>
      <c r="Q78" s="145"/>
      <c r="R78" s="105" t="str">
        <f t="shared" si="12"/>
        <v> </v>
      </c>
      <c r="S78" s="145"/>
      <c r="T78" s="105" t="str">
        <f t="shared" si="13"/>
        <v> </v>
      </c>
      <c r="U78" s="107"/>
      <c r="V78" s="145"/>
      <c r="W78" s="106" t="str">
        <f t="shared" si="14"/>
        <v> </v>
      </c>
      <c r="X78" s="107"/>
      <c r="Y78" s="145"/>
      <c r="Z78" s="106" t="str">
        <f t="shared" si="15"/>
        <v> </v>
      </c>
      <c r="AA78" s="109" t="e">
        <f t="shared" si="16"/>
        <v>#DIV/0!</v>
      </c>
      <c r="AB78" s="146"/>
      <c r="AC78" s="146"/>
      <c r="AD78" s="147"/>
      <c r="AE78" s="110"/>
      <c r="AF78" s="148"/>
      <c r="AG78" s="146"/>
      <c r="AH78" s="146"/>
      <c r="AI78" s="148"/>
      <c r="AJ78" s="110"/>
      <c r="AK78" s="148"/>
      <c r="AL78" s="146"/>
      <c r="AM78" s="146"/>
      <c r="AN78" s="147"/>
      <c r="AO78" s="110"/>
      <c r="AP78" s="148"/>
      <c r="AQ78" s="146"/>
      <c r="AR78" s="146"/>
      <c r="AS78" s="146"/>
    </row>
    <row r="79" spans="1:45" ht="74.25" customHeight="1" hidden="1">
      <c r="A79" s="511"/>
      <c r="B79" s="234"/>
      <c r="C79" s="238"/>
      <c r="D79" s="239"/>
      <c r="E79" s="238"/>
      <c r="F79" s="238"/>
      <c r="G79" s="238"/>
      <c r="H79" s="239"/>
      <c r="I79" s="239"/>
      <c r="J79" s="240"/>
      <c r="K79" s="238"/>
      <c r="L79" s="151"/>
      <c r="M79" s="155"/>
      <c r="N79" s="121"/>
      <c r="O79" s="152"/>
      <c r="P79" s="153"/>
      <c r="Q79" s="145"/>
      <c r="R79" s="105" t="str">
        <f t="shared" si="12"/>
        <v> </v>
      </c>
      <c r="S79" s="145"/>
      <c r="T79" s="105" t="str">
        <f t="shared" si="13"/>
        <v> </v>
      </c>
      <c r="U79" s="107"/>
      <c r="V79" s="145"/>
      <c r="W79" s="106" t="str">
        <f t="shared" si="14"/>
        <v> </v>
      </c>
      <c r="X79" s="107"/>
      <c r="Y79" s="145"/>
      <c r="Z79" s="106" t="str">
        <f t="shared" si="15"/>
        <v> </v>
      </c>
      <c r="AA79" s="109" t="e">
        <f t="shared" si="16"/>
        <v>#DIV/0!</v>
      </c>
      <c r="AB79" s="146"/>
      <c r="AC79" s="146"/>
      <c r="AD79" s="147"/>
      <c r="AE79" s="110"/>
      <c r="AF79" s="148"/>
      <c r="AG79" s="146"/>
      <c r="AH79" s="146"/>
      <c r="AI79" s="148"/>
      <c r="AJ79" s="110"/>
      <c r="AK79" s="148"/>
      <c r="AL79" s="146"/>
      <c r="AM79" s="146"/>
      <c r="AN79" s="147"/>
      <c r="AO79" s="110"/>
      <c r="AP79" s="148"/>
      <c r="AQ79" s="146"/>
      <c r="AR79" s="146"/>
      <c r="AS79" s="146"/>
    </row>
    <row r="80" spans="1:45" ht="87.75" customHeight="1" hidden="1">
      <c r="A80" s="459"/>
      <c r="B80" s="211"/>
      <c r="C80" s="211"/>
      <c r="D80" s="241"/>
      <c r="E80" s="242"/>
      <c r="F80" s="242"/>
      <c r="G80" s="242"/>
      <c r="H80" s="242"/>
      <c r="I80" s="242"/>
      <c r="J80" s="243"/>
      <c r="K80" s="71"/>
      <c r="L80" s="137"/>
      <c r="M80" s="155"/>
      <c r="N80" s="144"/>
      <c r="O80" s="144"/>
      <c r="P80" s="133"/>
      <c r="Q80" s="145"/>
      <c r="R80" s="105" t="str">
        <f t="shared" si="12"/>
        <v> </v>
      </c>
      <c r="S80" s="145"/>
      <c r="T80" s="105" t="str">
        <f t="shared" si="13"/>
        <v> </v>
      </c>
      <c r="U80" s="107"/>
      <c r="V80" s="145"/>
      <c r="W80" s="106" t="str">
        <f t="shared" si="14"/>
        <v> </v>
      </c>
      <c r="X80" s="107"/>
      <c r="Y80" s="145"/>
      <c r="Z80" s="106" t="str">
        <f t="shared" si="15"/>
        <v> </v>
      </c>
      <c r="AA80" s="109" t="e">
        <f t="shared" si="16"/>
        <v>#DIV/0!</v>
      </c>
      <c r="AB80" s="157"/>
      <c r="AC80" s="157"/>
      <c r="AD80" s="157"/>
      <c r="AE80" s="157"/>
      <c r="AF80" s="157"/>
      <c r="AG80" s="157"/>
      <c r="AH80" s="157"/>
      <c r="AI80" s="157"/>
      <c r="AJ80" s="157"/>
      <c r="AK80" s="157"/>
      <c r="AL80" s="157"/>
      <c r="AM80" s="157"/>
      <c r="AN80" s="158"/>
      <c r="AO80" s="159"/>
      <c r="AP80" s="160"/>
      <c r="AQ80" s="158"/>
      <c r="AR80" s="161"/>
      <c r="AS80" s="161"/>
    </row>
    <row r="81" spans="1:45" ht="71.25" customHeight="1" hidden="1">
      <c r="A81" s="460"/>
      <c r="B81" s="134"/>
      <c r="C81" s="71"/>
      <c r="D81" s="198"/>
      <c r="E81" s="71"/>
      <c r="F81" s="197"/>
      <c r="G81" s="71"/>
      <c r="H81" s="197"/>
      <c r="I81" s="197"/>
      <c r="J81" s="71"/>
      <c r="K81" s="71"/>
      <c r="L81" s="137"/>
      <c r="M81" s="155"/>
      <c r="N81" s="144"/>
      <c r="O81" s="144"/>
      <c r="P81" s="133"/>
      <c r="Q81" s="145"/>
      <c r="R81" s="105" t="str">
        <f t="shared" si="12"/>
        <v> </v>
      </c>
      <c r="S81" s="145"/>
      <c r="T81" s="105" t="str">
        <f t="shared" si="13"/>
        <v> </v>
      </c>
      <c r="U81" s="107"/>
      <c r="V81" s="145"/>
      <c r="W81" s="106" t="str">
        <f t="shared" si="14"/>
        <v> </v>
      </c>
      <c r="X81" s="107"/>
      <c r="Y81" s="145"/>
      <c r="Z81" s="106" t="str">
        <f t="shared" si="15"/>
        <v> </v>
      </c>
      <c r="AA81" s="109" t="e">
        <f t="shared" si="16"/>
        <v>#DIV/0!</v>
      </c>
      <c r="AB81" s="157"/>
      <c r="AC81" s="157"/>
      <c r="AD81" s="157"/>
      <c r="AE81" s="157"/>
      <c r="AF81" s="157"/>
      <c r="AG81" s="157"/>
      <c r="AH81" s="157"/>
      <c r="AI81" s="157"/>
      <c r="AJ81" s="157"/>
      <c r="AK81" s="157"/>
      <c r="AL81" s="157"/>
      <c r="AM81" s="157"/>
      <c r="AN81" s="158"/>
      <c r="AO81" s="159"/>
      <c r="AP81" s="158"/>
      <c r="AQ81" s="160"/>
      <c r="AR81" s="159"/>
      <c r="AS81" s="161"/>
    </row>
    <row r="82" spans="1:45" ht="75" customHeight="1" hidden="1">
      <c r="A82" s="460"/>
      <c r="B82" s="71"/>
      <c r="C82" s="71"/>
      <c r="D82" s="71"/>
      <c r="E82" s="149"/>
      <c r="F82" s="149"/>
      <c r="G82" s="149"/>
      <c r="H82" s="149"/>
      <c r="I82" s="149"/>
      <c r="J82" s="71"/>
      <c r="K82" s="71"/>
      <c r="L82" s="137"/>
      <c r="M82" s="155"/>
      <c r="N82" s="144"/>
      <c r="O82" s="144"/>
      <c r="P82" s="133"/>
      <c r="Q82" s="145"/>
      <c r="R82" s="105" t="str">
        <f t="shared" si="12"/>
        <v> </v>
      </c>
      <c r="S82" s="145"/>
      <c r="T82" s="105" t="str">
        <f t="shared" si="13"/>
        <v> </v>
      </c>
      <c r="U82" s="107"/>
      <c r="V82" s="145"/>
      <c r="W82" s="106" t="str">
        <f t="shared" si="14"/>
        <v> </v>
      </c>
      <c r="X82" s="107"/>
      <c r="Y82" s="145"/>
      <c r="Z82" s="106" t="str">
        <f t="shared" si="15"/>
        <v> </v>
      </c>
      <c r="AA82" s="109" t="e">
        <f t="shared" si="16"/>
        <v>#DIV/0!</v>
      </c>
      <c r="AB82" s="163"/>
      <c r="AC82" s="163"/>
      <c r="AD82" s="163"/>
      <c r="AE82" s="163"/>
      <c r="AF82" s="163"/>
      <c r="AG82" s="163"/>
      <c r="AH82" s="163"/>
      <c r="AI82" s="163"/>
      <c r="AJ82" s="164"/>
      <c r="AK82" s="164"/>
      <c r="AL82" s="165"/>
      <c r="AM82" s="165"/>
      <c r="AN82" s="158"/>
      <c r="AO82" s="159"/>
      <c r="AP82" s="160"/>
      <c r="AQ82" s="161"/>
      <c r="AR82" s="161"/>
      <c r="AS82" s="166"/>
    </row>
    <row r="83" spans="1:45" ht="74.25" customHeight="1" hidden="1">
      <c r="A83" s="460"/>
      <c r="B83" s="71"/>
      <c r="C83" s="71"/>
      <c r="D83" s="197"/>
      <c r="E83" s="71"/>
      <c r="F83" s="197"/>
      <c r="G83" s="71"/>
      <c r="H83" s="197"/>
      <c r="I83" s="197"/>
      <c r="J83" s="134"/>
      <c r="K83" s="71"/>
      <c r="L83" s="151"/>
      <c r="M83" s="151"/>
      <c r="N83" s="117"/>
      <c r="O83" s="117"/>
      <c r="P83" s="117"/>
      <c r="Q83" s="145"/>
      <c r="R83" s="105" t="str">
        <f t="shared" si="12"/>
        <v> </v>
      </c>
      <c r="S83" s="145"/>
      <c r="T83" s="105" t="str">
        <f t="shared" si="13"/>
        <v> </v>
      </c>
      <c r="U83" s="107"/>
      <c r="V83" s="145"/>
      <c r="W83" s="106" t="str">
        <f t="shared" si="14"/>
        <v> </v>
      </c>
      <c r="X83" s="107"/>
      <c r="Y83" s="145"/>
      <c r="Z83" s="106" t="str">
        <f t="shared" si="15"/>
        <v> </v>
      </c>
      <c r="AA83" s="109" t="e">
        <f t="shared" si="16"/>
        <v>#DIV/0!</v>
      </c>
      <c r="AB83" s="133"/>
      <c r="AC83" s="163"/>
      <c r="AD83" s="163"/>
      <c r="AE83" s="163"/>
      <c r="AF83" s="163"/>
      <c r="AG83" s="163"/>
      <c r="AH83" s="163"/>
      <c r="AI83" s="163"/>
      <c r="AJ83" s="164"/>
      <c r="AK83" s="164"/>
      <c r="AL83" s="165"/>
      <c r="AM83" s="165"/>
      <c r="AN83" s="167"/>
      <c r="AO83" s="167"/>
      <c r="AP83" s="167"/>
      <c r="AQ83" s="167"/>
      <c r="AR83" s="167"/>
      <c r="AS83" s="167"/>
    </row>
    <row r="84" spans="1:45" ht="74.25" customHeight="1" hidden="1">
      <c r="A84" s="460"/>
      <c r="B84" s="71"/>
      <c r="C84" s="71"/>
      <c r="D84" s="71"/>
      <c r="E84" s="71"/>
      <c r="F84" s="71"/>
      <c r="G84" s="71"/>
      <c r="H84" s="197"/>
      <c r="I84" s="197"/>
      <c r="J84" s="71"/>
      <c r="K84" s="71"/>
      <c r="L84" s="168"/>
      <c r="M84" s="168"/>
      <c r="N84" s="117"/>
      <c r="O84" s="117"/>
      <c r="P84" s="117"/>
      <c r="Q84" s="145"/>
      <c r="R84" s="105" t="str">
        <f t="shared" si="12"/>
        <v> </v>
      </c>
      <c r="S84" s="145"/>
      <c r="T84" s="105" t="str">
        <f t="shared" si="13"/>
        <v> </v>
      </c>
      <c r="U84" s="107"/>
      <c r="V84" s="145"/>
      <c r="W84" s="106" t="str">
        <f t="shared" si="14"/>
        <v> </v>
      </c>
      <c r="X84" s="107"/>
      <c r="Y84" s="145"/>
      <c r="Z84" s="106" t="str">
        <f t="shared" si="15"/>
        <v> </v>
      </c>
      <c r="AA84" s="109" t="e">
        <f t="shared" si="16"/>
        <v>#DIV/0!</v>
      </c>
      <c r="AB84" s="133"/>
      <c r="AC84" s="163"/>
      <c r="AD84" s="163"/>
      <c r="AE84" s="163"/>
      <c r="AF84" s="163"/>
      <c r="AG84" s="163"/>
      <c r="AH84" s="163"/>
      <c r="AI84" s="163"/>
      <c r="AJ84" s="164"/>
      <c r="AK84" s="164"/>
      <c r="AL84" s="165"/>
      <c r="AM84" s="165"/>
      <c r="AN84" s="167"/>
      <c r="AO84" s="167"/>
      <c r="AP84" s="167"/>
      <c r="AQ84" s="167"/>
      <c r="AR84" s="167"/>
      <c r="AS84" s="167"/>
    </row>
    <row r="85" spans="1:45" ht="74.25" customHeight="1" hidden="1">
      <c r="A85" s="460"/>
      <c r="B85" s="71"/>
      <c r="C85" s="71"/>
      <c r="D85" s="197"/>
      <c r="E85" s="71"/>
      <c r="F85" s="197"/>
      <c r="G85" s="71"/>
      <c r="H85" s="197"/>
      <c r="I85" s="197"/>
      <c r="J85" s="134"/>
      <c r="K85" s="71"/>
      <c r="L85" s="151"/>
      <c r="M85" s="151"/>
      <c r="N85" s="117"/>
      <c r="O85" s="117"/>
      <c r="P85" s="117"/>
      <c r="Q85" s="145"/>
      <c r="R85" s="105" t="str">
        <f t="shared" si="12"/>
        <v> </v>
      </c>
      <c r="S85" s="145"/>
      <c r="T85" s="105" t="str">
        <f t="shared" si="13"/>
        <v> </v>
      </c>
      <c r="U85" s="107"/>
      <c r="V85" s="145"/>
      <c r="W85" s="106" t="str">
        <f t="shared" si="14"/>
        <v> </v>
      </c>
      <c r="X85" s="107"/>
      <c r="Y85" s="145"/>
      <c r="Z85" s="106" t="str">
        <f t="shared" si="15"/>
        <v> </v>
      </c>
      <c r="AA85" s="109" t="e">
        <f t="shared" si="16"/>
        <v>#DIV/0!</v>
      </c>
      <c r="AB85" s="133"/>
      <c r="AC85" s="163"/>
      <c r="AD85" s="163"/>
      <c r="AE85" s="163"/>
      <c r="AF85" s="163"/>
      <c r="AG85" s="163"/>
      <c r="AH85" s="163"/>
      <c r="AI85" s="163"/>
      <c r="AJ85" s="164"/>
      <c r="AK85" s="164"/>
      <c r="AL85" s="165"/>
      <c r="AM85" s="165"/>
      <c r="AN85" s="167"/>
      <c r="AO85" s="167"/>
      <c r="AP85" s="167"/>
      <c r="AQ85" s="167"/>
      <c r="AR85" s="167"/>
      <c r="AS85" s="167"/>
    </row>
    <row r="86" spans="1:45" ht="74.25" customHeight="1" hidden="1">
      <c r="A86" s="460"/>
      <c r="B86" s="71"/>
      <c r="C86" s="71"/>
      <c r="D86" s="197"/>
      <c r="E86" s="71"/>
      <c r="F86" s="197"/>
      <c r="G86" s="71"/>
      <c r="H86" s="197"/>
      <c r="I86" s="197"/>
      <c r="J86" s="134"/>
      <c r="K86" s="71"/>
      <c r="L86" s="151"/>
      <c r="M86" s="151"/>
      <c r="N86" s="117"/>
      <c r="O86" s="117"/>
      <c r="P86" s="117"/>
      <c r="Q86" s="145"/>
      <c r="R86" s="105" t="str">
        <f t="shared" si="12"/>
        <v> </v>
      </c>
      <c r="S86" s="145"/>
      <c r="T86" s="105" t="str">
        <f t="shared" si="13"/>
        <v> </v>
      </c>
      <c r="U86" s="107"/>
      <c r="V86" s="145"/>
      <c r="W86" s="106" t="str">
        <f t="shared" si="14"/>
        <v> </v>
      </c>
      <c r="X86" s="107"/>
      <c r="Y86" s="145"/>
      <c r="Z86" s="106" t="str">
        <f t="shared" si="15"/>
        <v> </v>
      </c>
      <c r="AA86" s="109" t="e">
        <f t="shared" si="16"/>
        <v>#DIV/0!</v>
      </c>
      <c r="AB86" s="133"/>
      <c r="AC86" s="163"/>
      <c r="AD86" s="163"/>
      <c r="AE86" s="163"/>
      <c r="AF86" s="163"/>
      <c r="AG86" s="163"/>
      <c r="AH86" s="163"/>
      <c r="AI86" s="163"/>
      <c r="AJ86" s="164"/>
      <c r="AK86" s="164"/>
      <c r="AL86" s="165"/>
      <c r="AM86" s="165"/>
      <c r="AN86" s="167"/>
      <c r="AO86" s="167"/>
      <c r="AP86" s="167"/>
      <c r="AQ86" s="167"/>
      <c r="AR86" s="167"/>
      <c r="AS86" s="167"/>
    </row>
    <row r="87" spans="1:45" ht="63.75" customHeight="1" hidden="1">
      <c r="A87" s="511"/>
      <c r="B87" s="71"/>
      <c r="C87" s="71"/>
      <c r="D87" s="71"/>
      <c r="E87" s="71"/>
      <c r="F87" s="71"/>
      <c r="G87" s="71"/>
      <c r="H87" s="197"/>
      <c r="I87" s="197"/>
      <c r="J87" s="71"/>
      <c r="K87" s="71"/>
      <c r="L87" s="168"/>
      <c r="M87" s="168"/>
      <c r="N87" s="133"/>
      <c r="O87" s="133"/>
      <c r="P87" s="133"/>
      <c r="Q87" s="145"/>
      <c r="R87" s="105" t="str">
        <f t="shared" si="12"/>
        <v> </v>
      </c>
      <c r="S87" s="145"/>
      <c r="T87" s="105" t="str">
        <f t="shared" si="13"/>
        <v> </v>
      </c>
      <c r="U87" s="107"/>
      <c r="V87" s="145"/>
      <c r="W87" s="106" t="str">
        <f t="shared" si="14"/>
        <v> </v>
      </c>
      <c r="X87" s="107"/>
      <c r="Y87" s="145"/>
      <c r="Z87" s="106" t="str">
        <f t="shared" si="15"/>
        <v> </v>
      </c>
      <c r="AA87" s="109" t="e">
        <f t="shared" si="16"/>
        <v>#DIV/0!</v>
      </c>
      <c r="AB87" s="133"/>
      <c r="AC87" s="167"/>
      <c r="AD87" s="167"/>
      <c r="AE87" s="167"/>
      <c r="AF87" s="167"/>
      <c r="AG87" s="167"/>
      <c r="AH87" s="167"/>
      <c r="AI87" s="167"/>
      <c r="AJ87" s="167"/>
      <c r="AK87" s="167"/>
      <c r="AL87" s="167"/>
      <c r="AM87" s="167"/>
      <c r="AN87" s="167"/>
      <c r="AO87" s="167"/>
      <c r="AP87" s="167"/>
      <c r="AQ87" s="167"/>
      <c r="AR87" s="167"/>
      <c r="AS87" s="167"/>
    </row>
    <row r="88" spans="1:45" ht="63.75" customHeight="1" hidden="1">
      <c r="A88" s="512"/>
      <c r="B88" s="269"/>
      <c r="C88" s="211"/>
      <c r="D88" s="241"/>
      <c r="E88" s="270"/>
      <c r="F88" s="270"/>
      <c r="G88" s="262"/>
      <c r="H88" s="263"/>
      <c r="I88" s="263"/>
      <c r="J88" s="243"/>
      <c r="K88" s="269"/>
      <c r="L88" s="169"/>
      <c r="M88" s="296"/>
      <c r="N88" s="170"/>
      <c r="O88" s="170"/>
      <c r="P88" s="170"/>
      <c r="Q88" s="145"/>
      <c r="R88" s="105" t="str">
        <f t="shared" si="12"/>
        <v> </v>
      </c>
      <c r="S88" s="145"/>
      <c r="T88" s="105" t="str">
        <f t="shared" si="13"/>
        <v> </v>
      </c>
      <c r="U88" s="107"/>
      <c r="V88" s="145"/>
      <c r="W88" s="106" t="str">
        <f t="shared" si="14"/>
        <v> </v>
      </c>
      <c r="X88" s="107"/>
      <c r="Y88" s="145"/>
      <c r="Z88" s="106" t="str">
        <f t="shared" si="15"/>
        <v> </v>
      </c>
      <c r="AA88" s="109" t="e">
        <f t="shared" si="16"/>
        <v>#DIV/0!</v>
      </c>
      <c r="AB88" s="170"/>
      <c r="AC88" s="171"/>
      <c r="AD88" s="171"/>
      <c r="AE88" s="171"/>
      <c r="AF88" s="171"/>
      <c r="AG88" s="171"/>
      <c r="AH88" s="171"/>
      <c r="AI88" s="171"/>
      <c r="AJ88" s="171"/>
      <c r="AK88" s="171"/>
      <c r="AL88" s="171"/>
      <c r="AM88" s="171"/>
      <c r="AN88" s="171"/>
      <c r="AO88" s="171"/>
      <c r="AP88" s="171"/>
      <c r="AQ88" s="171"/>
      <c r="AR88" s="171"/>
      <c r="AS88" s="171"/>
    </row>
    <row r="89" spans="1:45" ht="63.75" customHeight="1" hidden="1">
      <c r="A89" s="513"/>
      <c r="B89" s="260"/>
      <c r="C89" s="291"/>
      <c r="D89" s="271"/>
      <c r="E89" s="272"/>
      <c r="F89" s="273"/>
      <c r="G89" s="274"/>
      <c r="H89" s="273"/>
      <c r="I89" s="263"/>
      <c r="J89" s="243"/>
      <c r="K89" s="269"/>
      <c r="L89" s="169"/>
      <c r="M89" s="296"/>
      <c r="N89" s="170"/>
      <c r="O89" s="170"/>
      <c r="P89" s="170"/>
      <c r="Q89" s="145"/>
      <c r="R89" s="105" t="str">
        <f t="shared" si="12"/>
        <v> </v>
      </c>
      <c r="S89" s="145"/>
      <c r="T89" s="105" t="str">
        <f t="shared" si="13"/>
        <v> </v>
      </c>
      <c r="U89" s="107"/>
      <c r="V89" s="145"/>
      <c r="W89" s="106" t="str">
        <f t="shared" si="14"/>
        <v> </v>
      </c>
      <c r="X89" s="107"/>
      <c r="Y89" s="145"/>
      <c r="Z89" s="106" t="str">
        <f t="shared" si="15"/>
        <v> </v>
      </c>
      <c r="AA89" s="109" t="e">
        <f t="shared" si="16"/>
        <v>#DIV/0!</v>
      </c>
      <c r="AB89" s="170"/>
      <c r="AC89" s="171"/>
      <c r="AD89" s="171"/>
      <c r="AE89" s="171"/>
      <c r="AF89" s="171"/>
      <c r="AG89" s="171"/>
      <c r="AH89" s="171"/>
      <c r="AI89" s="171"/>
      <c r="AJ89" s="171"/>
      <c r="AK89" s="171"/>
      <c r="AL89" s="171"/>
      <c r="AM89" s="171"/>
      <c r="AN89" s="171"/>
      <c r="AO89" s="171"/>
      <c r="AP89" s="171"/>
      <c r="AQ89" s="171"/>
      <c r="AR89" s="171"/>
      <c r="AS89" s="171"/>
    </row>
    <row r="90" spans="1:45" ht="63.75" customHeight="1" hidden="1">
      <c r="A90" s="513"/>
      <c r="B90" s="275"/>
      <c r="C90" s="276"/>
      <c r="D90" s="277"/>
      <c r="E90" s="277"/>
      <c r="F90" s="277"/>
      <c r="G90" s="277"/>
      <c r="H90" s="277"/>
      <c r="I90" s="278"/>
      <c r="J90" s="243"/>
      <c r="K90" s="269"/>
      <c r="L90" s="169"/>
      <c r="M90" s="296"/>
      <c r="N90" s="170"/>
      <c r="O90" s="170"/>
      <c r="P90" s="170"/>
      <c r="Q90" s="145"/>
      <c r="R90" s="105" t="str">
        <f t="shared" si="12"/>
        <v> </v>
      </c>
      <c r="S90" s="145"/>
      <c r="T90" s="105" t="str">
        <f t="shared" si="13"/>
        <v> </v>
      </c>
      <c r="U90" s="107"/>
      <c r="V90" s="145"/>
      <c r="W90" s="106" t="str">
        <f t="shared" si="14"/>
        <v> </v>
      </c>
      <c r="X90" s="107"/>
      <c r="Y90" s="145"/>
      <c r="Z90" s="106" t="str">
        <f t="shared" si="15"/>
        <v> </v>
      </c>
      <c r="AA90" s="109" t="e">
        <f t="shared" si="16"/>
        <v>#DIV/0!</v>
      </c>
      <c r="AB90" s="170"/>
      <c r="AC90" s="171"/>
      <c r="AD90" s="171"/>
      <c r="AE90" s="171"/>
      <c r="AF90" s="171"/>
      <c r="AG90" s="171"/>
      <c r="AH90" s="171"/>
      <c r="AI90" s="171"/>
      <c r="AJ90" s="171"/>
      <c r="AK90" s="171"/>
      <c r="AL90" s="171"/>
      <c r="AM90" s="171"/>
      <c r="AN90" s="171"/>
      <c r="AO90" s="171"/>
      <c r="AP90" s="171"/>
      <c r="AQ90" s="171"/>
      <c r="AR90" s="171"/>
      <c r="AS90" s="171"/>
    </row>
    <row r="91" spans="1:45" ht="63.75" customHeight="1" hidden="1">
      <c r="A91" s="513"/>
      <c r="B91" s="71"/>
      <c r="C91" s="71"/>
      <c r="D91" s="71"/>
      <c r="E91" s="71"/>
      <c r="F91" s="71"/>
      <c r="G91" s="71"/>
      <c r="H91" s="197"/>
      <c r="I91" s="197"/>
      <c r="J91" s="71"/>
      <c r="K91" s="71"/>
      <c r="L91" s="169"/>
      <c r="M91" s="296"/>
      <c r="N91" s="170"/>
      <c r="O91" s="170"/>
      <c r="P91" s="170"/>
      <c r="Q91" s="145"/>
      <c r="R91" s="105" t="str">
        <f t="shared" si="12"/>
        <v> </v>
      </c>
      <c r="S91" s="145"/>
      <c r="T91" s="105" t="str">
        <f t="shared" si="13"/>
        <v> </v>
      </c>
      <c r="U91" s="107"/>
      <c r="V91" s="145"/>
      <c r="W91" s="106" t="str">
        <f t="shared" si="14"/>
        <v> </v>
      </c>
      <c r="X91" s="107"/>
      <c r="Y91" s="145"/>
      <c r="Z91" s="106" t="str">
        <f t="shared" si="15"/>
        <v> </v>
      </c>
      <c r="AA91" s="109" t="e">
        <f t="shared" si="16"/>
        <v>#DIV/0!</v>
      </c>
      <c r="AB91" s="170"/>
      <c r="AC91" s="171"/>
      <c r="AD91" s="171"/>
      <c r="AE91" s="171"/>
      <c r="AF91" s="171"/>
      <c r="AG91" s="171"/>
      <c r="AH91" s="171"/>
      <c r="AI91" s="171"/>
      <c r="AJ91" s="171"/>
      <c r="AK91" s="171"/>
      <c r="AL91" s="171"/>
      <c r="AM91" s="171"/>
      <c r="AN91" s="171"/>
      <c r="AO91" s="171"/>
      <c r="AP91" s="171"/>
      <c r="AQ91" s="171"/>
      <c r="AR91" s="171"/>
      <c r="AS91" s="171"/>
    </row>
    <row r="92" spans="1:45" ht="63.75" customHeight="1" hidden="1">
      <c r="A92" s="513"/>
      <c r="B92" s="71"/>
      <c r="C92" s="71"/>
      <c r="D92" s="71"/>
      <c r="E92" s="71"/>
      <c r="F92" s="71"/>
      <c r="G92" s="71"/>
      <c r="H92" s="197"/>
      <c r="I92" s="197"/>
      <c r="J92" s="71"/>
      <c r="K92" s="71"/>
      <c r="L92" s="169"/>
      <c r="M92" s="296"/>
      <c r="N92" s="170"/>
      <c r="O92" s="170"/>
      <c r="P92" s="170"/>
      <c r="Q92" s="145"/>
      <c r="R92" s="105" t="str">
        <f t="shared" si="12"/>
        <v> </v>
      </c>
      <c r="S92" s="145"/>
      <c r="T92" s="105" t="str">
        <f t="shared" si="13"/>
        <v> </v>
      </c>
      <c r="U92" s="107"/>
      <c r="V92" s="145"/>
      <c r="W92" s="106" t="str">
        <f t="shared" si="14"/>
        <v> </v>
      </c>
      <c r="X92" s="107"/>
      <c r="Y92" s="145"/>
      <c r="Z92" s="106" t="str">
        <f t="shared" si="15"/>
        <v> </v>
      </c>
      <c r="AA92" s="109" t="e">
        <f t="shared" si="16"/>
        <v>#DIV/0!</v>
      </c>
      <c r="AB92" s="170"/>
      <c r="AC92" s="171"/>
      <c r="AD92" s="171"/>
      <c r="AE92" s="171"/>
      <c r="AF92" s="171"/>
      <c r="AG92" s="171"/>
      <c r="AH92" s="171"/>
      <c r="AI92" s="171"/>
      <c r="AJ92" s="171"/>
      <c r="AK92" s="171"/>
      <c r="AL92" s="171"/>
      <c r="AM92" s="171"/>
      <c r="AN92" s="171"/>
      <c r="AO92" s="171"/>
      <c r="AP92" s="171"/>
      <c r="AQ92" s="171"/>
      <c r="AR92" s="171"/>
      <c r="AS92" s="171"/>
    </row>
    <row r="93" spans="1:45" ht="63.75" customHeight="1" hidden="1">
      <c r="A93" s="513"/>
      <c r="B93" s="71"/>
      <c r="C93" s="71"/>
      <c r="D93" s="71"/>
      <c r="E93" s="71"/>
      <c r="F93" s="71"/>
      <c r="G93" s="71"/>
      <c r="H93" s="197"/>
      <c r="I93" s="197"/>
      <c r="J93" s="71"/>
      <c r="K93" s="71"/>
      <c r="L93" s="169"/>
      <c r="M93" s="296"/>
      <c r="N93" s="170"/>
      <c r="O93" s="170"/>
      <c r="P93" s="170"/>
      <c r="Q93" s="145"/>
      <c r="R93" s="105" t="str">
        <f t="shared" si="12"/>
        <v> </v>
      </c>
      <c r="S93" s="145"/>
      <c r="T93" s="105" t="str">
        <f t="shared" si="13"/>
        <v> </v>
      </c>
      <c r="U93" s="107"/>
      <c r="V93" s="145"/>
      <c r="W93" s="106" t="str">
        <f t="shared" si="14"/>
        <v> </v>
      </c>
      <c r="X93" s="107"/>
      <c r="Y93" s="145"/>
      <c r="Z93" s="106" t="str">
        <f t="shared" si="15"/>
        <v> </v>
      </c>
      <c r="AA93" s="109" t="e">
        <f t="shared" si="16"/>
        <v>#DIV/0!</v>
      </c>
      <c r="AB93" s="170"/>
      <c r="AC93" s="171"/>
      <c r="AD93" s="171"/>
      <c r="AE93" s="171"/>
      <c r="AF93" s="171"/>
      <c r="AG93" s="171"/>
      <c r="AH93" s="171"/>
      <c r="AI93" s="171"/>
      <c r="AJ93" s="171"/>
      <c r="AK93" s="171"/>
      <c r="AL93" s="171"/>
      <c r="AM93" s="171"/>
      <c r="AN93" s="171"/>
      <c r="AO93" s="171"/>
      <c r="AP93" s="171"/>
      <c r="AQ93" s="171"/>
      <c r="AR93" s="171"/>
      <c r="AS93" s="171"/>
    </row>
    <row r="94" spans="1:45" ht="63.75" customHeight="1" hidden="1">
      <c r="A94" s="513"/>
      <c r="B94" s="71"/>
      <c r="C94" s="71"/>
      <c r="D94" s="71"/>
      <c r="E94" s="71"/>
      <c r="F94" s="71"/>
      <c r="G94" s="71"/>
      <c r="H94" s="197"/>
      <c r="I94" s="197"/>
      <c r="J94" s="71"/>
      <c r="K94" s="71"/>
      <c r="L94" s="169"/>
      <c r="M94" s="296"/>
      <c r="N94" s="170"/>
      <c r="O94" s="170"/>
      <c r="P94" s="170"/>
      <c r="Q94" s="145"/>
      <c r="R94" s="105" t="str">
        <f t="shared" si="12"/>
        <v> </v>
      </c>
      <c r="S94" s="145"/>
      <c r="T94" s="105" t="str">
        <f t="shared" si="13"/>
        <v> </v>
      </c>
      <c r="U94" s="107"/>
      <c r="V94" s="145"/>
      <c r="W94" s="106" t="str">
        <f t="shared" si="14"/>
        <v> </v>
      </c>
      <c r="X94" s="107"/>
      <c r="Y94" s="145"/>
      <c r="Z94" s="106" t="str">
        <f t="shared" si="15"/>
        <v> </v>
      </c>
      <c r="AA94" s="109" t="e">
        <f t="shared" si="16"/>
        <v>#DIV/0!</v>
      </c>
      <c r="AB94" s="170"/>
      <c r="AC94" s="171"/>
      <c r="AD94" s="171"/>
      <c r="AE94" s="171"/>
      <c r="AF94" s="171"/>
      <c r="AG94" s="171"/>
      <c r="AH94" s="171"/>
      <c r="AI94" s="171"/>
      <c r="AJ94" s="171"/>
      <c r="AK94" s="171"/>
      <c r="AL94" s="171"/>
      <c r="AM94" s="171"/>
      <c r="AN94" s="171"/>
      <c r="AO94" s="171"/>
      <c r="AP94" s="171"/>
      <c r="AQ94" s="171"/>
      <c r="AR94" s="171"/>
      <c r="AS94" s="171"/>
    </row>
    <row r="95" spans="1:45" ht="63.75" customHeight="1" hidden="1">
      <c r="A95" s="514"/>
      <c r="B95" s="71"/>
      <c r="C95" s="71"/>
      <c r="D95" s="71"/>
      <c r="E95" s="71"/>
      <c r="F95" s="71"/>
      <c r="G95" s="71"/>
      <c r="H95" s="197"/>
      <c r="I95" s="197"/>
      <c r="J95" s="71"/>
      <c r="K95" s="71"/>
      <c r="L95" s="169"/>
      <c r="M95" s="296"/>
      <c r="N95" s="170"/>
      <c r="O95" s="170"/>
      <c r="P95" s="170"/>
      <c r="Q95" s="145"/>
      <c r="R95" s="105" t="str">
        <f t="shared" si="12"/>
        <v> </v>
      </c>
      <c r="S95" s="145"/>
      <c r="T95" s="105" t="str">
        <f t="shared" si="13"/>
        <v> </v>
      </c>
      <c r="U95" s="107"/>
      <c r="V95" s="145"/>
      <c r="W95" s="106" t="str">
        <f t="shared" si="14"/>
        <v> </v>
      </c>
      <c r="X95" s="107"/>
      <c r="Y95" s="145"/>
      <c r="Z95" s="106" t="str">
        <f t="shared" si="15"/>
        <v> </v>
      </c>
      <c r="AA95" s="109" t="e">
        <f t="shared" si="16"/>
        <v>#DIV/0!</v>
      </c>
      <c r="AB95" s="170"/>
      <c r="AC95" s="171"/>
      <c r="AD95" s="171"/>
      <c r="AE95" s="171"/>
      <c r="AF95" s="171"/>
      <c r="AG95" s="171"/>
      <c r="AH95" s="171"/>
      <c r="AI95" s="171"/>
      <c r="AJ95" s="171"/>
      <c r="AK95" s="171"/>
      <c r="AL95" s="171"/>
      <c r="AM95" s="171"/>
      <c r="AN95" s="171"/>
      <c r="AO95" s="171"/>
      <c r="AP95" s="171"/>
      <c r="AQ95" s="171"/>
      <c r="AR95" s="171"/>
      <c r="AS95" s="171"/>
    </row>
    <row r="96" spans="1:45" ht="63.75" customHeight="1" hidden="1">
      <c r="A96" s="512"/>
      <c r="B96" s="71"/>
      <c r="C96" s="71"/>
      <c r="D96" s="71"/>
      <c r="E96" s="71"/>
      <c r="F96" s="71"/>
      <c r="G96" s="71"/>
      <c r="H96" s="197"/>
      <c r="I96" s="197"/>
      <c r="J96" s="71"/>
      <c r="K96" s="71"/>
      <c r="L96" s="169"/>
      <c r="M96" s="296"/>
      <c r="N96" s="170"/>
      <c r="O96" s="170"/>
      <c r="P96" s="170"/>
      <c r="Q96" s="145"/>
      <c r="R96" s="105" t="str">
        <f t="shared" si="12"/>
        <v> </v>
      </c>
      <c r="S96" s="145"/>
      <c r="T96" s="105" t="str">
        <f t="shared" si="13"/>
        <v> </v>
      </c>
      <c r="U96" s="107"/>
      <c r="V96" s="145"/>
      <c r="W96" s="106" t="str">
        <f t="shared" si="14"/>
        <v> </v>
      </c>
      <c r="X96" s="107"/>
      <c r="Y96" s="145"/>
      <c r="Z96" s="106" t="str">
        <f t="shared" si="15"/>
        <v> </v>
      </c>
      <c r="AA96" s="109" t="e">
        <f t="shared" si="16"/>
        <v>#DIV/0!</v>
      </c>
      <c r="AB96" s="170"/>
      <c r="AC96" s="171"/>
      <c r="AD96" s="171"/>
      <c r="AE96" s="171"/>
      <c r="AF96" s="171"/>
      <c r="AG96" s="171"/>
      <c r="AH96" s="171"/>
      <c r="AI96" s="171"/>
      <c r="AJ96" s="171"/>
      <c r="AK96" s="171"/>
      <c r="AL96" s="171"/>
      <c r="AM96" s="171"/>
      <c r="AN96" s="171"/>
      <c r="AO96" s="171"/>
      <c r="AP96" s="171"/>
      <c r="AQ96" s="171"/>
      <c r="AR96" s="171"/>
      <c r="AS96" s="171"/>
    </row>
    <row r="97" spans="1:45" ht="63.75" customHeight="1" hidden="1">
      <c r="A97" s="513"/>
      <c r="B97" s="71"/>
      <c r="C97" s="71"/>
      <c r="D97" s="71"/>
      <c r="E97" s="71"/>
      <c r="F97" s="71"/>
      <c r="G97" s="71"/>
      <c r="H97" s="197"/>
      <c r="I97" s="197"/>
      <c r="J97" s="71"/>
      <c r="K97" s="71"/>
      <c r="L97" s="169"/>
      <c r="M97" s="296"/>
      <c r="N97" s="170"/>
      <c r="O97" s="170"/>
      <c r="P97" s="170"/>
      <c r="Q97" s="145"/>
      <c r="R97" s="105" t="str">
        <f t="shared" si="12"/>
        <v> </v>
      </c>
      <c r="S97" s="145"/>
      <c r="T97" s="105" t="str">
        <f t="shared" si="13"/>
        <v> </v>
      </c>
      <c r="U97" s="107"/>
      <c r="V97" s="145"/>
      <c r="W97" s="106" t="str">
        <f t="shared" si="14"/>
        <v> </v>
      </c>
      <c r="X97" s="107"/>
      <c r="Y97" s="145"/>
      <c r="Z97" s="106" t="str">
        <f t="shared" si="15"/>
        <v> </v>
      </c>
      <c r="AA97" s="109" t="e">
        <f t="shared" si="16"/>
        <v>#DIV/0!</v>
      </c>
      <c r="AB97" s="170"/>
      <c r="AC97" s="171"/>
      <c r="AD97" s="171"/>
      <c r="AE97" s="171"/>
      <c r="AF97" s="171"/>
      <c r="AG97" s="171"/>
      <c r="AH97" s="171"/>
      <c r="AI97" s="171"/>
      <c r="AJ97" s="171"/>
      <c r="AK97" s="171"/>
      <c r="AL97" s="171"/>
      <c r="AM97" s="171"/>
      <c r="AN97" s="171"/>
      <c r="AO97" s="171"/>
      <c r="AP97" s="171"/>
      <c r="AQ97" s="171"/>
      <c r="AR97" s="171"/>
      <c r="AS97" s="171"/>
    </row>
    <row r="98" spans="1:45" ht="63.75" customHeight="1" hidden="1">
      <c r="A98" s="513"/>
      <c r="B98" s="71"/>
      <c r="C98" s="71"/>
      <c r="D98" s="71"/>
      <c r="E98" s="71"/>
      <c r="F98" s="71"/>
      <c r="G98" s="71"/>
      <c r="H98" s="197"/>
      <c r="I98" s="197"/>
      <c r="J98" s="71"/>
      <c r="K98" s="71"/>
      <c r="L98" s="169"/>
      <c r="M98" s="296"/>
      <c r="N98" s="170"/>
      <c r="O98" s="170"/>
      <c r="P98" s="170"/>
      <c r="Q98" s="145"/>
      <c r="R98" s="105" t="str">
        <f t="shared" si="12"/>
        <v> </v>
      </c>
      <c r="S98" s="145"/>
      <c r="T98" s="105" t="str">
        <f t="shared" si="13"/>
        <v> </v>
      </c>
      <c r="U98" s="107"/>
      <c r="V98" s="145"/>
      <c r="W98" s="106" t="str">
        <f t="shared" si="14"/>
        <v> </v>
      </c>
      <c r="X98" s="107"/>
      <c r="Y98" s="145"/>
      <c r="Z98" s="106" t="str">
        <f t="shared" si="15"/>
        <v> </v>
      </c>
      <c r="AA98" s="109" t="e">
        <f t="shared" si="16"/>
        <v>#DIV/0!</v>
      </c>
      <c r="AB98" s="170"/>
      <c r="AC98" s="171"/>
      <c r="AD98" s="171"/>
      <c r="AE98" s="171"/>
      <c r="AF98" s="171"/>
      <c r="AG98" s="171"/>
      <c r="AH98" s="171"/>
      <c r="AI98" s="171"/>
      <c r="AJ98" s="171"/>
      <c r="AK98" s="171"/>
      <c r="AL98" s="171"/>
      <c r="AM98" s="171"/>
      <c r="AN98" s="171"/>
      <c r="AO98" s="171"/>
      <c r="AP98" s="171"/>
      <c r="AQ98" s="171"/>
      <c r="AR98" s="171"/>
      <c r="AS98" s="171"/>
    </row>
    <row r="99" spans="1:45" ht="63.75" customHeight="1" hidden="1">
      <c r="A99" s="513"/>
      <c r="B99" s="71"/>
      <c r="C99" s="71"/>
      <c r="D99" s="71"/>
      <c r="E99" s="71"/>
      <c r="F99" s="71"/>
      <c r="G99" s="71"/>
      <c r="H99" s="197"/>
      <c r="I99" s="197"/>
      <c r="J99" s="71"/>
      <c r="K99" s="71"/>
      <c r="L99" s="169"/>
      <c r="M99" s="296"/>
      <c r="N99" s="170"/>
      <c r="O99" s="170"/>
      <c r="P99" s="170"/>
      <c r="Q99" s="145"/>
      <c r="R99" s="105" t="str">
        <f t="shared" si="12"/>
        <v> </v>
      </c>
      <c r="S99" s="145"/>
      <c r="T99" s="105" t="str">
        <f t="shared" si="13"/>
        <v> </v>
      </c>
      <c r="U99" s="107"/>
      <c r="V99" s="145"/>
      <c r="W99" s="106" t="str">
        <f t="shared" si="14"/>
        <v> </v>
      </c>
      <c r="X99" s="107"/>
      <c r="Y99" s="145"/>
      <c r="Z99" s="106" t="str">
        <f t="shared" si="15"/>
        <v> </v>
      </c>
      <c r="AA99" s="109" t="e">
        <f t="shared" si="16"/>
        <v>#DIV/0!</v>
      </c>
      <c r="AB99" s="170"/>
      <c r="AC99" s="171"/>
      <c r="AD99" s="171"/>
      <c r="AE99" s="171"/>
      <c r="AF99" s="171"/>
      <c r="AG99" s="171"/>
      <c r="AH99" s="171"/>
      <c r="AI99" s="171"/>
      <c r="AJ99" s="171"/>
      <c r="AK99" s="171"/>
      <c r="AL99" s="171"/>
      <c r="AM99" s="171"/>
      <c r="AN99" s="171"/>
      <c r="AO99" s="171"/>
      <c r="AP99" s="171"/>
      <c r="AQ99" s="171"/>
      <c r="AR99" s="171"/>
      <c r="AS99" s="171"/>
    </row>
    <row r="100" spans="1:45" ht="63.75" customHeight="1" hidden="1">
      <c r="A100" s="513"/>
      <c r="B100" s="71"/>
      <c r="C100" s="71"/>
      <c r="D100" s="71"/>
      <c r="E100" s="71"/>
      <c r="F100" s="71"/>
      <c r="G100" s="71"/>
      <c r="H100" s="197"/>
      <c r="I100" s="197"/>
      <c r="J100" s="71"/>
      <c r="K100" s="71"/>
      <c r="L100" s="169"/>
      <c r="M100" s="296"/>
      <c r="N100" s="170"/>
      <c r="O100" s="170"/>
      <c r="P100" s="170"/>
      <c r="Q100" s="145"/>
      <c r="R100" s="105" t="str">
        <f t="shared" si="12"/>
        <v> </v>
      </c>
      <c r="S100" s="145"/>
      <c r="T100" s="105" t="str">
        <f t="shared" si="13"/>
        <v> </v>
      </c>
      <c r="U100" s="107"/>
      <c r="V100" s="145"/>
      <c r="W100" s="106" t="str">
        <f t="shared" si="14"/>
        <v> </v>
      </c>
      <c r="X100" s="107"/>
      <c r="Y100" s="145"/>
      <c r="Z100" s="106" t="str">
        <f t="shared" si="15"/>
        <v> </v>
      </c>
      <c r="AA100" s="109" t="e">
        <f t="shared" si="16"/>
        <v>#DIV/0!</v>
      </c>
      <c r="AB100" s="170"/>
      <c r="AC100" s="171"/>
      <c r="AD100" s="171"/>
      <c r="AE100" s="171"/>
      <c r="AF100" s="171"/>
      <c r="AG100" s="171"/>
      <c r="AH100" s="171"/>
      <c r="AI100" s="171"/>
      <c r="AJ100" s="171"/>
      <c r="AK100" s="171"/>
      <c r="AL100" s="171"/>
      <c r="AM100" s="171"/>
      <c r="AN100" s="171"/>
      <c r="AO100" s="171"/>
      <c r="AP100" s="171"/>
      <c r="AQ100" s="171"/>
      <c r="AR100" s="171"/>
      <c r="AS100" s="171"/>
    </row>
    <row r="101" spans="1:45" ht="63.75" customHeight="1" hidden="1">
      <c r="A101" s="513"/>
      <c r="B101" s="71"/>
      <c r="C101" s="71"/>
      <c r="D101" s="71"/>
      <c r="E101" s="71"/>
      <c r="F101" s="71"/>
      <c r="G101" s="71"/>
      <c r="H101" s="197"/>
      <c r="I101" s="197"/>
      <c r="J101" s="71"/>
      <c r="K101" s="71"/>
      <c r="L101" s="169"/>
      <c r="M101" s="296"/>
      <c r="N101" s="170"/>
      <c r="O101" s="170"/>
      <c r="P101" s="170"/>
      <c r="Q101" s="145"/>
      <c r="R101" s="105" t="str">
        <f t="shared" si="12"/>
        <v> </v>
      </c>
      <c r="S101" s="145"/>
      <c r="T101" s="105" t="str">
        <f t="shared" si="13"/>
        <v> </v>
      </c>
      <c r="U101" s="107"/>
      <c r="V101" s="145"/>
      <c r="W101" s="106" t="str">
        <f t="shared" si="14"/>
        <v> </v>
      </c>
      <c r="X101" s="107"/>
      <c r="Y101" s="145"/>
      <c r="Z101" s="106" t="str">
        <f t="shared" si="15"/>
        <v> </v>
      </c>
      <c r="AA101" s="109" t="e">
        <f t="shared" si="16"/>
        <v>#DIV/0!</v>
      </c>
      <c r="AB101" s="170"/>
      <c r="AC101" s="171"/>
      <c r="AD101" s="171"/>
      <c r="AE101" s="171"/>
      <c r="AF101" s="171"/>
      <c r="AG101" s="171"/>
      <c r="AH101" s="171"/>
      <c r="AI101" s="171"/>
      <c r="AJ101" s="171"/>
      <c r="AK101" s="171"/>
      <c r="AL101" s="171"/>
      <c r="AM101" s="171"/>
      <c r="AN101" s="171"/>
      <c r="AO101" s="171"/>
      <c r="AP101" s="171"/>
      <c r="AQ101" s="171"/>
      <c r="AR101" s="171"/>
      <c r="AS101" s="171"/>
    </row>
    <row r="102" spans="1:45" ht="63.75" customHeight="1" hidden="1">
      <c r="A102" s="513"/>
      <c r="B102" s="71"/>
      <c r="C102" s="71"/>
      <c r="D102" s="71"/>
      <c r="E102" s="71"/>
      <c r="F102" s="71"/>
      <c r="G102" s="71"/>
      <c r="H102" s="197"/>
      <c r="I102" s="197"/>
      <c r="J102" s="71"/>
      <c r="K102" s="71"/>
      <c r="L102" s="169"/>
      <c r="M102" s="296"/>
      <c r="N102" s="170"/>
      <c r="O102" s="170"/>
      <c r="P102" s="170"/>
      <c r="Q102" s="145"/>
      <c r="R102" s="105" t="str">
        <f t="shared" si="12"/>
        <v> </v>
      </c>
      <c r="S102" s="145"/>
      <c r="T102" s="105" t="str">
        <f t="shared" si="13"/>
        <v> </v>
      </c>
      <c r="U102" s="107"/>
      <c r="V102" s="145"/>
      <c r="W102" s="106" t="str">
        <f t="shared" si="14"/>
        <v> </v>
      </c>
      <c r="X102" s="107"/>
      <c r="Y102" s="145"/>
      <c r="Z102" s="106" t="str">
        <f t="shared" si="15"/>
        <v> </v>
      </c>
      <c r="AA102" s="109" t="e">
        <f t="shared" si="16"/>
        <v>#DIV/0!</v>
      </c>
      <c r="AB102" s="170"/>
      <c r="AC102" s="171"/>
      <c r="AD102" s="171"/>
      <c r="AE102" s="171"/>
      <c r="AF102" s="171"/>
      <c r="AG102" s="171"/>
      <c r="AH102" s="171"/>
      <c r="AI102" s="171"/>
      <c r="AJ102" s="171"/>
      <c r="AK102" s="171"/>
      <c r="AL102" s="171"/>
      <c r="AM102" s="171"/>
      <c r="AN102" s="171"/>
      <c r="AO102" s="171"/>
      <c r="AP102" s="171"/>
      <c r="AQ102" s="171"/>
      <c r="AR102" s="171"/>
      <c r="AS102" s="171"/>
    </row>
    <row r="103" spans="1:45" ht="63.75" customHeight="1" hidden="1">
      <c r="A103" s="514"/>
      <c r="B103" s="71"/>
      <c r="C103" s="71"/>
      <c r="D103" s="71"/>
      <c r="E103" s="71"/>
      <c r="F103" s="71"/>
      <c r="G103" s="71"/>
      <c r="H103" s="197"/>
      <c r="I103" s="197"/>
      <c r="J103" s="71"/>
      <c r="K103" s="71"/>
      <c r="L103" s="169"/>
      <c r="M103" s="296"/>
      <c r="N103" s="170"/>
      <c r="O103" s="170"/>
      <c r="P103" s="170"/>
      <c r="Q103" s="145"/>
      <c r="R103" s="105" t="str">
        <f t="shared" si="12"/>
        <v> </v>
      </c>
      <c r="S103" s="145"/>
      <c r="T103" s="105" t="str">
        <f t="shared" si="13"/>
        <v> </v>
      </c>
      <c r="U103" s="107"/>
      <c r="V103" s="145"/>
      <c r="W103" s="106" t="str">
        <f t="shared" si="14"/>
        <v> </v>
      </c>
      <c r="X103" s="107"/>
      <c r="Y103" s="145"/>
      <c r="Z103" s="106" t="str">
        <f t="shared" si="15"/>
        <v> </v>
      </c>
      <c r="AA103" s="109" t="e">
        <f t="shared" si="16"/>
        <v>#DIV/0!</v>
      </c>
      <c r="AB103" s="170"/>
      <c r="AC103" s="171"/>
      <c r="AD103" s="171"/>
      <c r="AE103" s="171"/>
      <c r="AF103" s="171"/>
      <c r="AG103" s="171"/>
      <c r="AH103" s="171"/>
      <c r="AI103" s="171"/>
      <c r="AJ103" s="171"/>
      <c r="AK103" s="171"/>
      <c r="AL103" s="171"/>
      <c r="AM103" s="171"/>
      <c r="AN103" s="171"/>
      <c r="AO103" s="171"/>
      <c r="AP103" s="171"/>
      <c r="AQ103" s="171"/>
      <c r="AR103" s="171"/>
      <c r="AS103" s="171"/>
    </row>
    <row r="104" spans="1:28" ht="34.5" customHeight="1" hidden="1">
      <c r="A104" s="449" t="s">
        <v>110</v>
      </c>
      <c r="B104" s="450"/>
      <c r="C104" s="450"/>
      <c r="D104" s="450"/>
      <c r="E104" s="450"/>
      <c r="F104" s="450"/>
      <c r="G104" s="450"/>
      <c r="H104" s="450"/>
      <c r="I104" s="450"/>
      <c r="J104" s="450"/>
      <c r="K104" s="450"/>
      <c r="L104" s="199"/>
      <c r="M104" s="173"/>
      <c r="N104" s="174"/>
      <c r="O104" s="174"/>
      <c r="P104" s="174"/>
      <c r="Q104" s="175">
        <f>$L104/4</f>
        <v>0</v>
      </c>
      <c r="R104" s="176">
        <v>1</v>
      </c>
      <c r="S104" s="175">
        <f>$L104/4</f>
        <v>0</v>
      </c>
      <c r="T104" s="176">
        <v>1</v>
      </c>
      <c r="U104" s="177" t="e">
        <f>AVERAGE(U71:U87)</f>
        <v>#DIV/0!</v>
      </c>
      <c r="V104" s="175">
        <f>$L104/4</f>
        <v>0</v>
      </c>
      <c r="W104" s="176">
        <v>1</v>
      </c>
      <c r="X104" s="244" t="e">
        <f>AVERAGE(X71:X87)</f>
        <v>#DIV/0!</v>
      </c>
      <c r="Y104" s="175">
        <f>$L104/4</f>
        <v>0</v>
      </c>
      <c r="Z104" s="176">
        <v>1</v>
      </c>
      <c r="AA104" s="244" t="e">
        <f>AVERAGE(AA71:AA87)</f>
        <v>#DIV/0!</v>
      </c>
      <c r="AB104" s="178"/>
    </row>
    <row r="105" spans="1:28" ht="47.25" customHeight="1" hidden="1">
      <c r="A105" s="457" t="s">
        <v>111</v>
      </c>
      <c r="B105" s="458"/>
      <c r="C105" s="458"/>
      <c r="D105" s="458"/>
      <c r="E105" s="458"/>
      <c r="F105" s="458"/>
      <c r="G105" s="458"/>
      <c r="H105" s="458"/>
      <c r="I105" s="458"/>
      <c r="J105" s="458"/>
      <c r="K105" s="458"/>
      <c r="L105" s="179"/>
      <c r="M105" s="180"/>
      <c r="N105" s="181"/>
      <c r="O105" s="181"/>
      <c r="P105" s="181"/>
      <c r="Q105" s="182" t="e">
        <f>R105*Q104/R104</f>
        <v>#DIV/0!</v>
      </c>
      <c r="R105" s="183" t="e">
        <f>AVERAGE(R71:R103)</f>
        <v>#DIV/0!</v>
      </c>
      <c r="S105" s="182" t="e">
        <f>T105*S104/T104</f>
        <v>#DIV/0!</v>
      </c>
      <c r="T105" s="183" t="e">
        <f>AVERAGE(T71:T103)</f>
        <v>#DIV/0!</v>
      </c>
      <c r="U105" s="184" t="e">
        <f>SUM(Q105,S105)</f>
        <v>#DIV/0!</v>
      </c>
      <c r="V105" s="200" t="e">
        <f>W105*V104/W104</f>
        <v>#DIV/0!</v>
      </c>
      <c r="W105" s="183" t="e">
        <f>AVERAGE(W71:W103)</f>
        <v>#DIV/0!</v>
      </c>
      <c r="X105" s="184" t="e">
        <f>SUM(U105,V105)</f>
        <v>#DIV/0!</v>
      </c>
      <c r="Y105" s="182" t="e">
        <f>Z105*Y104/Z104</f>
        <v>#DIV/0!</v>
      </c>
      <c r="Z105" s="183" t="e">
        <f>AVERAGE(Z71:Z103)</f>
        <v>#DIV/0!</v>
      </c>
      <c r="AA105" s="184" t="e">
        <f>SUM(X105,Y105)</f>
        <v>#DIV/0!</v>
      </c>
      <c r="AB105" s="186"/>
    </row>
    <row r="106" spans="1:13" s="189" customFormat="1" ht="48" customHeight="1" hidden="1">
      <c r="A106" s="188"/>
      <c r="B106" s="188"/>
      <c r="C106" s="188"/>
      <c r="D106" s="188"/>
      <c r="E106" s="188"/>
      <c r="F106" s="188"/>
      <c r="G106" s="188"/>
      <c r="H106" s="188"/>
      <c r="I106" s="188"/>
      <c r="J106" s="188"/>
      <c r="K106" s="188"/>
      <c r="L106" s="188"/>
      <c r="M106" s="188"/>
    </row>
    <row r="107" spans="1:13" s="189" customFormat="1" ht="32.25" customHeight="1" hidden="1">
      <c r="A107" s="188"/>
      <c r="B107" s="188"/>
      <c r="C107" s="188"/>
      <c r="D107" s="188"/>
      <c r="E107" s="188"/>
      <c r="F107" s="188"/>
      <c r="G107" s="188"/>
      <c r="H107" s="188"/>
      <c r="I107" s="188"/>
      <c r="J107" s="188"/>
      <c r="K107" s="188"/>
      <c r="L107" s="188"/>
      <c r="M107" s="188"/>
    </row>
    <row r="108" spans="1:45" ht="42" customHeight="1" hidden="1">
      <c r="A108" s="462" t="s">
        <v>257</v>
      </c>
      <c r="B108" s="463"/>
      <c r="C108" s="463"/>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row>
    <row r="109" spans="1:45" ht="47.25" customHeight="1" hidden="1">
      <c r="A109" s="462" t="s">
        <v>25</v>
      </c>
      <c r="B109" s="463"/>
      <c r="C109" s="463"/>
      <c r="D109" s="463"/>
      <c r="E109" s="463"/>
      <c r="F109" s="463"/>
      <c r="G109" s="463"/>
      <c r="H109" s="463"/>
      <c r="I109" s="463"/>
      <c r="J109" s="463"/>
      <c r="K109" s="463"/>
      <c r="L109" s="463"/>
      <c r="M109" s="463"/>
      <c r="N109" s="463"/>
      <c r="O109" s="463"/>
      <c r="P109" s="463"/>
      <c r="Q109" s="509" t="s">
        <v>168</v>
      </c>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row>
    <row r="110" spans="1:45" ht="33.75" customHeight="1" hidden="1">
      <c r="A110" s="461" t="s">
        <v>10</v>
      </c>
      <c r="B110" s="456" t="s">
        <v>99</v>
      </c>
      <c r="C110" s="456" t="s">
        <v>11</v>
      </c>
      <c r="D110" s="456" t="s">
        <v>12</v>
      </c>
      <c r="E110" s="451" t="s">
        <v>114</v>
      </c>
      <c r="F110" s="452"/>
      <c r="G110" s="452"/>
      <c r="H110" s="453"/>
      <c r="I110" s="454" t="s">
        <v>115</v>
      </c>
      <c r="J110" s="456" t="s">
        <v>13</v>
      </c>
      <c r="K110" s="456" t="s">
        <v>104</v>
      </c>
      <c r="L110" s="454" t="s">
        <v>14</v>
      </c>
      <c r="M110" s="286"/>
      <c r="N110" s="454" t="s">
        <v>211</v>
      </c>
      <c r="O110" s="454" t="s">
        <v>210</v>
      </c>
      <c r="P110" s="454" t="s">
        <v>212</v>
      </c>
      <c r="Q110" s="474" t="s">
        <v>169</v>
      </c>
      <c r="R110" s="475"/>
      <c r="S110" s="475"/>
      <c r="T110" s="475"/>
      <c r="U110" s="475"/>
      <c r="V110" s="475"/>
      <c r="W110" s="475"/>
      <c r="X110" s="475"/>
      <c r="Y110" s="475"/>
      <c r="Z110" s="475"/>
      <c r="AA110" s="475"/>
      <c r="AB110" s="474" t="s">
        <v>170</v>
      </c>
      <c r="AC110" s="475"/>
      <c r="AD110" s="475"/>
      <c r="AE110" s="475"/>
      <c r="AF110" s="475"/>
      <c r="AG110" s="475"/>
      <c r="AH110" s="475"/>
      <c r="AI110" s="476"/>
      <c r="AJ110" s="477" t="s">
        <v>171</v>
      </c>
      <c r="AK110" s="478"/>
      <c r="AL110" s="478"/>
      <c r="AM110" s="478"/>
      <c r="AN110" s="525" t="s">
        <v>175</v>
      </c>
      <c r="AO110" s="527" t="s">
        <v>176</v>
      </c>
      <c r="AP110" s="479" t="s">
        <v>178</v>
      </c>
      <c r="AQ110" s="480"/>
      <c r="AR110" s="480"/>
      <c r="AS110" s="480"/>
    </row>
    <row r="111" spans="1:45" ht="45" customHeight="1" hidden="1">
      <c r="A111" s="461"/>
      <c r="B111" s="456"/>
      <c r="C111" s="456"/>
      <c r="D111" s="456"/>
      <c r="E111" s="128" t="s">
        <v>100</v>
      </c>
      <c r="F111" s="128" t="s">
        <v>101</v>
      </c>
      <c r="G111" s="128" t="s">
        <v>102</v>
      </c>
      <c r="H111" s="128" t="s">
        <v>103</v>
      </c>
      <c r="I111" s="455"/>
      <c r="J111" s="456"/>
      <c r="K111" s="456"/>
      <c r="L111" s="455"/>
      <c r="M111" s="287"/>
      <c r="N111" s="455"/>
      <c r="O111" s="455"/>
      <c r="P111" s="455"/>
      <c r="Q111" s="104" t="s">
        <v>100</v>
      </c>
      <c r="R111" s="104" t="s">
        <v>172</v>
      </c>
      <c r="S111" s="104" t="s">
        <v>101</v>
      </c>
      <c r="T111" s="104" t="s">
        <v>172</v>
      </c>
      <c r="U111" s="104" t="s">
        <v>173</v>
      </c>
      <c r="V111" s="104" t="s">
        <v>102</v>
      </c>
      <c r="W111" s="104" t="s">
        <v>172</v>
      </c>
      <c r="X111" s="104" t="s">
        <v>174</v>
      </c>
      <c r="Y111" s="104" t="s">
        <v>103</v>
      </c>
      <c r="Z111" s="104" t="s">
        <v>172</v>
      </c>
      <c r="AA111" s="108" t="s">
        <v>252</v>
      </c>
      <c r="AB111" s="104" t="s">
        <v>100</v>
      </c>
      <c r="AC111" s="104" t="s">
        <v>172</v>
      </c>
      <c r="AD111" s="104" t="s">
        <v>101</v>
      </c>
      <c r="AE111" s="104" t="s">
        <v>172</v>
      </c>
      <c r="AF111" s="104" t="s">
        <v>102</v>
      </c>
      <c r="AG111" s="104" t="s">
        <v>172</v>
      </c>
      <c r="AH111" s="104" t="s">
        <v>103</v>
      </c>
      <c r="AI111" s="104" t="s">
        <v>172</v>
      </c>
      <c r="AJ111" s="104" t="s">
        <v>100</v>
      </c>
      <c r="AK111" s="104" t="s">
        <v>101</v>
      </c>
      <c r="AL111" s="104" t="s">
        <v>102</v>
      </c>
      <c r="AM111" s="104" t="s">
        <v>103</v>
      </c>
      <c r="AN111" s="526"/>
      <c r="AO111" s="528"/>
      <c r="AP111" s="129" t="s">
        <v>177</v>
      </c>
      <c r="AQ111" s="129" t="s">
        <v>179</v>
      </c>
      <c r="AR111" s="129" t="s">
        <v>180</v>
      </c>
      <c r="AS111" s="129" t="s">
        <v>181</v>
      </c>
    </row>
    <row r="112" spans="1:45" ht="91.5" customHeight="1" hidden="1">
      <c r="A112" s="459"/>
      <c r="B112" s="223"/>
      <c r="C112" s="211"/>
      <c r="D112" s="241"/>
      <c r="E112" s="211"/>
      <c r="F112" s="241"/>
      <c r="G112" s="211"/>
      <c r="H112" s="241"/>
      <c r="I112" s="211"/>
      <c r="J112" s="243"/>
      <c r="K112" s="71"/>
      <c r="L112" s="130"/>
      <c r="M112" s="130"/>
      <c r="N112" s="117"/>
      <c r="O112" s="131"/>
      <c r="P112" s="118"/>
      <c r="Q112" s="145"/>
      <c r="R112" s="105" t="str">
        <f>IF(Q112&lt;&gt;0,Q112/E112," ")</f>
        <v> </v>
      </c>
      <c r="S112" s="145"/>
      <c r="T112" s="105" t="str">
        <f>IF(S112&lt;&gt;0,S112/F112," ")</f>
        <v> </v>
      </c>
      <c r="U112" s="107"/>
      <c r="V112" s="145"/>
      <c r="W112" s="106" t="str">
        <f>IF(V112&lt;&gt;0,V112/G112," ")</f>
        <v> </v>
      </c>
      <c r="X112" s="107"/>
      <c r="Y112" s="145"/>
      <c r="Z112" s="106" t="str">
        <f>IF(Y112&lt;&gt;0,Y112/H112," ")</f>
        <v> </v>
      </c>
      <c r="AA112" s="109" t="e">
        <f>AVERAGE(Z112)</f>
        <v>#DIV/0!</v>
      </c>
      <c r="AB112" s="133"/>
      <c r="AC112" s="133"/>
      <c r="AD112" s="133"/>
      <c r="AE112" s="133"/>
      <c r="AF112" s="133"/>
      <c r="AG112" s="133"/>
      <c r="AH112" s="133"/>
      <c r="AI112" s="133"/>
      <c r="AJ112" s="133"/>
      <c r="AK112" s="133"/>
      <c r="AL112" s="133"/>
      <c r="AM112" s="133"/>
      <c r="AN112" s="133"/>
      <c r="AO112" s="133"/>
      <c r="AP112" s="133"/>
      <c r="AQ112" s="133"/>
      <c r="AR112" s="133"/>
      <c r="AS112" s="133"/>
    </row>
    <row r="113" spans="1:45" ht="109.5" customHeight="1" hidden="1">
      <c r="A113" s="460"/>
      <c r="B113" s="223"/>
      <c r="C113" s="211"/>
      <c r="D113" s="211"/>
      <c r="E113" s="211"/>
      <c r="F113" s="211"/>
      <c r="G113" s="211"/>
      <c r="H113" s="211"/>
      <c r="I113" s="211"/>
      <c r="J113" s="243"/>
      <c r="K113" s="71"/>
      <c r="L113" s="137"/>
      <c r="M113" s="137"/>
      <c r="N113" s="516"/>
      <c r="O113" s="517"/>
      <c r="P113" s="518"/>
      <c r="Q113" s="145"/>
      <c r="R113" s="105" t="str">
        <f aca="true" t="shared" si="17" ref="R113:R144">IF(Q113&lt;&gt;0,Q113/E113," ")</f>
        <v> </v>
      </c>
      <c r="S113" s="145"/>
      <c r="T113" s="105" t="str">
        <f aca="true" t="shared" si="18" ref="T113:T144">IF(S113&lt;&gt;0,S113/F113," ")</f>
        <v> </v>
      </c>
      <c r="U113" s="107"/>
      <c r="V113" s="145"/>
      <c r="W113" s="106" t="str">
        <f aca="true" t="shared" si="19" ref="W113:W144">IF(V113&lt;&gt;0,V113/G113," ")</f>
        <v> </v>
      </c>
      <c r="X113" s="107"/>
      <c r="Y113" s="145"/>
      <c r="Z113" s="106" t="str">
        <f aca="true" t="shared" si="20" ref="Z113:Z144">IF(Y113&lt;&gt;0,Y113/H113," ")</f>
        <v> </v>
      </c>
      <c r="AA113" s="109" t="e">
        <f aca="true" t="shared" si="21" ref="AA113:AA144">AVERAGE(Z113)</f>
        <v>#DIV/0!</v>
      </c>
      <c r="AB113" s="138"/>
      <c r="AC113" s="138"/>
      <c r="AD113" s="138"/>
      <c r="AE113" s="138"/>
      <c r="AF113" s="138"/>
      <c r="AG113" s="138"/>
      <c r="AH113" s="138"/>
      <c r="AI113" s="138"/>
      <c r="AJ113" s="138"/>
      <c r="AK113" s="138"/>
      <c r="AL113" s="138"/>
      <c r="AM113" s="138"/>
      <c r="AN113" s="138"/>
      <c r="AO113" s="138"/>
      <c r="AP113" s="138"/>
      <c r="AQ113" s="138"/>
      <c r="AR113" s="138"/>
      <c r="AS113" s="138"/>
    </row>
    <row r="114" spans="1:45" ht="94.5" customHeight="1" hidden="1">
      <c r="A114" s="460"/>
      <c r="B114" s="223"/>
      <c r="C114" s="211"/>
      <c r="D114" s="262"/>
      <c r="E114" s="263"/>
      <c r="F114" s="263"/>
      <c r="G114" s="263"/>
      <c r="H114" s="263"/>
      <c r="I114" s="262"/>
      <c r="J114" s="243"/>
      <c r="K114" s="71"/>
      <c r="L114" s="137"/>
      <c r="M114" s="137"/>
      <c r="N114" s="516"/>
      <c r="O114" s="517"/>
      <c r="P114" s="518"/>
      <c r="Q114" s="145"/>
      <c r="R114" s="105" t="str">
        <f t="shared" si="17"/>
        <v> </v>
      </c>
      <c r="S114" s="145"/>
      <c r="T114" s="105" t="str">
        <f t="shared" si="18"/>
        <v> </v>
      </c>
      <c r="U114" s="107"/>
      <c r="V114" s="145"/>
      <c r="W114" s="106" t="str">
        <f t="shared" si="19"/>
        <v> </v>
      </c>
      <c r="X114" s="107"/>
      <c r="Y114" s="145"/>
      <c r="Z114" s="106" t="str">
        <f t="shared" si="20"/>
        <v> </v>
      </c>
      <c r="AA114" s="109" t="e">
        <f t="shared" si="21"/>
        <v>#DIV/0!</v>
      </c>
      <c r="AB114" s="139"/>
      <c r="AC114" s="139"/>
      <c r="AD114" s="139"/>
      <c r="AE114" s="139"/>
      <c r="AF114" s="139"/>
      <c r="AG114" s="139"/>
      <c r="AH114" s="139"/>
      <c r="AI114" s="139"/>
      <c r="AJ114" s="139"/>
      <c r="AK114" s="139"/>
      <c r="AL114" s="139"/>
      <c r="AM114" s="139"/>
      <c r="AN114" s="139"/>
      <c r="AO114" s="139"/>
      <c r="AP114" s="139"/>
      <c r="AQ114" s="139"/>
      <c r="AR114" s="139"/>
      <c r="AS114" s="139"/>
    </row>
    <row r="115" spans="1:45" ht="87.75" customHeight="1" hidden="1">
      <c r="A115" s="460"/>
      <c r="B115" s="223"/>
      <c r="C115" s="264"/>
      <c r="D115" s="264"/>
      <c r="E115" s="264"/>
      <c r="F115" s="264"/>
      <c r="G115" s="264"/>
      <c r="H115" s="265"/>
      <c r="I115" s="265"/>
      <c r="J115" s="264"/>
      <c r="K115" s="149"/>
      <c r="L115" s="137"/>
      <c r="M115" s="155"/>
      <c r="N115" s="143"/>
      <c r="O115" s="144"/>
      <c r="P115" s="133"/>
      <c r="Q115" s="145"/>
      <c r="R115" s="105" t="str">
        <f t="shared" si="17"/>
        <v> </v>
      </c>
      <c r="S115" s="145"/>
      <c r="T115" s="105" t="str">
        <f t="shared" si="18"/>
        <v> </v>
      </c>
      <c r="U115" s="107"/>
      <c r="V115" s="145"/>
      <c r="W115" s="106" t="str">
        <f t="shared" si="19"/>
        <v> </v>
      </c>
      <c r="X115" s="107"/>
      <c r="Y115" s="145"/>
      <c r="Z115" s="106" t="str">
        <f t="shared" si="20"/>
        <v> </v>
      </c>
      <c r="AA115" s="109" t="e">
        <f t="shared" si="21"/>
        <v>#DIV/0!</v>
      </c>
      <c r="AB115" s="146"/>
      <c r="AC115" s="146"/>
      <c r="AD115" s="147"/>
      <c r="AE115" s="110"/>
      <c r="AF115" s="148"/>
      <c r="AG115" s="146"/>
      <c r="AH115" s="146"/>
      <c r="AI115" s="148"/>
      <c r="AJ115" s="110"/>
      <c r="AK115" s="148"/>
      <c r="AL115" s="146"/>
      <c r="AM115" s="146"/>
      <c r="AN115" s="147"/>
      <c r="AO115" s="110"/>
      <c r="AP115" s="148"/>
      <c r="AQ115" s="146"/>
      <c r="AR115" s="146"/>
      <c r="AS115" s="146"/>
    </row>
    <row r="116" spans="1:45" ht="87.75" customHeight="1" hidden="1">
      <c r="A116" s="460"/>
      <c r="B116" s="223"/>
      <c r="C116" s="191"/>
      <c r="D116" s="243"/>
      <c r="E116" s="243"/>
      <c r="F116" s="243"/>
      <c r="G116" s="243"/>
      <c r="H116" s="266"/>
      <c r="I116" s="267"/>
      <c r="J116" s="243"/>
      <c r="K116" s="268"/>
      <c r="L116" s="151"/>
      <c r="M116" s="155"/>
      <c r="N116" s="121"/>
      <c r="O116" s="152"/>
      <c r="P116" s="153"/>
      <c r="Q116" s="145"/>
      <c r="R116" s="105" t="str">
        <f t="shared" si="17"/>
        <v> </v>
      </c>
      <c r="S116" s="145"/>
      <c r="T116" s="105" t="str">
        <f t="shared" si="18"/>
        <v> </v>
      </c>
      <c r="U116" s="107"/>
      <c r="V116" s="145"/>
      <c r="W116" s="106" t="str">
        <f t="shared" si="19"/>
        <v> </v>
      </c>
      <c r="X116" s="107"/>
      <c r="Y116" s="145"/>
      <c r="Z116" s="106" t="str">
        <f t="shared" si="20"/>
        <v> </v>
      </c>
      <c r="AA116" s="109" t="e">
        <f t="shared" si="21"/>
        <v>#DIV/0!</v>
      </c>
      <c r="AB116" s="146"/>
      <c r="AC116" s="146"/>
      <c r="AD116" s="147"/>
      <c r="AE116" s="110"/>
      <c r="AF116" s="148"/>
      <c r="AG116" s="146"/>
      <c r="AH116" s="146"/>
      <c r="AI116" s="148"/>
      <c r="AJ116" s="110"/>
      <c r="AK116" s="148"/>
      <c r="AL116" s="146"/>
      <c r="AM116" s="146"/>
      <c r="AN116" s="147"/>
      <c r="AO116" s="110"/>
      <c r="AP116" s="148"/>
      <c r="AQ116" s="146"/>
      <c r="AR116" s="146"/>
      <c r="AS116" s="146"/>
    </row>
    <row r="117" spans="1:45" ht="87.75" customHeight="1" hidden="1">
      <c r="A117" s="460"/>
      <c r="B117" s="211"/>
      <c r="C117" s="228"/>
      <c r="D117" s="228"/>
      <c r="E117" s="228"/>
      <c r="F117" s="228"/>
      <c r="G117" s="229"/>
      <c r="H117" s="229"/>
      <c r="I117" s="229"/>
      <c r="J117" s="228"/>
      <c r="K117" s="230"/>
      <c r="L117" s="137"/>
      <c r="M117" s="155"/>
      <c r="N117" s="156"/>
      <c r="O117" s="144"/>
      <c r="P117" s="133"/>
      <c r="Q117" s="145"/>
      <c r="R117" s="105" t="str">
        <f t="shared" si="17"/>
        <v> </v>
      </c>
      <c r="S117" s="145"/>
      <c r="T117" s="105" t="str">
        <f t="shared" si="18"/>
        <v> </v>
      </c>
      <c r="U117" s="107"/>
      <c r="V117" s="145"/>
      <c r="W117" s="106" t="str">
        <f t="shared" si="19"/>
        <v> </v>
      </c>
      <c r="X117" s="107"/>
      <c r="Y117" s="145"/>
      <c r="Z117" s="106" t="str">
        <f t="shared" si="20"/>
        <v> </v>
      </c>
      <c r="AA117" s="109" t="e">
        <f t="shared" si="21"/>
        <v>#DIV/0!</v>
      </c>
      <c r="AB117" s="146"/>
      <c r="AC117" s="146"/>
      <c r="AD117" s="147"/>
      <c r="AE117" s="110"/>
      <c r="AF117" s="148"/>
      <c r="AG117" s="146"/>
      <c r="AH117" s="146"/>
      <c r="AI117" s="148"/>
      <c r="AJ117" s="110"/>
      <c r="AK117" s="148"/>
      <c r="AL117" s="146"/>
      <c r="AM117" s="146"/>
      <c r="AN117" s="147"/>
      <c r="AO117" s="110"/>
      <c r="AP117" s="148"/>
      <c r="AQ117" s="146"/>
      <c r="AR117" s="146"/>
      <c r="AS117" s="146"/>
    </row>
    <row r="118" spans="1:45" ht="87.75" customHeight="1" hidden="1">
      <c r="A118" s="460"/>
      <c r="B118" s="191"/>
      <c r="C118" s="231"/>
      <c r="D118" s="231"/>
      <c r="E118" s="231"/>
      <c r="F118" s="231"/>
      <c r="G118" s="232"/>
      <c r="H118" s="232"/>
      <c r="I118" s="232"/>
      <c r="J118" s="231"/>
      <c r="K118" s="233"/>
      <c r="L118" s="151"/>
      <c r="M118" s="155"/>
      <c r="N118" s="156"/>
      <c r="O118" s="144"/>
      <c r="P118" s="133"/>
      <c r="Q118" s="145"/>
      <c r="R118" s="105" t="str">
        <f t="shared" si="17"/>
        <v> </v>
      </c>
      <c r="S118" s="145"/>
      <c r="T118" s="105" t="str">
        <f t="shared" si="18"/>
        <v> </v>
      </c>
      <c r="U118" s="107"/>
      <c r="V118" s="145"/>
      <c r="W118" s="106" t="str">
        <f t="shared" si="19"/>
        <v> </v>
      </c>
      <c r="X118" s="107"/>
      <c r="Y118" s="145"/>
      <c r="Z118" s="106" t="str">
        <f t="shared" si="20"/>
        <v> </v>
      </c>
      <c r="AA118" s="109" t="e">
        <f t="shared" si="21"/>
        <v>#DIV/0!</v>
      </c>
      <c r="AB118" s="146"/>
      <c r="AC118" s="146"/>
      <c r="AD118" s="147"/>
      <c r="AE118" s="110"/>
      <c r="AF118" s="148"/>
      <c r="AG118" s="146"/>
      <c r="AH118" s="146"/>
      <c r="AI118" s="148"/>
      <c r="AJ118" s="110"/>
      <c r="AK118" s="148"/>
      <c r="AL118" s="146"/>
      <c r="AM118" s="146"/>
      <c r="AN118" s="147"/>
      <c r="AO118" s="110"/>
      <c r="AP118" s="148"/>
      <c r="AQ118" s="146"/>
      <c r="AR118" s="146"/>
      <c r="AS118" s="146"/>
    </row>
    <row r="119" spans="1:45" ht="74.25" customHeight="1" hidden="1">
      <c r="A119" s="460"/>
      <c r="B119" s="234"/>
      <c r="C119" s="235"/>
      <c r="D119" s="236"/>
      <c r="E119" s="235"/>
      <c r="F119" s="235"/>
      <c r="G119" s="235"/>
      <c r="H119" s="236"/>
      <c r="I119" s="236"/>
      <c r="J119" s="237"/>
      <c r="K119" s="235"/>
      <c r="L119" s="137"/>
      <c r="M119" s="155"/>
      <c r="N119" s="121"/>
      <c r="O119" s="152"/>
      <c r="P119" s="153"/>
      <c r="Q119" s="145"/>
      <c r="R119" s="105" t="str">
        <f t="shared" si="17"/>
        <v> </v>
      </c>
      <c r="S119" s="145"/>
      <c r="T119" s="105" t="str">
        <f t="shared" si="18"/>
        <v> </v>
      </c>
      <c r="U119" s="107"/>
      <c r="V119" s="145"/>
      <c r="W119" s="106" t="str">
        <f t="shared" si="19"/>
        <v> </v>
      </c>
      <c r="X119" s="107"/>
      <c r="Y119" s="145"/>
      <c r="Z119" s="106" t="str">
        <f t="shared" si="20"/>
        <v> </v>
      </c>
      <c r="AA119" s="109" t="e">
        <f t="shared" si="21"/>
        <v>#DIV/0!</v>
      </c>
      <c r="AB119" s="146"/>
      <c r="AC119" s="146"/>
      <c r="AD119" s="147"/>
      <c r="AE119" s="110"/>
      <c r="AF119" s="148"/>
      <c r="AG119" s="146"/>
      <c r="AH119" s="146"/>
      <c r="AI119" s="148"/>
      <c r="AJ119" s="110"/>
      <c r="AK119" s="148"/>
      <c r="AL119" s="146"/>
      <c r="AM119" s="146"/>
      <c r="AN119" s="147"/>
      <c r="AO119" s="110"/>
      <c r="AP119" s="148"/>
      <c r="AQ119" s="146"/>
      <c r="AR119" s="146"/>
      <c r="AS119" s="146"/>
    </row>
    <row r="120" spans="1:45" ht="74.25" customHeight="1" hidden="1">
      <c r="A120" s="511"/>
      <c r="B120" s="234"/>
      <c r="C120" s="238"/>
      <c r="D120" s="239"/>
      <c r="E120" s="238"/>
      <c r="F120" s="238"/>
      <c r="G120" s="238"/>
      <c r="H120" s="239"/>
      <c r="I120" s="239"/>
      <c r="J120" s="240"/>
      <c r="K120" s="238"/>
      <c r="L120" s="151"/>
      <c r="M120" s="155"/>
      <c r="N120" s="121"/>
      <c r="O120" s="152"/>
      <c r="P120" s="153"/>
      <c r="Q120" s="145"/>
      <c r="R120" s="105" t="str">
        <f t="shared" si="17"/>
        <v> </v>
      </c>
      <c r="S120" s="145"/>
      <c r="T120" s="105" t="str">
        <f t="shared" si="18"/>
        <v> </v>
      </c>
      <c r="U120" s="107"/>
      <c r="V120" s="145"/>
      <c r="W120" s="106" t="str">
        <f t="shared" si="19"/>
        <v> </v>
      </c>
      <c r="X120" s="107"/>
      <c r="Y120" s="145"/>
      <c r="Z120" s="106" t="str">
        <f t="shared" si="20"/>
        <v> </v>
      </c>
      <c r="AA120" s="109" t="e">
        <f t="shared" si="21"/>
        <v>#DIV/0!</v>
      </c>
      <c r="AB120" s="146"/>
      <c r="AC120" s="146"/>
      <c r="AD120" s="147"/>
      <c r="AE120" s="110"/>
      <c r="AF120" s="148"/>
      <c r="AG120" s="146"/>
      <c r="AH120" s="146"/>
      <c r="AI120" s="148"/>
      <c r="AJ120" s="110"/>
      <c r="AK120" s="148"/>
      <c r="AL120" s="146"/>
      <c r="AM120" s="146"/>
      <c r="AN120" s="147"/>
      <c r="AO120" s="110"/>
      <c r="AP120" s="148"/>
      <c r="AQ120" s="146"/>
      <c r="AR120" s="146"/>
      <c r="AS120" s="146"/>
    </row>
    <row r="121" spans="1:45" ht="87.75" customHeight="1" hidden="1">
      <c r="A121" s="459"/>
      <c r="B121" s="211"/>
      <c r="C121" s="211"/>
      <c r="D121" s="241"/>
      <c r="E121" s="242"/>
      <c r="F121" s="242"/>
      <c r="G121" s="242"/>
      <c r="H121" s="242"/>
      <c r="I121" s="242"/>
      <c r="J121" s="243"/>
      <c r="K121" s="71"/>
      <c r="L121" s="137"/>
      <c r="M121" s="155"/>
      <c r="N121" s="144"/>
      <c r="O121" s="144"/>
      <c r="P121" s="133"/>
      <c r="Q121" s="145"/>
      <c r="R121" s="105" t="str">
        <f t="shared" si="17"/>
        <v> </v>
      </c>
      <c r="S121" s="145"/>
      <c r="T121" s="105" t="str">
        <f t="shared" si="18"/>
        <v> </v>
      </c>
      <c r="U121" s="107"/>
      <c r="V121" s="145"/>
      <c r="W121" s="106" t="str">
        <f t="shared" si="19"/>
        <v> </v>
      </c>
      <c r="X121" s="107"/>
      <c r="Y121" s="145"/>
      <c r="Z121" s="106" t="str">
        <f t="shared" si="20"/>
        <v> </v>
      </c>
      <c r="AA121" s="109" t="e">
        <f t="shared" si="21"/>
        <v>#DIV/0!</v>
      </c>
      <c r="AB121" s="157"/>
      <c r="AC121" s="157"/>
      <c r="AD121" s="157"/>
      <c r="AE121" s="157"/>
      <c r="AF121" s="157"/>
      <c r="AG121" s="157"/>
      <c r="AH121" s="157"/>
      <c r="AI121" s="157"/>
      <c r="AJ121" s="157"/>
      <c r="AK121" s="157"/>
      <c r="AL121" s="157"/>
      <c r="AM121" s="157"/>
      <c r="AN121" s="158"/>
      <c r="AO121" s="159"/>
      <c r="AP121" s="160"/>
      <c r="AQ121" s="158"/>
      <c r="AR121" s="161"/>
      <c r="AS121" s="161"/>
    </row>
    <row r="122" spans="1:45" ht="71.25" customHeight="1" hidden="1">
      <c r="A122" s="460"/>
      <c r="B122" s="134"/>
      <c r="C122" s="71"/>
      <c r="D122" s="198"/>
      <c r="E122" s="71"/>
      <c r="F122" s="197"/>
      <c r="G122" s="71"/>
      <c r="H122" s="197"/>
      <c r="I122" s="197"/>
      <c r="J122" s="71"/>
      <c r="K122" s="71"/>
      <c r="L122" s="137"/>
      <c r="M122" s="155"/>
      <c r="N122" s="144"/>
      <c r="O122" s="144"/>
      <c r="P122" s="133"/>
      <c r="Q122" s="145"/>
      <c r="R122" s="105" t="str">
        <f t="shared" si="17"/>
        <v> </v>
      </c>
      <c r="S122" s="145"/>
      <c r="T122" s="105" t="str">
        <f t="shared" si="18"/>
        <v> </v>
      </c>
      <c r="U122" s="107"/>
      <c r="V122" s="145"/>
      <c r="W122" s="106" t="str">
        <f t="shared" si="19"/>
        <v> </v>
      </c>
      <c r="X122" s="107"/>
      <c r="Y122" s="145"/>
      <c r="Z122" s="106" t="str">
        <f t="shared" si="20"/>
        <v> </v>
      </c>
      <c r="AA122" s="109" t="e">
        <f t="shared" si="21"/>
        <v>#DIV/0!</v>
      </c>
      <c r="AB122" s="157"/>
      <c r="AC122" s="157"/>
      <c r="AD122" s="157"/>
      <c r="AE122" s="157"/>
      <c r="AF122" s="157"/>
      <c r="AG122" s="157"/>
      <c r="AH122" s="157"/>
      <c r="AI122" s="157"/>
      <c r="AJ122" s="157"/>
      <c r="AK122" s="157"/>
      <c r="AL122" s="157"/>
      <c r="AM122" s="157"/>
      <c r="AN122" s="158"/>
      <c r="AO122" s="159"/>
      <c r="AP122" s="158"/>
      <c r="AQ122" s="160"/>
      <c r="AR122" s="159"/>
      <c r="AS122" s="161"/>
    </row>
    <row r="123" spans="1:45" ht="75" customHeight="1" hidden="1">
      <c r="A123" s="460"/>
      <c r="B123" s="71"/>
      <c r="C123" s="71"/>
      <c r="D123" s="71"/>
      <c r="E123" s="149"/>
      <c r="F123" s="149"/>
      <c r="G123" s="149"/>
      <c r="H123" s="149"/>
      <c r="I123" s="149"/>
      <c r="J123" s="71"/>
      <c r="K123" s="71"/>
      <c r="L123" s="137"/>
      <c r="M123" s="155"/>
      <c r="N123" s="144"/>
      <c r="O123" s="144"/>
      <c r="P123" s="133"/>
      <c r="Q123" s="145"/>
      <c r="R123" s="105" t="str">
        <f t="shared" si="17"/>
        <v> </v>
      </c>
      <c r="S123" s="145"/>
      <c r="T123" s="105" t="str">
        <f t="shared" si="18"/>
        <v> </v>
      </c>
      <c r="U123" s="107"/>
      <c r="V123" s="145"/>
      <c r="W123" s="106" t="str">
        <f t="shared" si="19"/>
        <v> </v>
      </c>
      <c r="X123" s="107"/>
      <c r="Y123" s="145"/>
      <c r="Z123" s="106" t="str">
        <f t="shared" si="20"/>
        <v> </v>
      </c>
      <c r="AA123" s="109" t="e">
        <f t="shared" si="21"/>
        <v>#DIV/0!</v>
      </c>
      <c r="AB123" s="163"/>
      <c r="AC123" s="163"/>
      <c r="AD123" s="163"/>
      <c r="AE123" s="163"/>
      <c r="AF123" s="163"/>
      <c r="AG123" s="163"/>
      <c r="AH123" s="163"/>
      <c r="AI123" s="163"/>
      <c r="AJ123" s="164"/>
      <c r="AK123" s="164"/>
      <c r="AL123" s="165"/>
      <c r="AM123" s="165"/>
      <c r="AN123" s="158"/>
      <c r="AO123" s="159"/>
      <c r="AP123" s="160"/>
      <c r="AQ123" s="161"/>
      <c r="AR123" s="161"/>
      <c r="AS123" s="166"/>
    </row>
    <row r="124" spans="1:45" ht="74.25" customHeight="1" hidden="1">
      <c r="A124" s="460"/>
      <c r="B124" s="71"/>
      <c r="C124" s="71"/>
      <c r="D124" s="197"/>
      <c r="E124" s="71"/>
      <c r="F124" s="197"/>
      <c r="G124" s="71"/>
      <c r="H124" s="197"/>
      <c r="I124" s="197"/>
      <c r="J124" s="134"/>
      <c r="K124" s="71"/>
      <c r="L124" s="151"/>
      <c r="M124" s="151"/>
      <c r="N124" s="117"/>
      <c r="O124" s="117"/>
      <c r="P124" s="117"/>
      <c r="Q124" s="145"/>
      <c r="R124" s="105" t="str">
        <f t="shared" si="17"/>
        <v> </v>
      </c>
      <c r="S124" s="145"/>
      <c r="T124" s="105" t="str">
        <f t="shared" si="18"/>
        <v> </v>
      </c>
      <c r="U124" s="107"/>
      <c r="V124" s="145"/>
      <c r="W124" s="106" t="str">
        <f t="shared" si="19"/>
        <v> </v>
      </c>
      <c r="X124" s="107"/>
      <c r="Y124" s="145"/>
      <c r="Z124" s="106" t="str">
        <f t="shared" si="20"/>
        <v> </v>
      </c>
      <c r="AA124" s="109" t="e">
        <f t="shared" si="21"/>
        <v>#DIV/0!</v>
      </c>
      <c r="AB124" s="133"/>
      <c r="AC124" s="163"/>
      <c r="AD124" s="163"/>
      <c r="AE124" s="163"/>
      <c r="AF124" s="163"/>
      <c r="AG124" s="163"/>
      <c r="AH124" s="163"/>
      <c r="AI124" s="163"/>
      <c r="AJ124" s="164"/>
      <c r="AK124" s="164"/>
      <c r="AL124" s="165"/>
      <c r="AM124" s="165"/>
      <c r="AN124" s="167"/>
      <c r="AO124" s="167"/>
      <c r="AP124" s="167"/>
      <c r="AQ124" s="167"/>
      <c r="AR124" s="167"/>
      <c r="AS124" s="167"/>
    </row>
    <row r="125" spans="1:45" ht="74.25" customHeight="1" hidden="1">
      <c r="A125" s="460"/>
      <c r="B125" s="71"/>
      <c r="C125" s="71"/>
      <c r="D125" s="71"/>
      <c r="E125" s="71"/>
      <c r="F125" s="71"/>
      <c r="G125" s="71"/>
      <c r="H125" s="197"/>
      <c r="I125" s="197"/>
      <c r="J125" s="71"/>
      <c r="K125" s="71"/>
      <c r="L125" s="168"/>
      <c r="M125" s="168"/>
      <c r="N125" s="117"/>
      <c r="O125" s="117"/>
      <c r="P125" s="117"/>
      <c r="Q125" s="145"/>
      <c r="R125" s="105" t="str">
        <f t="shared" si="17"/>
        <v> </v>
      </c>
      <c r="S125" s="145"/>
      <c r="T125" s="105" t="str">
        <f t="shared" si="18"/>
        <v> </v>
      </c>
      <c r="U125" s="107"/>
      <c r="V125" s="145"/>
      <c r="W125" s="106" t="str">
        <f t="shared" si="19"/>
        <v> </v>
      </c>
      <c r="X125" s="107"/>
      <c r="Y125" s="145"/>
      <c r="Z125" s="106" t="str">
        <f t="shared" si="20"/>
        <v> </v>
      </c>
      <c r="AA125" s="109" t="e">
        <f t="shared" si="21"/>
        <v>#DIV/0!</v>
      </c>
      <c r="AB125" s="133"/>
      <c r="AC125" s="163"/>
      <c r="AD125" s="163"/>
      <c r="AE125" s="163"/>
      <c r="AF125" s="163"/>
      <c r="AG125" s="163"/>
      <c r="AH125" s="163"/>
      <c r="AI125" s="163"/>
      <c r="AJ125" s="164"/>
      <c r="AK125" s="164"/>
      <c r="AL125" s="165"/>
      <c r="AM125" s="165"/>
      <c r="AN125" s="167"/>
      <c r="AO125" s="167"/>
      <c r="AP125" s="167"/>
      <c r="AQ125" s="167"/>
      <c r="AR125" s="167"/>
      <c r="AS125" s="167"/>
    </row>
    <row r="126" spans="1:45" ht="74.25" customHeight="1" hidden="1">
      <c r="A126" s="460"/>
      <c r="B126" s="71"/>
      <c r="C126" s="71"/>
      <c r="D126" s="197"/>
      <c r="E126" s="71"/>
      <c r="F126" s="197"/>
      <c r="G126" s="71"/>
      <c r="H126" s="197"/>
      <c r="I126" s="197"/>
      <c r="J126" s="134"/>
      <c r="K126" s="71"/>
      <c r="L126" s="151"/>
      <c r="M126" s="151"/>
      <c r="N126" s="117"/>
      <c r="O126" s="117"/>
      <c r="P126" s="117"/>
      <c r="Q126" s="145"/>
      <c r="R126" s="105" t="str">
        <f t="shared" si="17"/>
        <v> </v>
      </c>
      <c r="S126" s="145"/>
      <c r="T126" s="105" t="str">
        <f t="shared" si="18"/>
        <v> </v>
      </c>
      <c r="U126" s="107"/>
      <c r="V126" s="145"/>
      <c r="W126" s="106" t="str">
        <f t="shared" si="19"/>
        <v> </v>
      </c>
      <c r="X126" s="107"/>
      <c r="Y126" s="145"/>
      <c r="Z126" s="106" t="str">
        <f t="shared" si="20"/>
        <v> </v>
      </c>
      <c r="AA126" s="109" t="e">
        <f t="shared" si="21"/>
        <v>#DIV/0!</v>
      </c>
      <c r="AB126" s="133"/>
      <c r="AC126" s="163"/>
      <c r="AD126" s="163"/>
      <c r="AE126" s="163"/>
      <c r="AF126" s="163"/>
      <c r="AG126" s="163"/>
      <c r="AH126" s="163"/>
      <c r="AI126" s="163"/>
      <c r="AJ126" s="164"/>
      <c r="AK126" s="164"/>
      <c r="AL126" s="165"/>
      <c r="AM126" s="165"/>
      <c r="AN126" s="167"/>
      <c r="AO126" s="167"/>
      <c r="AP126" s="167"/>
      <c r="AQ126" s="167"/>
      <c r="AR126" s="167"/>
      <c r="AS126" s="167"/>
    </row>
    <row r="127" spans="1:45" ht="74.25" customHeight="1" hidden="1">
      <c r="A127" s="460"/>
      <c r="B127" s="71"/>
      <c r="C127" s="71"/>
      <c r="D127" s="197"/>
      <c r="E127" s="71"/>
      <c r="F127" s="197"/>
      <c r="G127" s="71"/>
      <c r="H127" s="197"/>
      <c r="I127" s="197"/>
      <c r="J127" s="134"/>
      <c r="K127" s="71"/>
      <c r="L127" s="151"/>
      <c r="M127" s="151"/>
      <c r="N127" s="117"/>
      <c r="O127" s="117"/>
      <c r="P127" s="117"/>
      <c r="Q127" s="145"/>
      <c r="R127" s="105" t="str">
        <f t="shared" si="17"/>
        <v> </v>
      </c>
      <c r="S127" s="145"/>
      <c r="T127" s="105" t="str">
        <f t="shared" si="18"/>
        <v> </v>
      </c>
      <c r="U127" s="107"/>
      <c r="V127" s="145"/>
      <c r="W127" s="106" t="str">
        <f t="shared" si="19"/>
        <v> </v>
      </c>
      <c r="X127" s="107"/>
      <c r="Y127" s="145"/>
      <c r="Z127" s="106" t="str">
        <f t="shared" si="20"/>
        <v> </v>
      </c>
      <c r="AA127" s="109" t="e">
        <f t="shared" si="21"/>
        <v>#DIV/0!</v>
      </c>
      <c r="AB127" s="133"/>
      <c r="AC127" s="163"/>
      <c r="AD127" s="163"/>
      <c r="AE127" s="163"/>
      <c r="AF127" s="163"/>
      <c r="AG127" s="163"/>
      <c r="AH127" s="163"/>
      <c r="AI127" s="163"/>
      <c r="AJ127" s="164"/>
      <c r="AK127" s="164"/>
      <c r="AL127" s="165"/>
      <c r="AM127" s="165"/>
      <c r="AN127" s="167"/>
      <c r="AO127" s="167"/>
      <c r="AP127" s="167"/>
      <c r="AQ127" s="167"/>
      <c r="AR127" s="167"/>
      <c r="AS127" s="167"/>
    </row>
    <row r="128" spans="1:45" ht="63.75" customHeight="1" hidden="1">
      <c r="A128" s="511"/>
      <c r="B128" s="71"/>
      <c r="C128" s="71"/>
      <c r="D128" s="71"/>
      <c r="E128" s="71"/>
      <c r="F128" s="71"/>
      <c r="G128" s="71"/>
      <c r="H128" s="197"/>
      <c r="I128" s="197"/>
      <c r="J128" s="71"/>
      <c r="K128" s="71"/>
      <c r="L128" s="168"/>
      <c r="M128" s="168"/>
      <c r="N128" s="133"/>
      <c r="O128" s="133"/>
      <c r="P128" s="133"/>
      <c r="Q128" s="145"/>
      <c r="R128" s="105" t="str">
        <f t="shared" si="17"/>
        <v> </v>
      </c>
      <c r="S128" s="145"/>
      <c r="T128" s="105" t="str">
        <f t="shared" si="18"/>
        <v> </v>
      </c>
      <c r="U128" s="107"/>
      <c r="V128" s="145"/>
      <c r="W128" s="106" t="str">
        <f t="shared" si="19"/>
        <v> </v>
      </c>
      <c r="X128" s="107"/>
      <c r="Y128" s="145"/>
      <c r="Z128" s="106" t="str">
        <f t="shared" si="20"/>
        <v> </v>
      </c>
      <c r="AA128" s="109" t="e">
        <f t="shared" si="21"/>
        <v>#DIV/0!</v>
      </c>
      <c r="AB128" s="133"/>
      <c r="AC128" s="167"/>
      <c r="AD128" s="167"/>
      <c r="AE128" s="167"/>
      <c r="AF128" s="167"/>
      <c r="AG128" s="167"/>
      <c r="AH128" s="167"/>
      <c r="AI128" s="167"/>
      <c r="AJ128" s="167"/>
      <c r="AK128" s="167"/>
      <c r="AL128" s="167"/>
      <c r="AM128" s="167"/>
      <c r="AN128" s="167"/>
      <c r="AO128" s="167"/>
      <c r="AP128" s="167"/>
      <c r="AQ128" s="167"/>
      <c r="AR128" s="167"/>
      <c r="AS128" s="167"/>
    </row>
    <row r="129" spans="1:45" ht="63.75" customHeight="1" hidden="1">
      <c r="A129" s="512"/>
      <c r="B129" s="71"/>
      <c r="C129" s="71"/>
      <c r="D129" s="71"/>
      <c r="E129" s="71"/>
      <c r="F129" s="71"/>
      <c r="G129" s="71"/>
      <c r="H129" s="197"/>
      <c r="I129" s="197"/>
      <c r="J129" s="71"/>
      <c r="K129" s="71"/>
      <c r="L129" s="169"/>
      <c r="M129" s="296"/>
      <c r="N129" s="170"/>
      <c r="O129" s="170"/>
      <c r="P129" s="170"/>
      <c r="Q129" s="145"/>
      <c r="R129" s="105" t="str">
        <f t="shared" si="17"/>
        <v> </v>
      </c>
      <c r="S129" s="145"/>
      <c r="T129" s="105" t="str">
        <f t="shared" si="18"/>
        <v> </v>
      </c>
      <c r="U129" s="107"/>
      <c r="V129" s="145"/>
      <c r="W129" s="106" t="str">
        <f t="shared" si="19"/>
        <v> </v>
      </c>
      <c r="X129" s="107"/>
      <c r="Y129" s="145"/>
      <c r="Z129" s="106" t="str">
        <f t="shared" si="20"/>
        <v> </v>
      </c>
      <c r="AA129" s="109" t="e">
        <f t="shared" si="21"/>
        <v>#DIV/0!</v>
      </c>
      <c r="AB129" s="170"/>
      <c r="AC129" s="171"/>
      <c r="AD129" s="171"/>
      <c r="AE129" s="171"/>
      <c r="AF129" s="171"/>
      <c r="AG129" s="171"/>
      <c r="AH129" s="171"/>
      <c r="AI129" s="171"/>
      <c r="AJ129" s="171"/>
      <c r="AK129" s="171"/>
      <c r="AL129" s="171"/>
      <c r="AM129" s="171"/>
      <c r="AN129" s="171"/>
      <c r="AO129" s="171"/>
      <c r="AP129" s="171"/>
      <c r="AQ129" s="171"/>
      <c r="AR129" s="171"/>
      <c r="AS129" s="171"/>
    </row>
    <row r="130" spans="1:45" ht="63.75" customHeight="1" hidden="1">
      <c r="A130" s="513"/>
      <c r="B130" s="71"/>
      <c r="C130" s="71"/>
      <c r="D130" s="71"/>
      <c r="E130" s="71"/>
      <c r="F130" s="71"/>
      <c r="G130" s="71"/>
      <c r="H130" s="197"/>
      <c r="I130" s="197"/>
      <c r="J130" s="71"/>
      <c r="K130" s="71"/>
      <c r="L130" s="169"/>
      <c r="M130" s="296"/>
      <c r="N130" s="170"/>
      <c r="O130" s="170"/>
      <c r="P130" s="170"/>
      <c r="Q130" s="145"/>
      <c r="R130" s="105" t="str">
        <f t="shared" si="17"/>
        <v> </v>
      </c>
      <c r="S130" s="145"/>
      <c r="T130" s="105" t="str">
        <f t="shared" si="18"/>
        <v> </v>
      </c>
      <c r="U130" s="107"/>
      <c r="V130" s="145"/>
      <c r="W130" s="106" t="str">
        <f t="shared" si="19"/>
        <v> </v>
      </c>
      <c r="X130" s="107"/>
      <c r="Y130" s="145"/>
      <c r="Z130" s="106" t="str">
        <f t="shared" si="20"/>
        <v> </v>
      </c>
      <c r="AA130" s="109" t="e">
        <f t="shared" si="21"/>
        <v>#DIV/0!</v>
      </c>
      <c r="AB130" s="170"/>
      <c r="AC130" s="171"/>
      <c r="AD130" s="171"/>
      <c r="AE130" s="171"/>
      <c r="AF130" s="171"/>
      <c r="AG130" s="171"/>
      <c r="AH130" s="171"/>
      <c r="AI130" s="171"/>
      <c r="AJ130" s="171"/>
      <c r="AK130" s="171"/>
      <c r="AL130" s="171"/>
      <c r="AM130" s="171"/>
      <c r="AN130" s="171"/>
      <c r="AO130" s="171"/>
      <c r="AP130" s="171"/>
      <c r="AQ130" s="171"/>
      <c r="AR130" s="171"/>
      <c r="AS130" s="171"/>
    </row>
    <row r="131" spans="1:45" ht="63.75" customHeight="1" hidden="1">
      <c r="A131" s="513"/>
      <c r="B131" s="71"/>
      <c r="C131" s="71"/>
      <c r="D131" s="71"/>
      <c r="E131" s="71"/>
      <c r="F131" s="71"/>
      <c r="G131" s="71"/>
      <c r="H131" s="197"/>
      <c r="I131" s="197"/>
      <c r="J131" s="71"/>
      <c r="K131" s="71"/>
      <c r="L131" s="169"/>
      <c r="M131" s="296"/>
      <c r="N131" s="170"/>
      <c r="O131" s="170"/>
      <c r="P131" s="170"/>
      <c r="Q131" s="145"/>
      <c r="R131" s="105" t="str">
        <f t="shared" si="17"/>
        <v> </v>
      </c>
      <c r="S131" s="145"/>
      <c r="T131" s="105" t="str">
        <f t="shared" si="18"/>
        <v> </v>
      </c>
      <c r="U131" s="107"/>
      <c r="V131" s="145"/>
      <c r="W131" s="106" t="str">
        <f t="shared" si="19"/>
        <v> </v>
      </c>
      <c r="X131" s="107"/>
      <c r="Y131" s="145"/>
      <c r="Z131" s="106" t="str">
        <f t="shared" si="20"/>
        <v> </v>
      </c>
      <c r="AA131" s="109" t="e">
        <f t="shared" si="21"/>
        <v>#DIV/0!</v>
      </c>
      <c r="AB131" s="170"/>
      <c r="AC131" s="171"/>
      <c r="AD131" s="171"/>
      <c r="AE131" s="171"/>
      <c r="AF131" s="171"/>
      <c r="AG131" s="171"/>
      <c r="AH131" s="171"/>
      <c r="AI131" s="171"/>
      <c r="AJ131" s="171"/>
      <c r="AK131" s="171"/>
      <c r="AL131" s="171"/>
      <c r="AM131" s="171"/>
      <c r="AN131" s="171"/>
      <c r="AO131" s="171"/>
      <c r="AP131" s="171"/>
      <c r="AQ131" s="171"/>
      <c r="AR131" s="171"/>
      <c r="AS131" s="171"/>
    </row>
    <row r="132" spans="1:45" ht="63.75" customHeight="1" hidden="1">
      <c r="A132" s="513"/>
      <c r="B132" s="71"/>
      <c r="C132" s="71"/>
      <c r="D132" s="71"/>
      <c r="E132" s="71"/>
      <c r="F132" s="71"/>
      <c r="G132" s="71"/>
      <c r="H132" s="197"/>
      <c r="I132" s="197"/>
      <c r="J132" s="71"/>
      <c r="K132" s="71"/>
      <c r="L132" s="169"/>
      <c r="M132" s="296"/>
      <c r="N132" s="170"/>
      <c r="O132" s="170"/>
      <c r="P132" s="170"/>
      <c r="Q132" s="145"/>
      <c r="R132" s="105" t="str">
        <f t="shared" si="17"/>
        <v> </v>
      </c>
      <c r="S132" s="145"/>
      <c r="T132" s="105" t="str">
        <f t="shared" si="18"/>
        <v> </v>
      </c>
      <c r="U132" s="107"/>
      <c r="V132" s="145"/>
      <c r="W132" s="106" t="str">
        <f t="shared" si="19"/>
        <v> </v>
      </c>
      <c r="X132" s="107"/>
      <c r="Y132" s="145"/>
      <c r="Z132" s="106" t="str">
        <f t="shared" si="20"/>
        <v> </v>
      </c>
      <c r="AA132" s="109" t="e">
        <f t="shared" si="21"/>
        <v>#DIV/0!</v>
      </c>
      <c r="AB132" s="170"/>
      <c r="AC132" s="171"/>
      <c r="AD132" s="171"/>
      <c r="AE132" s="171"/>
      <c r="AF132" s="171"/>
      <c r="AG132" s="171"/>
      <c r="AH132" s="171"/>
      <c r="AI132" s="171"/>
      <c r="AJ132" s="171"/>
      <c r="AK132" s="171"/>
      <c r="AL132" s="171"/>
      <c r="AM132" s="171"/>
      <c r="AN132" s="171"/>
      <c r="AO132" s="171"/>
      <c r="AP132" s="171"/>
      <c r="AQ132" s="171"/>
      <c r="AR132" s="171"/>
      <c r="AS132" s="171"/>
    </row>
    <row r="133" spans="1:45" ht="63.75" customHeight="1" hidden="1">
      <c r="A133" s="513"/>
      <c r="B133" s="71"/>
      <c r="C133" s="71"/>
      <c r="D133" s="71"/>
      <c r="E133" s="71"/>
      <c r="F133" s="71"/>
      <c r="G133" s="71"/>
      <c r="H133" s="197"/>
      <c r="I133" s="197"/>
      <c r="J133" s="71"/>
      <c r="K133" s="71"/>
      <c r="L133" s="169"/>
      <c r="M133" s="296"/>
      <c r="N133" s="170"/>
      <c r="O133" s="170"/>
      <c r="P133" s="170"/>
      <c r="Q133" s="145"/>
      <c r="R133" s="105" t="str">
        <f t="shared" si="17"/>
        <v> </v>
      </c>
      <c r="S133" s="145"/>
      <c r="T133" s="105" t="str">
        <f t="shared" si="18"/>
        <v> </v>
      </c>
      <c r="U133" s="107"/>
      <c r="V133" s="145"/>
      <c r="W133" s="106" t="str">
        <f t="shared" si="19"/>
        <v> </v>
      </c>
      <c r="X133" s="107"/>
      <c r="Y133" s="145"/>
      <c r="Z133" s="106" t="str">
        <f t="shared" si="20"/>
        <v> </v>
      </c>
      <c r="AA133" s="109" t="e">
        <f t="shared" si="21"/>
        <v>#DIV/0!</v>
      </c>
      <c r="AB133" s="170"/>
      <c r="AC133" s="171"/>
      <c r="AD133" s="171"/>
      <c r="AE133" s="171"/>
      <c r="AF133" s="171"/>
      <c r="AG133" s="171"/>
      <c r="AH133" s="171"/>
      <c r="AI133" s="171"/>
      <c r="AJ133" s="171"/>
      <c r="AK133" s="171"/>
      <c r="AL133" s="171"/>
      <c r="AM133" s="171"/>
      <c r="AN133" s="171"/>
      <c r="AO133" s="171"/>
      <c r="AP133" s="171"/>
      <c r="AQ133" s="171"/>
      <c r="AR133" s="171"/>
      <c r="AS133" s="171"/>
    </row>
    <row r="134" spans="1:45" ht="63.75" customHeight="1" hidden="1">
      <c r="A134" s="513"/>
      <c r="B134" s="71"/>
      <c r="C134" s="71"/>
      <c r="D134" s="71"/>
      <c r="E134" s="71"/>
      <c r="F134" s="71"/>
      <c r="G134" s="71"/>
      <c r="H134" s="197"/>
      <c r="I134" s="197"/>
      <c r="J134" s="71"/>
      <c r="K134" s="71"/>
      <c r="L134" s="169"/>
      <c r="M134" s="296"/>
      <c r="N134" s="170"/>
      <c r="O134" s="170"/>
      <c r="P134" s="170"/>
      <c r="Q134" s="145"/>
      <c r="R134" s="105" t="str">
        <f t="shared" si="17"/>
        <v> </v>
      </c>
      <c r="S134" s="145"/>
      <c r="T134" s="105" t="str">
        <f t="shared" si="18"/>
        <v> </v>
      </c>
      <c r="U134" s="107"/>
      <c r="V134" s="145"/>
      <c r="W134" s="106" t="str">
        <f t="shared" si="19"/>
        <v> </v>
      </c>
      <c r="X134" s="107"/>
      <c r="Y134" s="145"/>
      <c r="Z134" s="106" t="str">
        <f t="shared" si="20"/>
        <v> </v>
      </c>
      <c r="AA134" s="109" t="e">
        <f t="shared" si="21"/>
        <v>#DIV/0!</v>
      </c>
      <c r="AB134" s="170"/>
      <c r="AC134" s="171"/>
      <c r="AD134" s="171"/>
      <c r="AE134" s="171"/>
      <c r="AF134" s="171"/>
      <c r="AG134" s="171"/>
      <c r="AH134" s="171"/>
      <c r="AI134" s="171"/>
      <c r="AJ134" s="171"/>
      <c r="AK134" s="171"/>
      <c r="AL134" s="171"/>
      <c r="AM134" s="171"/>
      <c r="AN134" s="171"/>
      <c r="AO134" s="171"/>
      <c r="AP134" s="171"/>
      <c r="AQ134" s="171"/>
      <c r="AR134" s="171"/>
      <c r="AS134" s="171"/>
    </row>
    <row r="135" spans="1:45" ht="63.75" customHeight="1" hidden="1">
      <c r="A135" s="513"/>
      <c r="B135" s="71"/>
      <c r="C135" s="71"/>
      <c r="D135" s="71"/>
      <c r="E135" s="71"/>
      <c r="F135" s="71"/>
      <c r="G135" s="71"/>
      <c r="H135" s="197"/>
      <c r="I135" s="197"/>
      <c r="J135" s="71"/>
      <c r="K135" s="71"/>
      <c r="L135" s="169"/>
      <c r="M135" s="296"/>
      <c r="N135" s="170"/>
      <c r="O135" s="170"/>
      <c r="P135" s="170"/>
      <c r="Q135" s="145"/>
      <c r="R135" s="105" t="str">
        <f t="shared" si="17"/>
        <v> </v>
      </c>
      <c r="S135" s="145"/>
      <c r="T135" s="105" t="str">
        <f t="shared" si="18"/>
        <v> </v>
      </c>
      <c r="U135" s="107"/>
      <c r="V135" s="145"/>
      <c r="W135" s="106" t="str">
        <f t="shared" si="19"/>
        <v> </v>
      </c>
      <c r="X135" s="107"/>
      <c r="Y135" s="145"/>
      <c r="Z135" s="106" t="str">
        <f t="shared" si="20"/>
        <v> </v>
      </c>
      <c r="AA135" s="109" t="e">
        <f t="shared" si="21"/>
        <v>#DIV/0!</v>
      </c>
      <c r="AB135" s="170"/>
      <c r="AC135" s="171"/>
      <c r="AD135" s="171"/>
      <c r="AE135" s="171"/>
      <c r="AF135" s="171"/>
      <c r="AG135" s="171"/>
      <c r="AH135" s="171"/>
      <c r="AI135" s="171"/>
      <c r="AJ135" s="171"/>
      <c r="AK135" s="171"/>
      <c r="AL135" s="171"/>
      <c r="AM135" s="171"/>
      <c r="AN135" s="171"/>
      <c r="AO135" s="171"/>
      <c r="AP135" s="171"/>
      <c r="AQ135" s="171"/>
      <c r="AR135" s="171"/>
      <c r="AS135" s="171"/>
    </row>
    <row r="136" spans="1:45" ht="63.75" customHeight="1" hidden="1">
      <c r="A136" s="514"/>
      <c r="B136" s="71"/>
      <c r="C136" s="71"/>
      <c r="D136" s="71"/>
      <c r="E136" s="71"/>
      <c r="F136" s="71"/>
      <c r="G136" s="71"/>
      <c r="H136" s="197"/>
      <c r="I136" s="197"/>
      <c r="J136" s="71"/>
      <c r="K136" s="71"/>
      <c r="L136" s="169"/>
      <c r="M136" s="296"/>
      <c r="N136" s="170"/>
      <c r="O136" s="170"/>
      <c r="P136" s="170"/>
      <c r="Q136" s="145"/>
      <c r="R136" s="105" t="str">
        <f t="shared" si="17"/>
        <v> </v>
      </c>
      <c r="S136" s="145"/>
      <c r="T136" s="105" t="str">
        <f t="shared" si="18"/>
        <v> </v>
      </c>
      <c r="U136" s="107"/>
      <c r="V136" s="145"/>
      <c r="W136" s="106" t="str">
        <f t="shared" si="19"/>
        <v> </v>
      </c>
      <c r="X136" s="107"/>
      <c r="Y136" s="145"/>
      <c r="Z136" s="106" t="str">
        <f t="shared" si="20"/>
        <v> </v>
      </c>
      <c r="AA136" s="109" t="e">
        <f t="shared" si="21"/>
        <v>#DIV/0!</v>
      </c>
      <c r="AB136" s="170"/>
      <c r="AC136" s="171"/>
      <c r="AD136" s="171"/>
      <c r="AE136" s="171"/>
      <c r="AF136" s="171"/>
      <c r="AG136" s="171"/>
      <c r="AH136" s="171"/>
      <c r="AI136" s="171"/>
      <c r="AJ136" s="171"/>
      <c r="AK136" s="171"/>
      <c r="AL136" s="171"/>
      <c r="AM136" s="171"/>
      <c r="AN136" s="171"/>
      <c r="AO136" s="171"/>
      <c r="AP136" s="171"/>
      <c r="AQ136" s="171"/>
      <c r="AR136" s="171"/>
      <c r="AS136" s="171"/>
    </row>
    <row r="137" spans="1:45" ht="63.75" customHeight="1" hidden="1">
      <c r="A137" s="512"/>
      <c r="B137" s="71"/>
      <c r="C137" s="71"/>
      <c r="D137" s="71"/>
      <c r="E137" s="71"/>
      <c r="F137" s="71"/>
      <c r="G137" s="71"/>
      <c r="H137" s="197"/>
      <c r="I137" s="197"/>
      <c r="J137" s="71"/>
      <c r="K137" s="71"/>
      <c r="L137" s="169"/>
      <c r="M137" s="296"/>
      <c r="N137" s="170"/>
      <c r="O137" s="170"/>
      <c r="P137" s="170"/>
      <c r="Q137" s="145"/>
      <c r="R137" s="105" t="str">
        <f t="shared" si="17"/>
        <v> </v>
      </c>
      <c r="S137" s="145"/>
      <c r="T137" s="105" t="str">
        <f t="shared" si="18"/>
        <v> </v>
      </c>
      <c r="U137" s="107"/>
      <c r="V137" s="145"/>
      <c r="W137" s="106" t="str">
        <f t="shared" si="19"/>
        <v> </v>
      </c>
      <c r="X137" s="107"/>
      <c r="Y137" s="145"/>
      <c r="Z137" s="106" t="str">
        <f t="shared" si="20"/>
        <v> </v>
      </c>
      <c r="AA137" s="109" t="e">
        <f t="shared" si="21"/>
        <v>#DIV/0!</v>
      </c>
      <c r="AB137" s="170"/>
      <c r="AC137" s="171"/>
      <c r="AD137" s="171"/>
      <c r="AE137" s="171"/>
      <c r="AF137" s="171"/>
      <c r="AG137" s="171"/>
      <c r="AH137" s="171"/>
      <c r="AI137" s="171"/>
      <c r="AJ137" s="171"/>
      <c r="AK137" s="171"/>
      <c r="AL137" s="171"/>
      <c r="AM137" s="171"/>
      <c r="AN137" s="171"/>
      <c r="AO137" s="171"/>
      <c r="AP137" s="171"/>
      <c r="AQ137" s="171"/>
      <c r="AR137" s="171"/>
      <c r="AS137" s="171"/>
    </row>
    <row r="138" spans="1:45" ht="63.75" customHeight="1" hidden="1">
      <c r="A138" s="513"/>
      <c r="B138" s="71"/>
      <c r="C138" s="71"/>
      <c r="D138" s="71"/>
      <c r="E138" s="71"/>
      <c r="F138" s="71"/>
      <c r="G138" s="71"/>
      <c r="H138" s="197"/>
      <c r="I138" s="197"/>
      <c r="J138" s="71"/>
      <c r="K138" s="71"/>
      <c r="L138" s="169"/>
      <c r="M138" s="296"/>
      <c r="N138" s="170"/>
      <c r="O138" s="170"/>
      <c r="P138" s="170"/>
      <c r="Q138" s="145"/>
      <c r="R138" s="105" t="str">
        <f t="shared" si="17"/>
        <v> </v>
      </c>
      <c r="S138" s="145"/>
      <c r="T138" s="105" t="str">
        <f t="shared" si="18"/>
        <v> </v>
      </c>
      <c r="U138" s="107"/>
      <c r="V138" s="145"/>
      <c r="W138" s="106" t="str">
        <f t="shared" si="19"/>
        <v> </v>
      </c>
      <c r="X138" s="107"/>
      <c r="Y138" s="145"/>
      <c r="Z138" s="106" t="str">
        <f t="shared" si="20"/>
        <v> </v>
      </c>
      <c r="AA138" s="109" t="e">
        <f t="shared" si="21"/>
        <v>#DIV/0!</v>
      </c>
      <c r="AB138" s="170"/>
      <c r="AC138" s="171"/>
      <c r="AD138" s="171"/>
      <c r="AE138" s="171"/>
      <c r="AF138" s="171"/>
      <c r="AG138" s="171"/>
      <c r="AH138" s="171"/>
      <c r="AI138" s="171"/>
      <c r="AJ138" s="171"/>
      <c r="AK138" s="171"/>
      <c r="AL138" s="171"/>
      <c r="AM138" s="171"/>
      <c r="AN138" s="171"/>
      <c r="AO138" s="171"/>
      <c r="AP138" s="171"/>
      <c r="AQ138" s="171"/>
      <c r="AR138" s="171"/>
      <c r="AS138" s="171"/>
    </row>
    <row r="139" spans="1:45" ht="63.75" customHeight="1" hidden="1">
      <c r="A139" s="513"/>
      <c r="B139" s="71"/>
      <c r="C139" s="71"/>
      <c r="D139" s="71"/>
      <c r="E139" s="71"/>
      <c r="F139" s="71"/>
      <c r="G139" s="71"/>
      <c r="H139" s="197"/>
      <c r="I139" s="197"/>
      <c r="J139" s="71"/>
      <c r="K139" s="71"/>
      <c r="L139" s="169"/>
      <c r="M139" s="296"/>
      <c r="N139" s="170"/>
      <c r="O139" s="170"/>
      <c r="P139" s="170"/>
      <c r="Q139" s="145"/>
      <c r="R139" s="105" t="str">
        <f t="shared" si="17"/>
        <v> </v>
      </c>
      <c r="S139" s="145"/>
      <c r="T139" s="105" t="str">
        <f t="shared" si="18"/>
        <v> </v>
      </c>
      <c r="U139" s="107"/>
      <c r="V139" s="145"/>
      <c r="W139" s="106" t="str">
        <f t="shared" si="19"/>
        <v> </v>
      </c>
      <c r="X139" s="107"/>
      <c r="Y139" s="145"/>
      <c r="Z139" s="106" t="str">
        <f t="shared" si="20"/>
        <v> </v>
      </c>
      <c r="AA139" s="109" t="e">
        <f t="shared" si="21"/>
        <v>#DIV/0!</v>
      </c>
      <c r="AB139" s="170"/>
      <c r="AC139" s="171"/>
      <c r="AD139" s="171"/>
      <c r="AE139" s="171"/>
      <c r="AF139" s="171"/>
      <c r="AG139" s="171"/>
      <c r="AH139" s="171"/>
      <c r="AI139" s="171"/>
      <c r="AJ139" s="171"/>
      <c r="AK139" s="171"/>
      <c r="AL139" s="171"/>
      <c r="AM139" s="171"/>
      <c r="AN139" s="171"/>
      <c r="AO139" s="171"/>
      <c r="AP139" s="171"/>
      <c r="AQ139" s="171"/>
      <c r="AR139" s="171"/>
      <c r="AS139" s="171"/>
    </row>
    <row r="140" spans="1:45" ht="63.75" customHeight="1" hidden="1">
      <c r="A140" s="513"/>
      <c r="B140" s="71"/>
      <c r="C140" s="71"/>
      <c r="D140" s="71"/>
      <c r="E140" s="71"/>
      <c r="F140" s="71"/>
      <c r="G140" s="71"/>
      <c r="H140" s="197"/>
      <c r="I140" s="197"/>
      <c r="J140" s="71"/>
      <c r="K140" s="71"/>
      <c r="L140" s="169"/>
      <c r="M140" s="296"/>
      <c r="N140" s="170"/>
      <c r="O140" s="170"/>
      <c r="P140" s="170"/>
      <c r="Q140" s="145"/>
      <c r="R140" s="105" t="str">
        <f t="shared" si="17"/>
        <v> </v>
      </c>
      <c r="S140" s="145"/>
      <c r="T140" s="105" t="str">
        <f t="shared" si="18"/>
        <v> </v>
      </c>
      <c r="U140" s="107"/>
      <c r="V140" s="145"/>
      <c r="W140" s="106" t="str">
        <f t="shared" si="19"/>
        <v> </v>
      </c>
      <c r="X140" s="107"/>
      <c r="Y140" s="145"/>
      <c r="Z140" s="106" t="str">
        <f t="shared" si="20"/>
        <v> </v>
      </c>
      <c r="AA140" s="109" t="e">
        <f t="shared" si="21"/>
        <v>#DIV/0!</v>
      </c>
      <c r="AB140" s="170"/>
      <c r="AC140" s="171"/>
      <c r="AD140" s="171"/>
      <c r="AE140" s="171"/>
      <c r="AF140" s="171"/>
      <c r="AG140" s="171"/>
      <c r="AH140" s="171"/>
      <c r="AI140" s="171"/>
      <c r="AJ140" s="171"/>
      <c r="AK140" s="171"/>
      <c r="AL140" s="171"/>
      <c r="AM140" s="171"/>
      <c r="AN140" s="171"/>
      <c r="AO140" s="171"/>
      <c r="AP140" s="171"/>
      <c r="AQ140" s="171"/>
      <c r="AR140" s="171"/>
      <c r="AS140" s="171"/>
    </row>
    <row r="141" spans="1:45" ht="63.75" customHeight="1" hidden="1">
      <c r="A141" s="513"/>
      <c r="B141" s="71"/>
      <c r="C141" s="71"/>
      <c r="D141" s="71"/>
      <c r="E141" s="71"/>
      <c r="F141" s="71"/>
      <c r="G141" s="71"/>
      <c r="H141" s="197"/>
      <c r="I141" s="197"/>
      <c r="J141" s="71"/>
      <c r="K141" s="71"/>
      <c r="L141" s="169"/>
      <c r="M141" s="296"/>
      <c r="N141" s="170"/>
      <c r="O141" s="170"/>
      <c r="P141" s="170"/>
      <c r="Q141" s="145"/>
      <c r="R141" s="105" t="str">
        <f t="shared" si="17"/>
        <v> </v>
      </c>
      <c r="S141" s="145"/>
      <c r="T141" s="105" t="str">
        <f t="shared" si="18"/>
        <v> </v>
      </c>
      <c r="U141" s="107"/>
      <c r="V141" s="145"/>
      <c r="W141" s="106" t="str">
        <f t="shared" si="19"/>
        <v> </v>
      </c>
      <c r="X141" s="107"/>
      <c r="Y141" s="145"/>
      <c r="Z141" s="106" t="str">
        <f t="shared" si="20"/>
        <v> </v>
      </c>
      <c r="AA141" s="109" t="e">
        <f t="shared" si="21"/>
        <v>#DIV/0!</v>
      </c>
      <c r="AB141" s="170"/>
      <c r="AC141" s="171"/>
      <c r="AD141" s="171"/>
      <c r="AE141" s="171"/>
      <c r="AF141" s="171"/>
      <c r="AG141" s="171"/>
      <c r="AH141" s="171"/>
      <c r="AI141" s="171"/>
      <c r="AJ141" s="171"/>
      <c r="AK141" s="171"/>
      <c r="AL141" s="171"/>
      <c r="AM141" s="171"/>
      <c r="AN141" s="171"/>
      <c r="AO141" s="171"/>
      <c r="AP141" s="171"/>
      <c r="AQ141" s="171"/>
      <c r="AR141" s="171"/>
      <c r="AS141" s="171"/>
    </row>
    <row r="142" spans="1:45" ht="63.75" customHeight="1" hidden="1">
      <c r="A142" s="513"/>
      <c r="B142" s="71"/>
      <c r="C142" s="71"/>
      <c r="D142" s="71"/>
      <c r="E142" s="71"/>
      <c r="F142" s="71"/>
      <c r="G142" s="71"/>
      <c r="H142" s="197"/>
      <c r="I142" s="197"/>
      <c r="J142" s="71"/>
      <c r="K142" s="71"/>
      <c r="L142" s="169"/>
      <c r="M142" s="296"/>
      <c r="N142" s="170"/>
      <c r="O142" s="170"/>
      <c r="P142" s="170"/>
      <c r="Q142" s="145"/>
      <c r="R142" s="105" t="str">
        <f t="shared" si="17"/>
        <v> </v>
      </c>
      <c r="S142" s="145"/>
      <c r="T142" s="105" t="str">
        <f t="shared" si="18"/>
        <v> </v>
      </c>
      <c r="U142" s="107"/>
      <c r="V142" s="145"/>
      <c r="W142" s="106" t="str">
        <f t="shared" si="19"/>
        <v> </v>
      </c>
      <c r="X142" s="107"/>
      <c r="Y142" s="145"/>
      <c r="Z142" s="106" t="str">
        <f t="shared" si="20"/>
        <v> </v>
      </c>
      <c r="AA142" s="109" t="e">
        <f t="shared" si="21"/>
        <v>#DIV/0!</v>
      </c>
      <c r="AB142" s="170"/>
      <c r="AC142" s="171"/>
      <c r="AD142" s="171"/>
      <c r="AE142" s="171"/>
      <c r="AF142" s="171"/>
      <c r="AG142" s="171"/>
      <c r="AH142" s="171"/>
      <c r="AI142" s="171"/>
      <c r="AJ142" s="171"/>
      <c r="AK142" s="171"/>
      <c r="AL142" s="171"/>
      <c r="AM142" s="171"/>
      <c r="AN142" s="171"/>
      <c r="AO142" s="171"/>
      <c r="AP142" s="171"/>
      <c r="AQ142" s="171"/>
      <c r="AR142" s="171"/>
      <c r="AS142" s="171"/>
    </row>
    <row r="143" spans="1:45" ht="63.75" customHeight="1" hidden="1">
      <c r="A143" s="513"/>
      <c r="B143" s="71"/>
      <c r="C143" s="71"/>
      <c r="D143" s="71"/>
      <c r="E143" s="71"/>
      <c r="F143" s="71"/>
      <c r="G143" s="71"/>
      <c r="H143" s="197"/>
      <c r="I143" s="197"/>
      <c r="J143" s="71"/>
      <c r="K143" s="71"/>
      <c r="L143" s="169"/>
      <c r="M143" s="296"/>
      <c r="N143" s="170"/>
      <c r="O143" s="170"/>
      <c r="P143" s="170"/>
      <c r="Q143" s="145"/>
      <c r="R143" s="105" t="str">
        <f t="shared" si="17"/>
        <v> </v>
      </c>
      <c r="S143" s="145"/>
      <c r="T143" s="105" t="str">
        <f t="shared" si="18"/>
        <v> </v>
      </c>
      <c r="U143" s="107"/>
      <c r="V143" s="145"/>
      <c r="W143" s="106" t="str">
        <f t="shared" si="19"/>
        <v> </v>
      </c>
      <c r="X143" s="107"/>
      <c r="Y143" s="145"/>
      <c r="Z143" s="106" t="str">
        <f t="shared" si="20"/>
        <v> </v>
      </c>
      <c r="AA143" s="109" t="e">
        <f t="shared" si="21"/>
        <v>#DIV/0!</v>
      </c>
      <c r="AB143" s="170"/>
      <c r="AC143" s="171"/>
      <c r="AD143" s="171"/>
      <c r="AE143" s="171"/>
      <c r="AF143" s="171"/>
      <c r="AG143" s="171"/>
      <c r="AH143" s="171"/>
      <c r="AI143" s="171"/>
      <c r="AJ143" s="171"/>
      <c r="AK143" s="171"/>
      <c r="AL143" s="171"/>
      <c r="AM143" s="171"/>
      <c r="AN143" s="171"/>
      <c r="AO143" s="171"/>
      <c r="AP143" s="171"/>
      <c r="AQ143" s="171"/>
      <c r="AR143" s="171"/>
      <c r="AS143" s="171"/>
    </row>
    <row r="144" spans="1:45" ht="63.75" customHeight="1" hidden="1">
      <c r="A144" s="514"/>
      <c r="B144" s="71"/>
      <c r="C144" s="71"/>
      <c r="D144" s="71"/>
      <c r="E144" s="71"/>
      <c r="F144" s="71"/>
      <c r="G144" s="71"/>
      <c r="H144" s="197"/>
      <c r="I144" s="197"/>
      <c r="J144" s="71"/>
      <c r="K144" s="71"/>
      <c r="L144" s="169"/>
      <c r="M144" s="296"/>
      <c r="N144" s="170"/>
      <c r="O144" s="170"/>
      <c r="P144" s="170"/>
      <c r="Q144" s="145"/>
      <c r="R144" s="105" t="str">
        <f t="shared" si="17"/>
        <v> </v>
      </c>
      <c r="S144" s="145"/>
      <c r="T144" s="105" t="str">
        <f t="shared" si="18"/>
        <v> </v>
      </c>
      <c r="U144" s="107"/>
      <c r="V144" s="145"/>
      <c r="W144" s="106" t="str">
        <f t="shared" si="19"/>
        <v> </v>
      </c>
      <c r="X144" s="107"/>
      <c r="Y144" s="145"/>
      <c r="Z144" s="106" t="str">
        <f t="shared" si="20"/>
        <v> </v>
      </c>
      <c r="AA144" s="109" t="e">
        <f t="shared" si="21"/>
        <v>#DIV/0!</v>
      </c>
      <c r="AB144" s="170"/>
      <c r="AC144" s="171"/>
      <c r="AD144" s="171"/>
      <c r="AE144" s="171"/>
      <c r="AF144" s="171"/>
      <c r="AG144" s="171"/>
      <c r="AH144" s="171"/>
      <c r="AI144" s="171"/>
      <c r="AJ144" s="171"/>
      <c r="AK144" s="171"/>
      <c r="AL144" s="171"/>
      <c r="AM144" s="171"/>
      <c r="AN144" s="171"/>
      <c r="AO144" s="171"/>
      <c r="AP144" s="171"/>
      <c r="AQ144" s="171"/>
      <c r="AR144" s="171"/>
      <c r="AS144" s="171"/>
    </row>
    <row r="145" spans="1:28" ht="34.5" customHeight="1" hidden="1">
      <c r="A145" s="449" t="s">
        <v>110</v>
      </c>
      <c r="B145" s="450"/>
      <c r="C145" s="450"/>
      <c r="D145" s="450"/>
      <c r="E145" s="450"/>
      <c r="F145" s="450"/>
      <c r="G145" s="450"/>
      <c r="H145" s="450"/>
      <c r="I145" s="450"/>
      <c r="J145" s="450"/>
      <c r="K145" s="450"/>
      <c r="L145" s="199"/>
      <c r="M145" s="173"/>
      <c r="N145" s="174"/>
      <c r="O145" s="174"/>
      <c r="P145" s="174"/>
      <c r="Q145" s="175">
        <f>$L145/4</f>
        <v>0</v>
      </c>
      <c r="R145" s="176">
        <v>1</v>
      </c>
      <c r="S145" s="175">
        <f>$L145/4</f>
        <v>0</v>
      </c>
      <c r="T145" s="176">
        <v>1</v>
      </c>
      <c r="U145" s="177" t="e">
        <f>AVERAGE(U112:U128)</f>
        <v>#DIV/0!</v>
      </c>
      <c r="V145" s="175">
        <f>$L145/4</f>
        <v>0</v>
      </c>
      <c r="W145" s="176">
        <v>1</v>
      </c>
      <c r="X145" s="244" t="e">
        <f>AVERAGE(X112:X128)</f>
        <v>#DIV/0!</v>
      </c>
      <c r="Y145" s="175">
        <f>$L145/4</f>
        <v>0</v>
      </c>
      <c r="Z145" s="176">
        <v>1</v>
      </c>
      <c r="AA145" s="244" t="e">
        <f>AVERAGE(AA112:AA128)</f>
        <v>#DIV/0!</v>
      </c>
      <c r="AB145" s="178"/>
    </row>
    <row r="146" spans="1:28" ht="47.25" customHeight="1" hidden="1">
      <c r="A146" s="457" t="s">
        <v>111</v>
      </c>
      <c r="B146" s="458"/>
      <c r="C146" s="458"/>
      <c r="D146" s="458"/>
      <c r="E146" s="458"/>
      <c r="F146" s="458"/>
      <c r="G146" s="458"/>
      <c r="H146" s="458"/>
      <c r="I146" s="458"/>
      <c r="J146" s="458"/>
      <c r="K146" s="458"/>
      <c r="L146" s="179"/>
      <c r="M146" s="180"/>
      <c r="N146" s="181"/>
      <c r="O146" s="181"/>
      <c r="P146" s="181"/>
      <c r="Q146" s="182" t="e">
        <f>R146*Q145/R145</f>
        <v>#DIV/0!</v>
      </c>
      <c r="R146" s="183" t="e">
        <f>AVERAGE(R112:R144)</f>
        <v>#DIV/0!</v>
      </c>
      <c r="S146" s="182" t="e">
        <f>T146*S145/T145</f>
        <v>#DIV/0!</v>
      </c>
      <c r="T146" s="183" t="e">
        <f>AVERAGE(T112:T144)</f>
        <v>#DIV/0!</v>
      </c>
      <c r="U146" s="184" t="e">
        <f>SUM(Q146,S146)</f>
        <v>#DIV/0!</v>
      </c>
      <c r="V146" s="200" t="e">
        <f>W146*V145/W145</f>
        <v>#DIV/0!</v>
      </c>
      <c r="W146" s="183" t="e">
        <f>AVERAGE(W112:W144)</f>
        <v>#DIV/0!</v>
      </c>
      <c r="X146" s="184" t="e">
        <f>SUM(U146,V146)</f>
        <v>#DIV/0!</v>
      </c>
      <c r="Y146" s="182" t="e">
        <f>Z146*Y145/Z145</f>
        <v>#DIV/0!</v>
      </c>
      <c r="Z146" s="183" t="e">
        <f>AVERAGE(Z112:Z144)</f>
        <v>#DIV/0!</v>
      </c>
      <c r="AA146" s="184" t="e">
        <f>SUM(X146,Y146)</f>
        <v>#DIV/0!</v>
      </c>
      <c r="AB146" s="186"/>
    </row>
    <row r="147" ht="37.5" customHeight="1"/>
    <row r="148" spans="1:198" ht="41.25" customHeight="1">
      <c r="A148" s="497" t="s">
        <v>112</v>
      </c>
      <c r="B148" s="498"/>
      <c r="C148" s="498"/>
      <c r="D148" s="498"/>
      <c r="E148" s="498"/>
      <c r="F148" s="498"/>
      <c r="G148" s="498"/>
      <c r="H148" s="498"/>
      <c r="I148" s="498"/>
      <c r="J148" s="498"/>
      <c r="K148" s="499"/>
      <c r="L148" s="246">
        <f>SUM(L38,L63)</f>
        <v>0.0167</v>
      </c>
      <c r="M148" s="247"/>
      <c r="N148" s="248"/>
      <c r="O148" s="248"/>
      <c r="P148" s="248"/>
      <c r="Q148" s="246">
        <f>SUM(Q38,Q63)</f>
        <v>0.004175</v>
      </c>
      <c r="R148" s="249">
        <v>1</v>
      </c>
      <c r="S148" s="246">
        <f>SUM(S38,S63,S104,S145)</f>
        <v>0.004175</v>
      </c>
      <c r="T148" s="249">
        <v>1</v>
      </c>
      <c r="U148" s="246">
        <f>AVERAGE(U38,U63)</f>
        <v>0.9428775201675361</v>
      </c>
      <c r="V148" s="246">
        <f>SUM(V38,V63,V104,V145)</f>
        <v>0.004175</v>
      </c>
      <c r="W148" s="249">
        <v>1</v>
      </c>
      <c r="X148" s="246">
        <f>AVERAGE(X38,X63)</f>
        <v>0.971736018237082</v>
      </c>
      <c r="Y148" s="246">
        <f>SUM(Y38,Y63,Y104,Y145)</f>
        <v>0.004175</v>
      </c>
      <c r="Z148" s="249">
        <v>1</v>
      </c>
      <c r="AA148" s="177" t="e">
        <f>AVERAGE(AA38,AA63)</f>
        <v>#DIV/0!</v>
      </c>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8"/>
      <c r="BR148" s="248"/>
      <c r="BS148" s="248"/>
      <c r="BT148" s="248"/>
      <c r="BU148" s="248"/>
      <c r="BV148" s="248"/>
      <c r="BW148" s="248"/>
      <c r="BX148" s="248"/>
      <c r="BY148" s="248"/>
      <c r="BZ148" s="248"/>
      <c r="CA148" s="248"/>
      <c r="CB148" s="248"/>
      <c r="CC148" s="248"/>
      <c r="CD148" s="248"/>
      <c r="CE148" s="248"/>
      <c r="CF148" s="248"/>
      <c r="CG148" s="248"/>
      <c r="CH148" s="248"/>
      <c r="CI148" s="248"/>
      <c r="CJ148" s="248"/>
      <c r="CK148" s="248"/>
      <c r="CL148" s="248"/>
      <c r="CM148" s="248"/>
      <c r="CN148" s="248"/>
      <c r="CO148" s="248"/>
      <c r="CP148" s="248"/>
      <c r="CQ148" s="248"/>
      <c r="CR148" s="248"/>
      <c r="CS148" s="248"/>
      <c r="CT148" s="248"/>
      <c r="CU148" s="248"/>
      <c r="CV148" s="248"/>
      <c r="CW148" s="248"/>
      <c r="CX148" s="248"/>
      <c r="CY148" s="248"/>
      <c r="CZ148" s="248"/>
      <c r="DA148" s="248"/>
      <c r="DB148" s="248"/>
      <c r="DC148" s="248"/>
      <c r="DD148" s="248"/>
      <c r="DE148" s="248"/>
      <c r="DF148" s="248"/>
      <c r="DG148" s="248"/>
      <c r="DH148" s="248"/>
      <c r="DI148" s="248"/>
      <c r="DJ148" s="248"/>
      <c r="DK148" s="248"/>
      <c r="DL148" s="248"/>
      <c r="DM148" s="248"/>
      <c r="DN148" s="248"/>
      <c r="DO148" s="248"/>
      <c r="DP148" s="248"/>
      <c r="DQ148" s="248"/>
      <c r="DR148" s="248"/>
      <c r="DS148" s="248"/>
      <c r="DT148" s="248"/>
      <c r="DU148" s="248"/>
      <c r="DV148" s="248"/>
      <c r="DW148" s="248"/>
      <c r="DX148" s="248"/>
      <c r="DY148" s="248"/>
      <c r="DZ148" s="248"/>
      <c r="EA148" s="248"/>
      <c r="EB148" s="248"/>
      <c r="EC148" s="248"/>
      <c r="ED148" s="248"/>
      <c r="EE148" s="248"/>
      <c r="EF148" s="248"/>
      <c r="EG148" s="248"/>
      <c r="EH148" s="248"/>
      <c r="EI148" s="248"/>
      <c r="EJ148" s="248"/>
      <c r="EK148" s="248"/>
      <c r="EL148" s="248"/>
      <c r="EM148" s="248"/>
      <c r="EN148" s="248"/>
      <c r="EO148" s="248"/>
      <c r="EP148" s="248"/>
      <c r="EQ148" s="248"/>
      <c r="ER148" s="248"/>
      <c r="ES148" s="248"/>
      <c r="ET148" s="248"/>
      <c r="EU148" s="248"/>
      <c r="EV148" s="248"/>
      <c r="EW148" s="248"/>
      <c r="EX148" s="248"/>
      <c r="EY148" s="248"/>
      <c r="EZ148" s="248"/>
      <c r="FA148" s="248"/>
      <c r="FB148" s="248"/>
      <c r="FC148" s="248"/>
      <c r="FD148" s="248"/>
      <c r="FE148" s="248"/>
      <c r="FF148" s="248"/>
      <c r="FG148" s="248"/>
      <c r="FH148" s="248"/>
      <c r="FI148" s="248"/>
      <c r="FJ148" s="248"/>
      <c r="FK148" s="248"/>
      <c r="FL148" s="248"/>
      <c r="FM148" s="248"/>
      <c r="FN148" s="248"/>
      <c r="FO148" s="248"/>
      <c r="FP148" s="248"/>
      <c r="FQ148" s="248"/>
      <c r="FR148" s="248"/>
      <c r="FS148" s="248"/>
      <c r="FT148" s="248"/>
      <c r="FU148" s="248"/>
      <c r="FV148" s="248"/>
      <c r="FW148" s="248"/>
      <c r="FX148" s="248"/>
      <c r="FY148" s="248"/>
      <c r="FZ148" s="248"/>
      <c r="GA148" s="248"/>
      <c r="GB148" s="248"/>
      <c r="GC148" s="248"/>
      <c r="GD148" s="248"/>
      <c r="GE148" s="248"/>
      <c r="GF148" s="248"/>
      <c r="GG148" s="248"/>
      <c r="GH148" s="248"/>
      <c r="GI148" s="248"/>
      <c r="GJ148" s="248"/>
      <c r="GK148" s="248"/>
      <c r="GL148" s="248"/>
      <c r="GM148" s="248"/>
      <c r="GN148" s="248"/>
      <c r="GO148" s="248"/>
      <c r="GP148" s="248"/>
    </row>
    <row r="149" spans="1:27" s="253" customFormat="1" ht="41.25" customHeight="1">
      <c r="A149" s="494" t="s">
        <v>113</v>
      </c>
      <c r="B149" s="495"/>
      <c r="C149" s="495"/>
      <c r="D149" s="495"/>
      <c r="E149" s="495"/>
      <c r="F149" s="495"/>
      <c r="G149" s="495"/>
      <c r="H149" s="495"/>
      <c r="I149" s="495"/>
      <c r="J149" s="495"/>
      <c r="K149" s="496"/>
      <c r="L149" s="251"/>
      <c r="M149" s="252"/>
      <c r="Q149" s="254">
        <f>(R149*Q148)/R148</f>
        <v>0.0039921052272992525</v>
      </c>
      <c r="R149" s="255">
        <f>AVERAGE(R39,R64)</f>
        <v>0.9561928688141923</v>
      </c>
      <c r="S149" s="254">
        <f>(T149*S148)/T148</f>
        <v>0.003883087754959789</v>
      </c>
      <c r="T149" s="255">
        <f>AVERAGE(T39,T64)</f>
        <v>0.9300808993915662</v>
      </c>
      <c r="U149" s="246">
        <f>AVERAGE(U39,U64)</f>
        <v>0.0039880704210566945</v>
      </c>
      <c r="V149" s="254">
        <f>(W149*V148)/W148</f>
        <v>0.003962237854609929</v>
      </c>
      <c r="W149" s="255">
        <f>AVERAGE(W39,W64)</f>
        <v>0.9490390070921986</v>
      </c>
      <c r="X149" s="246">
        <f>AVERAGE(X39,X64)</f>
        <v>0.006001299499070878</v>
      </c>
      <c r="Y149" s="254" t="e">
        <f>(Z149*Y148)/Z148</f>
        <v>#DIV/0!</v>
      </c>
      <c r="Z149" s="255" t="e">
        <f>AVERAGE(Z39,Z64)</f>
        <v>#DIV/0!</v>
      </c>
      <c r="AA149" s="177" t="e">
        <f>AVERAGE(AA39,AA64)</f>
        <v>#DIV/0!</v>
      </c>
    </row>
    <row r="161" ht="16.5"/>
    <row r="162" ht="16.5"/>
    <row r="163" ht="16.5"/>
    <row r="164" ht="16.5"/>
    <row r="165" ht="16.5"/>
    <row r="166" ht="16.5"/>
    <row r="205" ht="16.5"/>
    <row r="206" ht="16.5"/>
    <row r="207" ht="16.5"/>
    <row r="208" ht="16.5"/>
    <row r="209" ht="16.5"/>
    <row r="210" ht="16.5"/>
    <row r="211" ht="16.5"/>
    <row r="212" ht="16.5"/>
    <row r="213" ht="16.5"/>
    <row r="235" ht="16.5"/>
    <row r="236" ht="16.5"/>
    <row r="237" ht="16.5"/>
    <row r="238" ht="16.5"/>
    <row r="239" ht="16.5"/>
    <row r="240" ht="16.5"/>
    <row r="241" ht="16.5"/>
    <row r="242" ht="16.5"/>
    <row r="243" ht="16.5"/>
    <row r="244" ht="16.5"/>
    <row r="245" ht="16.5"/>
    <row r="246" ht="16.5"/>
    <row r="247" ht="16.5"/>
    <row r="254" ht="16.5"/>
    <row r="255" ht="16.5"/>
    <row r="256" ht="16.5"/>
    <row r="258" ht="16.5"/>
    <row r="259" ht="16.5"/>
    <row r="260" ht="16.5"/>
    <row r="261" ht="16.5"/>
    <row r="262" ht="16.5"/>
    <row r="263" ht="16.5"/>
    <row r="264" ht="16.5"/>
    <row r="265" ht="16.5"/>
    <row r="266" ht="16.5"/>
    <row r="267" ht="16.5"/>
    <row r="268" ht="16.5"/>
  </sheetData>
  <sheetProtection password="CC3A" sheet="1" insertHyperlinks="0"/>
  <mergeCells count="172">
    <mergeCell ref="AO46:AO48"/>
    <mergeCell ref="AP46:AP48"/>
    <mergeCell ref="AQ46:AQ48"/>
    <mergeCell ref="AR46:AR48"/>
    <mergeCell ref="AS46:AS48"/>
    <mergeCell ref="AI46:AI48"/>
    <mergeCell ref="AJ46:AJ48"/>
    <mergeCell ref="AK46:AK48"/>
    <mergeCell ref="AL46:AL48"/>
    <mergeCell ref="AM46:AM48"/>
    <mergeCell ref="AN46:AN48"/>
    <mergeCell ref="AC46:AC48"/>
    <mergeCell ref="AD46:AD48"/>
    <mergeCell ref="AE46:AE48"/>
    <mergeCell ref="AF46:AF48"/>
    <mergeCell ref="AG46:AG48"/>
    <mergeCell ref="AH46:AH48"/>
    <mergeCell ref="R46:R48"/>
    <mergeCell ref="T46:T48"/>
    <mergeCell ref="U46:U48"/>
    <mergeCell ref="Y46:Y48"/>
    <mergeCell ref="AB46:AB48"/>
    <mergeCell ref="W46:W48"/>
    <mergeCell ref="X46:X48"/>
    <mergeCell ref="Z46:Z48"/>
    <mergeCell ref="AA46:AA48"/>
    <mergeCell ref="A146:K146"/>
    <mergeCell ref="A129:A136"/>
    <mergeCell ref="A137:A144"/>
    <mergeCell ref="A145:K145"/>
    <mergeCell ref="A112:A120"/>
    <mergeCell ref="A105:K105"/>
    <mergeCell ref="A108:AS108"/>
    <mergeCell ref="A109:P109"/>
    <mergeCell ref="N113:N114"/>
    <mergeCell ref="O113:O114"/>
    <mergeCell ref="A148:K148"/>
    <mergeCell ref="A149:K149"/>
    <mergeCell ref="B15:B16"/>
    <mergeCell ref="C46:C48"/>
    <mergeCell ref="D46:D48"/>
    <mergeCell ref="E46:E48"/>
    <mergeCell ref="F46:F48"/>
    <mergeCell ref="G46:G48"/>
    <mergeCell ref="H46:H48"/>
    <mergeCell ref="A121:A128"/>
    <mergeCell ref="P113:P114"/>
    <mergeCell ref="Q110:AA110"/>
    <mergeCell ref="AB110:AI110"/>
    <mergeCell ref="AJ110:AM110"/>
    <mergeCell ref="J110:J111"/>
    <mergeCell ref="K110:K111"/>
    <mergeCell ref="L110:L111"/>
    <mergeCell ref="N110:N111"/>
    <mergeCell ref="O110:O111"/>
    <mergeCell ref="P110:P111"/>
    <mergeCell ref="Q109:AS109"/>
    <mergeCell ref="A110:A111"/>
    <mergeCell ref="B110:B111"/>
    <mergeCell ref="C110:C111"/>
    <mergeCell ref="D110:D111"/>
    <mergeCell ref="E110:H110"/>
    <mergeCell ref="I110:I111"/>
    <mergeCell ref="AN110:AN111"/>
    <mergeCell ref="AO110:AO111"/>
    <mergeCell ref="AP110:AS110"/>
    <mergeCell ref="A80:A87"/>
    <mergeCell ref="A88:A95"/>
    <mergeCell ref="A96:A103"/>
    <mergeCell ref="A104:K104"/>
    <mergeCell ref="AJ69:AM69"/>
    <mergeCell ref="AN69:AN70"/>
    <mergeCell ref="Q69:AA69"/>
    <mergeCell ref="AB69:AI69"/>
    <mergeCell ref="AO69:AO70"/>
    <mergeCell ref="AP69:AS69"/>
    <mergeCell ref="A71:A79"/>
    <mergeCell ref="N72:N73"/>
    <mergeCell ref="O72:O73"/>
    <mergeCell ref="P72:P73"/>
    <mergeCell ref="L69:L70"/>
    <mergeCell ref="N69:N70"/>
    <mergeCell ref="O69:O70"/>
    <mergeCell ref="P69:P70"/>
    <mergeCell ref="A68:P68"/>
    <mergeCell ref="Q68:AS68"/>
    <mergeCell ref="A69:A70"/>
    <mergeCell ref="B69:B70"/>
    <mergeCell ref="C69:C70"/>
    <mergeCell ref="D69:D70"/>
    <mergeCell ref="E69:H69"/>
    <mergeCell ref="I69:I70"/>
    <mergeCell ref="J69:J70"/>
    <mergeCell ref="K69:K70"/>
    <mergeCell ref="A63:K63"/>
    <mergeCell ref="A64:K64"/>
    <mergeCell ref="A67:AS67"/>
    <mergeCell ref="N56:P62"/>
    <mergeCell ref="B58:B60"/>
    <mergeCell ref="B61:B62"/>
    <mergeCell ref="A54:A55"/>
    <mergeCell ref="N46:P55"/>
    <mergeCell ref="J46:J48"/>
    <mergeCell ref="K46:K48"/>
    <mergeCell ref="A56:A62"/>
    <mergeCell ref="AJ44:AM44"/>
    <mergeCell ref="N44:N45"/>
    <mergeCell ref="O44:O45"/>
    <mergeCell ref="P44:P45"/>
    <mergeCell ref="Q44:AA44"/>
    <mergeCell ref="AN44:AN45"/>
    <mergeCell ref="AO44:AO45"/>
    <mergeCell ref="AP44:AS44"/>
    <mergeCell ref="A46:A53"/>
    <mergeCell ref="I46:I48"/>
    <mergeCell ref="L46:L48"/>
    <mergeCell ref="Q46:Q48"/>
    <mergeCell ref="S46:S48"/>
    <mergeCell ref="V46:V48"/>
    <mergeCell ref="L44:L45"/>
    <mergeCell ref="AB44:AI44"/>
    <mergeCell ref="A39:K39"/>
    <mergeCell ref="J12:J13"/>
    <mergeCell ref="A44:A45"/>
    <mergeCell ref="B44:B45"/>
    <mergeCell ref="C44:C45"/>
    <mergeCell ref="D44:D45"/>
    <mergeCell ref="E44:H44"/>
    <mergeCell ref="I44:I45"/>
    <mergeCell ref="J44:J45"/>
    <mergeCell ref="K44:K45"/>
    <mergeCell ref="Q12:AA12"/>
    <mergeCell ref="N14:P37"/>
    <mergeCell ref="A42:AS42"/>
    <mergeCell ref="A43:L43"/>
    <mergeCell ref="Q43:AS43"/>
    <mergeCell ref="P12:P13"/>
    <mergeCell ref="A22:A29"/>
    <mergeCell ref="A30:A36"/>
    <mergeCell ref="A38:K38"/>
    <mergeCell ref="AP12:AS12"/>
    <mergeCell ref="A14:A21"/>
    <mergeCell ref="K12:K13"/>
    <mergeCell ref="L12:L13"/>
    <mergeCell ref="N12:N13"/>
    <mergeCell ref="O12:O13"/>
    <mergeCell ref="AJ12:AM12"/>
    <mergeCell ref="AN12:AN13"/>
    <mergeCell ref="AO12:AO13"/>
    <mergeCell ref="AB12:AI12"/>
    <mergeCell ref="A12:A13"/>
    <mergeCell ref="B12:B13"/>
    <mergeCell ref="C12:C13"/>
    <mergeCell ref="D12:D13"/>
    <mergeCell ref="E12:H12"/>
    <mergeCell ref="I12:I13"/>
    <mergeCell ref="J5:K5"/>
    <mergeCell ref="J6:K6"/>
    <mergeCell ref="A1:AS2"/>
    <mergeCell ref="A10:AS10"/>
    <mergeCell ref="A11:P11"/>
    <mergeCell ref="Q11:AS11"/>
    <mergeCell ref="A3:D3"/>
    <mergeCell ref="J3:P3"/>
    <mergeCell ref="A4:H4"/>
    <mergeCell ref="A5:H5"/>
    <mergeCell ref="A6:H6"/>
    <mergeCell ref="A7:H8"/>
    <mergeCell ref="L4:P4"/>
    <mergeCell ref="L5:P5"/>
    <mergeCell ref="L6:P6"/>
    <mergeCell ref="J4:K4"/>
  </mergeCells>
  <conditionalFormatting sqref="Q14 Q49:Q62 Q22:Q37">
    <cfRule type="expression" priority="142" dxfId="12" stopIfTrue="1">
      <formula>E14=0</formula>
    </cfRule>
  </conditionalFormatting>
  <conditionalFormatting sqref="S14 S23:S35 S49:S62">
    <cfRule type="expression" priority="141" dxfId="12" stopIfTrue="1">
      <formula>F14=0</formula>
    </cfRule>
  </conditionalFormatting>
  <conditionalFormatting sqref="V14 V49:V62 V22:V37">
    <cfRule type="expression" priority="140" dxfId="12" stopIfTrue="1">
      <formula>G14=0</formula>
    </cfRule>
  </conditionalFormatting>
  <conditionalFormatting sqref="Y49:Y62 Y22:Y37">
    <cfRule type="expression" priority="120" dxfId="12" stopIfTrue="1">
      <formula>H22=0</formula>
    </cfRule>
  </conditionalFormatting>
  <conditionalFormatting sqref="Y14">
    <cfRule type="expression" priority="136" dxfId="12" stopIfTrue="1">
      <formula>H14=0</formula>
    </cfRule>
  </conditionalFormatting>
  <conditionalFormatting sqref="Y18:Y21">
    <cfRule type="expression" priority="129" dxfId="12" stopIfTrue="1">
      <formula>H18=0</formula>
    </cfRule>
  </conditionalFormatting>
  <conditionalFormatting sqref="Q18:Q21">
    <cfRule type="expression" priority="134" dxfId="12" stopIfTrue="1">
      <formula>E18=0</formula>
    </cfRule>
  </conditionalFormatting>
  <conditionalFormatting sqref="S18:S21">
    <cfRule type="expression" priority="133" dxfId="12" stopIfTrue="1">
      <formula>F18=0</formula>
    </cfRule>
  </conditionalFormatting>
  <conditionalFormatting sqref="V18:V21">
    <cfRule type="expression" priority="132" dxfId="12" stopIfTrue="1">
      <formula>G18=0</formula>
    </cfRule>
  </conditionalFormatting>
  <conditionalFormatting sqref="Q17">
    <cfRule type="expression" priority="128" dxfId="12" stopIfTrue="1">
      <formula>E17=0</formula>
    </cfRule>
  </conditionalFormatting>
  <conditionalFormatting sqref="S17">
    <cfRule type="expression" priority="127" dxfId="12" stopIfTrue="1">
      <formula>F17=0</formula>
    </cfRule>
  </conditionalFormatting>
  <conditionalFormatting sqref="V17">
    <cfRule type="expression" priority="126" dxfId="12" stopIfTrue="1">
      <formula>G17=0</formula>
    </cfRule>
  </conditionalFormatting>
  <conditionalFormatting sqref="Y17">
    <cfRule type="expression" priority="123" dxfId="12" stopIfTrue="1">
      <formula>H17=0</formula>
    </cfRule>
  </conditionalFormatting>
  <conditionalFormatting sqref="S36">
    <cfRule type="expression" priority="110" dxfId="12" stopIfTrue="1">
      <formula>F36=0</formula>
    </cfRule>
  </conditionalFormatting>
  <conditionalFormatting sqref="Q46">
    <cfRule type="expression" priority="106" dxfId="12" stopIfTrue="1">
      <formula>E46=0</formula>
    </cfRule>
  </conditionalFormatting>
  <conditionalFormatting sqref="S46">
    <cfRule type="expression" priority="105" dxfId="12" stopIfTrue="1">
      <formula>F46=0</formula>
    </cfRule>
  </conditionalFormatting>
  <conditionalFormatting sqref="V46">
    <cfRule type="expression" priority="104" dxfId="12" stopIfTrue="1">
      <formula>G46=0</formula>
    </cfRule>
  </conditionalFormatting>
  <conditionalFormatting sqref="Y46">
    <cfRule type="expression" priority="100" dxfId="12" stopIfTrue="1">
      <formula>H46=0</formula>
    </cfRule>
  </conditionalFormatting>
  <conditionalFormatting sqref="Q71">
    <cfRule type="expression" priority="91" dxfId="12" stopIfTrue="1">
      <formula>E71=0</formula>
    </cfRule>
  </conditionalFormatting>
  <conditionalFormatting sqref="S71">
    <cfRule type="expression" priority="90" dxfId="12" stopIfTrue="1">
      <formula>F71=0</formula>
    </cfRule>
  </conditionalFormatting>
  <conditionalFormatting sqref="V71">
    <cfRule type="expression" priority="89" dxfId="12" stopIfTrue="1">
      <formula>G71=0</formula>
    </cfRule>
  </conditionalFormatting>
  <conditionalFormatting sqref="R71 R49:R62 T49:T62 W49:W62 Z49:Z62 R17:R37 T17:T37 W17:W37 Z17:Z37">
    <cfRule type="expression" priority="88" dxfId="0" stopIfTrue="1">
      <formula>(Q17&lt;&gt;0)</formula>
    </cfRule>
  </conditionalFormatting>
  <conditionalFormatting sqref="T71">
    <cfRule type="expression" priority="87" dxfId="0" stopIfTrue="1">
      <formula>(S71&lt;&gt;0)</formula>
    </cfRule>
  </conditionalFormatting>
  <conditionalFormatting sqref="Y112">
    <cfRule type="expression" priority="69" dxfId="12" stopIfTrue="1">
      <formula>H112=0</formula>
    </cfRule>
  </conditionalFormatting>
  <conditionalFormatting sqref="W112">
    <cfRule type="expression" priority="70" dxfId="0" stopIfTrue="1">
      <formula>(V112&lt;&gt;0)</formula>
    </cfRule>
  </conditionalFormatting>
  <conditionalFormatting sqref="W71">
    <cfRule type="expression" priority="86" dxfId="0" stopIfTrue="1">
      <formula>(V71&lt;&gt;0)</formula>
    </cfRule>
  </conditionalFormatting>
  <conditionalFormatting sqref="Y71">
    <cfRule type="expression" priority="85" dxfId="12" stopIfTrue="1">
      <formula>H71=0</formula>
    </cfRule>
  </conditionalFormatting>
  <conditionalFormatting sqref="Z71">
    <cfRule type="expression" priority="84" dxfId="0" stopIfTrue="1">
      <formula>(Y71&lt;&gt;0)</formula>
    </cfRule>
  </conditionalFormatting>
  <conditionalFormatting sqref="R112">
    <cfRule type="expression" priority="72" dxfId="0" stopIfTrue="1">
      <formula>(Q112&lt;&gt;0)</formula>
    </cfRule>
  </conditionalFormatting>
  <conditionalFormatting sqref="T112">
    <cfRule type="expression" priority="71" dxfId="0" stopIfTrue="1">
      <formula>(S112&lt;&gt;0)</formula>
    </cfRule>
  </conditionalFormatting>
  <conditionalFormatting sqref="Z112">
    <cfRule type="expression" priority="68" dxfId="0" stopIfTrue="1">
      <formula>(Y112&lt;&gt;0)</formula>
    </cfRule>
  </conditionalFormatting>
  <conditionalFormatting sqref="Q112">
    <cfRule type="expression" priority="75" dxfId="12" stopIfTrue="1">
      <formula>E112=0</formula>
    </cfRule>
  </conditionalFormatting>
  <conditionalFormatting sqref="S112">
    <cfRule type="expression" priority="74" dxfId="12" stopIfTrue="1">
      <formula>F112=0</formula>
    </cfRule>
  </conditionalFormatting>
  <conditionalFormatting sqref="V112">
    <cfRule type="expression" priority="73" dxfId="12" stopIfTrue="1">
      <formula>G112=0</formula>
    </cfRule>
  </conditionalFormatting>
  <conditionalFormatting sqref="Y113:Y144">
    <cfRule type="expression" priority="61" dxfId="12" stopIfTrue="1">
      <formula>H113=0</formula>
    </cfRule>
  </conditionalFormatting>
  <conditionalFormatting sqref="W113:W144">
    <cfRule type="expression" priority="62" dxfId="0" stopIfTrue="1">
      <formula>(V113&lt;&gt;0)</formula>
    </cfRule>
  </conditionalFormatting>
  <conditionalFormatting sqref="R113:R144">
    <cfRule type="expression" priority="64" dxfId="0" stopIfTrue="1">
      <formula>(Q113&lt;&gt;0)</formula>
    </cfRule>
  </conditionalFormatting>
  <conditionalFormatting sqref="T113:T144">
    <cfRule type="expression" priority="63" dxfId="0" stopIfTrue="1">
      <formula>(S113&lt;&gt;0)</formula>
    </cfRule>
  </conditionalFormatting>
  <conditionalFormatting sqref="Z113:Z144">
    <cfRule type="expression" priority="60" dxfId="0" stopIfTrue="1">
      <formula>(Y113&lt;&gt;0)</formula>
    </cfRule>
  </conditionalFormatting>
  <conditionalFormatting sqref="Q113:Q144">
    <cfRule type="expression" priority="67" dxfId="12" stopIfTrue="1">
      <formula>E113=0</formula>
    </cfRule>
  </conditionalFormatting>
  <conditionalFormatting sqref="S113:S144">
    <cfRule type="expression" priority="66" dxfId="12" stopIfTrue="1">
      <formula>F113=0</formula>
    </cfRule>
  </conditionalFormatting>
  <conditionalFormatting sqref="V113:V144">
    <cfRule type="expression" priority="65" dxfId="12" stopIfTrue="1">
      <formula>G113=0</formula>
    </cfRule>
  </conditionalFormatting>
  <conditionalFormatting sqref="Q15:Q16">
    <cfRule type="expression" priority="59" dxfId="12" stopIfTrue="1">
      <formula>E15=0</formula>
    </cfRule>
  </conditionalFormatting>
  <conditionalFormatting sqref="S15:S16">
    <cfRule type="expression" priority="58" dxfId="12" stopIfTrue="1">
      <formula>F15=0</formula>
    </cfRule>
  </conditionalFormatting>
  <conditionalFormatting sqref="V15:V16">
    <cfRule type="expression" priority="57" dxfId="12" stopIfTrue="1">
      <formula>G15=0</formula>
    </cfRule>
  </conditionalFormatting>
  <conditionalFormatting sqref="Y15">
    <cfRule type="expression" priority="53" dxfId="12" stopIfTrue="1">
      <formula>H15=0</formula>
    </cfRule>
  </conditionalFormatting>
  <conditionalFormatting sqref="Q72:Q103">
    <cfRule type="expression" priority="43" dxfId="12" stopIfTrue="1">
      <formula>E72=0</formula>
    </cfRule>
  </conditionalFormatting>
  <conditionalFormatting sqref="S72:S103">
    <cfRule type="expression" priority="42" dxfId="12" stopIfTrue="1">
      <formula>F72=0</formula>
    </cfRule>
  </conditionalFormatting>
  <conditionalFormatting sqref="V72:V103">
    <cfRule type="expression" priority="41" dxfId="12" stopIfTrue="1">
      <formula>G72=0</formula>
    </cfRule>
  </conditionalFormatting>
  <conditionalFormatting sqref="R72:R103">
    <cfRule type="expression" priority="40" dxfId="0" stopIfTrue="1">
      <formula>(Q72&lt;&gt;0)</formula>
    </cfRule>
  </conditionalFormatting>
  <conditionalFormatting sqref="T72:T103">
    <cfRule type="expression" priority="39" dxfId="0" stopIfTrue="1">
      <formula>(S72&lt;&gt;0)</formula>
    </cfRule>
  </conditionalFormatting>
  <conditionalFormatting sqref="W72:W103">
    <cfRule type="expression" priority="38" dxfId="0" stopIfTrue="1">
      <formula>(V72&lt;&gt;0)</formula>
    </cfRule>
  </conditionalFormatting>
  <conditionalFormatting sqref="Y72:Y103">
    <cfRule type="expression" priority="37" dxfId="12" stopIfTrue="1">
      <formula>H72=0</formula>
    </cfRule>
  </conditionalFormatting>
  <conditionalFormatting sqref="Z72:Z103">
    <cfRule type="expression" priority="36" dxfId="0" stopIfTrue="1">
      <formula>(Y72&lt;&gt;0)</formula>
    </cfRule>
  </conditionalFormatting>
  <conditionalFormatting sqref="S22">
    <cfRule type="expression" priority="35" dxfId="12" stopIfTrue="1">
      <formula>G22=0</formula>
    </cfRule>
  </conditionalFormatting>
  <conditionalFormatting sqref="S37">
    <cfRule type="expression" priority="34" dxfId="12" stopIfTrue="1">
      <formula>G37=0</formula>
    </cfRule>
  </conditionalFormatting>
  <conditionalFormatting sqref="Y16">
    <cfRule type="expression" priority="16" dxfId="12" stopIfTrue="1">
      <formula>H16=0</formula>
    </cfRule>
  </conditionalFormatting>
  <conditionalFormatting sqref="R14:R15">
    <cfRule type="expression" priority="15" dxfId="0" stopIfTrue="1">
      <formula>(Q14&lt;&gt;0)</formula>
    </cfRule>
  </conditionalFormatting>
  <conditionalFormatting sqref="T14:T15">
    <cfRule type="expression" priority="12" dxfId="0" stopIfTrue="1">
      <formula>(S14&lt;&gt;0)</formula>
    </cfRule>
  </conditionalFormatting>
  <conditionalFormatting sqref="W14:W15">
    <cfRule type="expression" priority="11" dxfId="0" stopIfTrue="1">
      <formula>(V14&lt;&gt;0)</formula>
    </cfRule>
  </conditionalFormatting>
  <conditionalFormatting sqref="Z14:Z15">
    <cfRule type="expression" priority="10" dxfId="0" stopIfTrue="1">
      <formula>(Y14&lt;&gt;0)</formula>
    </cfRule>
  </conditionalFormatting>
  <conditionalFormatting sqref="R16">
    <cfRule type="expression" priority="9" dxfId="0" stopIfTrue="1">
      <formula>(Q16&lt;&gt;0)</formula>
    </cfRule>
  </conditionalFormatting>
  <conditionalFormatting sqref="T16">
    <cfRule type="expression" priority="8" dxfId="0" stopIfTrue="1">
      <formula>(S16&lt;&gt;0)</formula>
    </cfRule>
  </conditionalFormatting>
  <conditionalFormatting sqref="W16">
    <cfRule type="expression" priority="7" dxfId="0" stopIfTrue="1">
      <formula>(V16&lt;&gt;0)</formula>
    </cfRule>
  </conditionalFormatting>
  <conditionalFormatting sqref="Z16">
    <cfRule type="expression" priority="6" dxfId="0" stopIfTrue="1">
      <formula>(Y16&lt;&gt;0)</formula>
    </cfRule>
  </conditionalFormatting>
  <conditionalFormatting sqref="R46">
    <cfRule type="expression" priority="5" dxfId="0" stopIfTrue="1">
      <formula>(Q46&lt;&gt;0)</formula>
    </cfRule>
  </conditionalFormatting>
  <conditionalFormatting sqref="T46">
    <cfRule type="expression" priority="4" dxfId="0" stopIfTrue="1">
      <formula>(S46&lt;&gt;0)</formula>
    </cfRule>
  </conditionalFormatting>
  <conditionalFormatting sqref="W46">
    <cfRule type="expression" priority="3" dxfId="0" stopIfTrue="1">
      <formula>(V46&lt;&gt;0)</formula>
    </cfRule>
  </conditionalFormatting>
  <conditionalFormatting sqref="Z46">
    <cfRule type="expression" priority="2" dxfId="0" stopIfTrue="1">
      <formula>(Y46&lt;&gt;0)</formula>
    </cfRule>
  </conditionalFormatting>
  <dataValidations count="5">
    <dataValidation allowBlank="1" showInputMessage="1" showErrorMessage="1" promptTitle="COMPONENTE PLAN MPIO" prompt="Estos tres ítems hacen referencia a la ubicación de la línea estratégica del plan de Metrosalud en el Plan de Desarrollo Municipal. " sqref="J5"/>
    <dataValidation allowBlank="1" showInputMessage="1" showErrorMessage="1" promptTitle="PROGRAMA PLAN MPIO" prompt="Estos tres ítems hacen referencia a la ubicación de la línea estratégica del plan de Metrosalud en el Plan de Desarrollo Municipal. " sqref="J6:J7"/>
    <dataValidation allowBlank="1" showInputMessage="1" showErrorMessage="1" promptTitle="LINEA ESTRATE PLAN DE DLLO MPIO" prompt="Estos tres ítems hacen referencia a la ubicación de la línea estratégica del plan de Metrosalud en el Plan de Desarrollo Municipal. " sqref="J4"/>
    <dataValidation allowBlank="1" showInputMessage="1" showErrorMessage="1" promptTitle="UNIDAD ADMON" prompt="Identifique el área organizacional de la cual depende el proyecto formulado" sqref="K8:M9"/>
    <dataValidation allowBlank="1" showErrorMessage="1" sqref="B23 A148:A149 J12:K13 I12 L12:M12 A10:A13 E23:I23 B15:I15 AJ12:AJ13 AK13:AM13 AP13:AS13 Q11:Q12 AB12 AN12:AO12 AN14:AO14 Q13:AI13 K132:K144 E17:I17 E22:G22 J44:K45 I44 L44:M44 Q44 H37:I37 AJ44:AJ45 AK45:AM45 AP45:AS45 AB44 AN44:AO44 AN46:AO46 C56:D60 Q45:AI45 H58:H60 A44:H45 B81 Q71:T103 J69:K70 I69 L69:M69 Q69 E81:I81 A69:H70 AJ82:AK86 AJ69:AJ70 AK70:AM70 AP70:AS70 AB69 AN69:AO69 AN71:AO71 Y71:AA103 K71:K76 Q70:AI70 K80:K87 K91:K103 B122 V112:W144 J110:K111 I110 L110:M110 Q110 E122:I122 A110:H111 AJ123:AK127 AJ110:AJ111 AK111:AM111 AP111:AS111 AB110 AN110:AO110 AN112:AO112 Q112:T144 K112:K117 Q111:AI111 Y112:AA144 K121:K128 B12:H13 V71:W103 B14:D14 D54 D55:H55 B61:D61 C62 B55:B58 W16:Z16 Q14:Q15 S14:S15 V46:AA46 V14:Z15 Q46:T46 Q49:T62 K50:K62 V49:AA62 V17:Z37 K14:K37 T14:T37 AA14:AA37 Q17:Q37 R14:R37 S17:S37"/>
  </dataValidations>
  <hyperlinks>
    <hyperlink ref="AP56" r:id="rId1" display="DIRECCION ADVA\primer trimestre\CRONOGRAMA E INVENTARIO ESE METROSALUD 2016 V1.xlsx"/>
    <hyperlink ref="AP57" r:id="rId2" display="DIRECCION ADVA\primer trimestre\CRONOGRAMA E INVENTARIO ESE METROSALUD 2016 V1.xlsx"/>
    <hyperlink ref="AP58" r:id="rId3" display="DIRECCION ADVA\primer trimestre\ejecucion de plan mantenimineto equipos medicos.xlsx"/>
    <hyperlink ref="AP59" r:id="rId4" display="DIRECCION ADVA\primer trimestre\EJECUCION DEL PLAN DE MANTENIMIENTO PARUQE AUTOMOTOR.xlsx"/>
    <hyperlink ref="AP60" r:id="rId5" display="DIRECCION ADVA\primer trimestre\CUADR.INFOR. MNTNMTO INFRAEST. CONSOL. 1ER TRIMEST. INGO-MAURO. ABRIL 12-2016.xls"/>
    <hyperlink ref="AP61" r:id="rId6" display="DIRECCION ADVA\primer trimestre\Copia de oportunidad de correctivos.xlsx"/>
    <hyperlink ref="AP14" r:id="rId7" display="SUBGERENCIA DE RED\CumplimCentrosAtencion a la fechaQ.xlsx"/>
    <hyperlink ref="AP15" r:id="rId8" display="SUBGERENCIA DE RED\ÍNDICE OPORTUNIDAD DE PLAN ACCIÓN.xlsx"/>
    <hyperlink ref="AP17" r:id="rId9" display="SUBGERENCIA DE RED\Referencia urgente.xls"/>
    <hyperlink ref="AP62" r:id="rId10" display="C:\Trabajo\direccion adtiva\plan de accion 2016\pimer trimestre 2016\jorge\CUADR.INFOR. MNTNMTO INFRAEST. CONSOL. 1ER TRIMEST. INGO-MAURO. ABRIL 12-2016.xls"/>
    <hyperlink ref="AQ14" r:id="rId11" display="SUBGERENCIA DE RED\2DO TRIMESTRE\CumplimCentrosAtencion Enero a JunioQ.xlsx"/>
    <hyperlink ref="AQ16" r:id="rId12" display="SUBGERENCIA DE RED\2DO TRIMESTRE\VULNERACIÓN DE DERECHOS.xls"/>
    <hyperlink ref="AQ17" r:id="rId13" display="SUBGERENCIA DE RED\2DO TRIMESTRE\REFERENCIA SATISFECHA.xls"/>
    <hyperlink ref="AQ54" r:id="rId14" display="DIRECCION ADVA\Segundo trimestre\recursos de dotacion doce de octubre segundo trimestre 2016.xls"/>
    <hyperlink ref="AQ55" r:id="rId15" display="DIRECCION ADVA\Segundo trimestre\recursos de dotacion red segundo trimestre 2016.xls"/>
    <hyperlink ref="AQ61" r:id="rId16" display="DIRECCION ADVA\Segundo trimestre\MANTENIMIENTOS CORRECTIVOS APLICATIVO EQUIPOS MEDICOS.xlsx"/>
    <hyperlink ref="AQ62" r:id="rId17" display="DIRECCION ADVA\Segundo trimestre\MANTENIMENTO CORRECTIVOS INFRAESTRUCTURA.xlsx"/>
    <hyperlink ref="AQ56" r:id="rId18" display="DIRECCION ADVA\Segundo trimestre\Copia de CRONOGRAMA E INVENTARIO ESE METROSALUD 2016 V1.xlsx"/>
    <hyperlink ref="AQ57" r:id="rId19" display="DIRECCION ADVA\Segundo trimestre\Copia de CRONOGRAMA E INVENTARIO ESE METROSALUD 2016 V1.xlsx"/>
    <hyperlink ref="AQ58" r:id="rId20" display="DIRECCION ADVA\Segundo trimestre\ejecucion mantenimiento equipos biomedicos primer semestre.xlsx"/>
    <hyperlink ref="AQ60" r:id="rId21" display="DIRECCION ADVA\Segundo trimestre\Copia de CUADR INF MNTN  INFR CONS 2DO TRIM INGO-MAUR  JULIO 27-2016.xls"/>
    <hyperlink ref="AQ15" r:id="rId22" display="SUBGERENCIA DE RED\2DO TRIMESTRE\Consolidado de Información PA x UPSS II Trim 2016.xlsx"/>
    <hyperlink ref="AQ46:AQ48" r:id="rId23" display="PLANEACION\2  TRIMESTRE\SEGMTO PROY COMITE EQUIPMTO"/>
    <hyperlink ref="AR15" r:id="rId24" display="SUBGERENCIA DE RED\3ER TRIMESTRE\LÍNEA 1\ÍNDICE OPORTUNIDAD DE PLAN ACCIÓN.xlsx"/>
    <hyperlink ref="AR17" r:id="rId25" display="SUBGERENCIA DE RED\3ER TRIMESTRE\LÍNEA 1\REFERENCIA SATISFECHA.xls"/>
    <hyperlink ref="AR55" r:id="rId26" display="DIRECCION ADVA\tercer trimestre\reposicion dotacion de la red.xls"/>
    <hyperlink ref="AR58" r:id="rId27" display="DIRECCION ADVA\tercer trimestre\mantenimiento de equipos biomdicos.xlsx"/>
    <hyperlink ref="AR60" r:id="rId28" display="DIRECCION ADVA\tercer trimestre\CUADR.INF.MNTN..INFR.CONS.3ER.TRIM.INGO-MAUR. OCT.11-2016 jorge romero.xls"/>
    <hyperlink ref="AR62" r:id="rId29" display="DIRECCION ADVA\tercer trimestre\informe tercer trimetre.doc"/>
  </hyperlinks>
  <printOptions horizontalCentered="1"/>
  <pageMargins left="0" right="0" top="0" bottom="0" header="0.31496062992125984" footer="0.31496062992125984"/>
  <pageSetup horizontalDpi="600" verticalDpi="600" orientation="landscape" pageOrder="overThenDown" paperSize="14" scale="40" r:id="rId32"/>
  <rowBreaks count="1" manualBreakCount="1">
    <brk id="64" max="255" man="1"/>
  </rowBreaks>
  <legacyDrawing r:id="rId31"/>
</worksheet>
</file>

<file path=xl/worksheets/sheet5.xml><?xml version="1.0" encoding="utf-8"?>
<worksheet xmlns="http://schemas.openxmlformats.org/spreadsheetml/2006/main" xmlns:r="http://schemas.openxmlformats.org/officeDocument/2006/relationships">
  <dimension ref="A1:L19"/>
  <sheetViews>
    <sheetView zoomScalePageLayoutView="0" workbookViewId="0" topLeftCell="A2">
      <selection activeCell="C28" sqref="C28"/>
    </sheetView>
  </sheetViews>
  <sheetFormatPr defaultColWidth="11.57421875" defaultRowHeight="15"/>
  <cols>
    <col min="1" max="1" width="53.00390625" style="86" customWidth="1"/>
    <col min="2" max="2" width="14.7109375" style="86" customWidth="1"/>
    <col min="3" max="3" width="16.140625" style="86" customWidth="1"/>
    <col min="4" max="4" width="6.8515625" style="86" customWidth="1"/>
    <col min="5" max="5" width="14.7109375" style="86" customWidth="1"/>
    <col min="6" max="6" width="16.8515625" style="86" customWidth="1"/>
    <col min="7" max="7" width="6.7109375" style="86" customWidth="1"/>
    <col min="8" max="8" width="15.8515625" style="86" customWidth="1"/>
    <col min="9" max="9" width="13.7109375" style="86" customWidth="1"/>
    <col min="10" max="10" width="7.28125" style="86" hidden="1" customWidth="1"/>
    <col min="11" max="11" width="15.28125" style="86" hidden="1" customWidth="1"/>
    <col min="12" max="12" width="19.140625" style="86" hidden="1" customWidth="1"/>
    <col min="13" max="13" width="11.57421875" style="86" hidden="1" customWidth="1"/>
    <col min="14" max="16384" width="11.57421875" style="86" customWidth="1"/>
  </cols>
  <sheetData>
    <row r="1" spans="2:12" ht="24" customHeight="1">
      <c r="B1" s="617">
        <v>2016</v>
      </c>
      <c r="C1" s="617"/>
      <c r="D1" s="617"/>
      <c r="E1" s="617"/>
      <c r="F1" s="617"/>
      <c r="G1" s="617"/>
      <c r="H1" s="617"/>
      <c r="I1" s="617"/>
      <c r="J1" s="617"/>
      <c r="K1" s="617"/>
      <c r="L1" s="617"/>
    </row>
    <row r="2" spans="2:12" ht="63" customHeight="1">
      <c r="B2" s="87" t="s">
        <v>149</v>
      </c>
      <c r="C2" s="87" t="s">
        <v>150</v>
      </c>
      <c r="E2" s="87" t="s">
        <v>151</v>
      </c>
      <c r="F2" s="87" t="s">
        <v>152</v>
      </c>
      <c r="H2" s="87" t="s">
        <v>153</v>
      </c>
      <c r="I2" s="87" t="s">
        <v>154</v>
      </c>
      <c r="K2" s="87" t="s">
        <v>182</v>
      </c>
      <c r="L2" s="87" t="s">
        <v>183</v>
      </c>
    </row>
    <row r="3" spans="1:12" s="90" customFormat="1" ht="20.25" customHeight="1">
      <c r="A3" s="88" t="s">
        <v>155</v>
      </c>
      <c r="B3" s="89">
        <f>B5</f>
        <v>0.00685</v>
      </c>
      <c r="C3" s="89">
        <f>C5</f>
        <v>0.006581047017701663</v>
      </c>
      <c r="E3" s="89">
        <f>E5</f>
        <v>0.00685</v>
      </c>
      <c r="F3" s="89">
        <f>F5</f>
        <v>0.006333077669396711</v>
      </c>
      <c r="H3" s="89">
        <f>H5</f>
        <v>0.00685</v>
      </c>
      <c r="I3" s="89">
        <f>I5</f>
        <v>0.006705827598199673</v>
      </c>
      <c r="K3" s="89">
        <f>K5</f>
        <v>0.00865</v>
      </c>
      <c r="L3" s="89" t="e">
        <f>L5</f>
        <v>#DIV/0!</v>
      </c>
    </row>
    <row r="4" spans="1:12" s="90" customFormat="1" ht="21" customHeight="1">
      <c r="A4" s="88" t="s">
        <v>156</v>
      </c>
      <c r="B4" s="89">
        <f>B3</f>
        <v>0.00685</v>
      </c>
      <c r="C4" s="89">
        <f>C3</f>
        <v>0.006581047017701663</v>
      </c>
      <c r="E4" s="89">
        <f>E3</f>
        <v>0.00685</v>
      </c>
      <c r="F4" s="89">
        <f>F3</f>
        <v>0.006333077669396711</v>
      </c>
      <c r="H4" s="89">
        <f>H3</f>
        <v>0.00685</v>
      </c>
      <c r="I4" s="89">
        <f>I3</f>
        <v>0.006705827598199673</v>
      </c>
      <c r="K4" s="89">
        <f>K3</f>
        <v>0.00865</v>
      </c>
      <c r="L4" s="89" t="e">
        <f>L6</f>
        <v>#DIV/0!</v>
      </c>
    </row>
    <row r="5" spans="1:12" s="90" customFormat="1" ht="18.75" customHeight="1">
      <c r="A5" s="91" t="s">
        <v>157</v>
      </c>
      <c r="B5" s="92">
        <f>B7+B9</f>
        <v>0.00685</v>
      </c>
      <c r="C5" s="92">
        <f>C7+C9</f>
        <v>0.006581047017701663</v>
      </c>
      <c r="E5" s="92">
        <f>E7+E9</f>
        <v>0.00685</v>
      </c>
      <c r="F5" s="92">
        <f>F7+F9</f>
        <v>0.006333077669396711</v>
      </c>
      <c r="H5" s="92">
        <f>H7+H9</f>
        <v>0.00685</v>
      </c>
      <c r="I5" s="92">
        <f>I7+I9</f>
        <v>0.006705827598199673</v>
      </c>
      <c r="K5" s="92">
        <f>K7+K9</f>
        <v>0.00865</v>
      </c>
      <c r="L5" s="92" t="e">
        <f>L7+L9</f>
        <v>#DIV/0!</v>
      </c>
    </row>
    <row r="6" spans="1:12" s="90" customFormat="1" ht="19.5" customHeight="1">
      <c r="A6" s="91" t="s">
        <v>158</v>
      </c>
      <c r="B6" s="92">
        <f>B5</f>
        <v>0.00685</v>
      </c>
      <c r="C6" s="92">
        <f>C5</f>
        <v>0.006581047017701663</v>
      </c>
      <c r="E6" s="92">
        <f>E5</f>
        <v>0.00685</v>
      </c>
      <c r="F6" s="92">
        <f>F5</f>
        <v>0.006333077669396711</v>
      </c>
      <c r="H6" s="92">
        <f>H5</f>
        <v>0.00685</v>
      </c>
      <c r="I6" s="92">
        <f>I5</f>
        <v>0.006705827598199673</v>
      </c>
      <c r="K6" s="92">
        <f>K5</f>
        <v>0.00865</v>
      </c>
      <c r="L6" s="92" t="e">
        <f>L5</f>
        <v>#DIV/0!</v>
      </c>
    </row>
    <row r="7" spans="1:12" s="90" customFormat="1" ht="18" customHeight="1">
      <c r="A7" s="93" t="s">
        <v>159</v>
      </c>
      <c r="B7" s="94">
        <f>'AT. INTEGRAL E INTEGRADA PROG1'!Q112</f>
        <v>0.0026750000000000003</v>
      </c>
      <c r="C7" s="350">
        <f>'AT. INTEGRAL E INTEGRADA PROG1'!Q113</f>
        <v>0.0025889417904024106</v>
      </c>
      <c r="E7" s="94">
        <f>'AT. INTEGRAL E INTEGRADA PROG1'!S112</f>
        <v>0.0026750000000000003</v>
      </c>
      <c r="F7" s="350">
        <f>'AT. INTEGRAL E INTEGRADA PROG1'!S113</f>
        <v>0.0024499899144369225</v>
      </c>
      <c r="H7" s="94">
        <f>'AT. INTEGRAL E INTEGRADA PROG1'!V112</f>
        <v>0.0026750000000000003</v>
      </c>
      <c r="I7" s="94">
        <f>'AT. INTEGRAL E INTEGRADA PROG1'!V113</f>
        <v>0.0027435897435897434</v>
      </c>
      <c r="K7" s="94">
        <f>'AT. INTEGRAL E INTEGRADA PROG1'!Y112</f>
        <v>0.004475</v>
      </c>
      <c r="L7" s="94" t="e">
        <f>'AT. INTEGRAL E INTEGRADA PROG1'!Y113</f>
        <v>#DIV/0!</v>
      </c>
    </row>
    <row r="8" spans="1:12" s="90" customFormat="1" ht="18" customHeight="1">
      <c r="A8" s="93" t="s">
        <v>160</v>
      </c>
      <c r="B8" s="94">
        <f>B7</f>
        <v>0.0026750000000000003</v>
      </c>
      <c r="C8" s="350">
        <f>C7</f>
        <v>0.0025889417904024106</v>
      </c>
      <c r="E8" s="94">
        <f>E7</f>
        <v>0.0026750000000000003</v>
      </c>
      <c r="F8" s="350">
        <f>F7</f>
        <v>0.0024499899144369225</v>
      </c>
      <c r="H8" s="94">
        <f>H7</f>
        <v>0.0026750000000000003</v>
      </c>
      <c r="I8" s="94">
        <f>I7</f>
        <v>0.0027435897435897434</v>
      </c>
      <c r="K8" s="94">
        <f>K7</f>
        <v>0.004475</v>
      </c>
      <c r="L8" s="94" t="e">
        <f>L7</f>
        <v>#DIV/0!</v>
      </c>
    </row>
    <row r="9" spans="1:12" s="90" customFormat="1" ht="18" customHeight="1">
      <c r="A9" s="93" t="s">
        <v>161</v>
      </c>
      <c r="B9" s="94">
        <f>'REORD. CAPACIDAD INSTALPROG22'!Q148</f>
        <v>0.004175</v>
      </c>
      <c r="C9" s="94">
        <f>'REORD. CAPACIDAD INSTALPROG22'!Q149</f>
        <v>0.0039921052272992525</v>
      </c>
      <c r="E9" s="94">
        <f>'REORD. CAPACIDAD INSTALPROG22'!S148</f>
        <v>0.004175</v>
      </c>
      <c r="F9" s="94">
        <f>'REORD. CAPACIDAD INSTALPROG22'!S149</f>
        <v>0.003883087754959789</v>
      </c>
      <c r="H9" s="94">
        <f>'REORD. CAPACIDAD INSTALPROG22'!V148</f>
        <v>0.004175</v>
      </c>
      <c r="I9" s="94">
        <f>'REORD. CAPACIDAD INSTALPROG22'!V149</f>
        <v>0.003962237854609929</v>
      </c>
      <c r="K9" s="94">
        <f>'REORD. CAPACIDAD INSTALPROG22'!Y148</f>
        <v>0.004175</v>
      </c>
      <c r="L9" s="94" t="e">
        <f>'REORD. CAPACIDAD INSTALPROG22'!Y149</f>
        <v>#DIV/0!</v>
      </c>
    </row>
    <row r="10" spans="1:12" ht="17.25" customHeight="1">
      <c r="A10" s="93" t="s">
        <v>162</v>
      </c>
      <c r="B10" s="94">
        <f>B9</f>
        <v>0.004175</v>
      </c>
      <c r="C10" s="94">
        <f>C9</f>
        <v>0.0039921052272992525</v>
      </c>
      <c r="E10" s="94">
        <f>E9</f>
        <v>0.004175</v>
      </c>
      <c r="F10" s="94">
        <f>F9</f>
        <v>0.003883087754959789</v>
      </c>
      <c r="H10" s="94">
        <f>H9</f>
        <v>0.004175</v>
      </c>
      <c r="I10" s="94">
        <f>I9</f>
        <v>0.003962237854609929</v>
      </c>
      <c r="K10" s="94">
        <f>K9</f>
        <v>0.004175</v>
      </c>
      <c r="L10" s="94" t="e">
        <f>L9</f>
        <v>#DIV/0!</v>
      </c>
    </row>
    <row r="13" spans="2:12" s="90" customFormat="1" ht="30">
      <c r="B13" s="95" t="s">
        <v>163</v>
      </c>
      <c r="C13" s="87" t="s">
        <v>164</v>
      </c>
      <c r="E13" s="96" t="s">
        <v>163</v>
      </c>
      <c r="F13" s="97" t="s">
        <v>164</v>
      </c>
      <c r="H13" s="96" t="s">
        <v>163</v>
      </c>
      <c r="I13" s="97" t="s">
        <v>164</v>
      </c>
      <c r="K13" s="96" t="s">
        <v>163</v>
      </c>
      <c r="L13" s="97" t="s">
        <v>164</v>
      </c>
    </row>
    <row r="14" spans="1:12" s="90" customFormat="1" ht="21" customHeight="1">
      <c r="A14" s="98" t="s">
        <v>165</v>
      </c>
      <c r="B14" s="99">
        <f>B3</f>
        <v>0.00685</v>
      </c>
      <c r="C14" s="100">
        <v>1</v>
      </c>
      <c r="E14" s="99">
        <f>E3</f>
        <v>0.00685</v>
      </c>
      <c r="F14" s="100">
        <v>1</v>
      </c>
      <c r="H14" s="99">
        <f>H3</f>
        <v>0.00685</v>
      </c>
      <c r="I14" s="100">
        <v>1</v>
      </c>
      <c r="K14" s="99">
        <f>K3</f>
        <v>0.00865</v>
      </c>
      <c r="L14" s="100">
        <v>1</v>
      </c>
    </row>
    <row r="15" spans="1:12" s="90" customFormat="1" ht="18.75" customHeight="1">
      <c r="A15" s="101" t="s">
        <v>166</v>
      </c>
      <c r="B15" s="102">
        <f>C3</f>
        <v>0.006581047017701663</v>
      </c>
      <c r="C15" s="102">
        <f>B15*C14/B14</f>
        <v>0.9607367909053521</v>
      </c>
      <c r="E15" s="102">
        <f>F3</f>
        <v>0.006333077669396711</v>
      </c>
      <c r="F15" s="103">
        <f>E15*F14/E14</f>
        <v>0.9245368860433155</v>
      </c>
      <c r="H15" s="102">
        <f>I3</f>
        <v>0.006705827598199673</v>
      </c>
      <c r="I15" s="103">
        <f>H15*I14/H14</f>
        <v>0.9789529340437478</v>
      </c>
      <c r="K15" s="102" t="e">
        <f>L3</f>
        <v>#DIV/0!</v>
      </c>
      <c r="L15" s="103" t="e">
        <f>K15*L14/K14</f>
        <v>#DIV/0!</v>
      </c>
    </row>
    <row r="16" s="90" customFormat="1" ht="15"/>
    <row r="17" spans="1:12" s="90" customFormat="1" ht="15">
      <c r="A17" s="98" t="s">
        <v>167</v>
      </c>
      <c r="B17" s="99">
        <f>B14</f>
        <v>0.00685</v>
      </c>
      <c r="C17" s="100">
        <v>1</v>
      </c>
      <c r="E17" s="99">
        <f>SUM(B17,E14)</f>
        <v>0.0137</v>
      </c>
      <c r="F17" s="100">
        <v>1</v>
      </c>
      <c r="H17" s="99">
        <f>SUM(E17,H14)</f>
        <v>0.02055</v>
      </c>
      <c r="I17" s="100">
        <v>1</v>
      </c>
      <c r="K17" s="99">
        <f>K14+H17</f>
        <v>0.029199999999999997</v>
      </c>
      <c r="L17" s="100">
        <v>1</v>
      </c>
    </row>
    <row r="18" spans="2:12" s="90" customFormat="1" ht="15">
      <c r="B18" s="102">
        <f>B15</f>
        <v>0.006581047017701663</v>
      </c>
      <c r="C18" s="102">
        <f>B18*C17/B17</f>
        <v>0.9607367909053521</v>
      </c>
      <c r="E18" s="102">
        <f>SUM(B18,E15)</f>
        <v>0.012914124687098374</v>
      </c>
      <c r="F18" s="103">
        <f>E18*F17/E17</f>
        <v>0.9426368384743338</v>
      </c>
      <c r="H18" s="102">
        <f>SUM(E18,H15)</f>
        <v>0.019619952285298045</v>
      </c>
      <c r="I18" s="103">
        <f>H18*I17/H17</f>
        <v>0.9547422036641385</v>
      </c>
      <c r="K18" s="102" t="e">
        <f>H18+K15</f>
        <v>#DIV/0!</v>
      </c>
      <c r="L18" s="103" t="e">
        <f>K18*L17/K17</f>
        <v>#DIV/0!</v>
      </c>
    </row>
    <row r="19" spans="3:12" s="90" customFormat="1" ht="15">
      <c r="C19" s="102">
        <f>25%*C18/C17</f>
        <v>0.24018419772633803</v>
      </c>
      <c r="F19" s="102">
        <f>50%*F18/F17</f>
        <v>0.4713184192371669</v>
      </c>
      <c r="I19" s="102">
        <f>75%*I18/I17</f>
        <v>0.7160566527481039</v>
      </c>
      <c r="L19" s="103" t="e">
        <f>L18</f>
        <v>#DIV/0!</v>
      </c>
    </row>
  </sheetData>
  <sheetProtection password="CC3A" sheet="1"/>
  <mergeCells count="1">
    <mergeCell ref="B1:L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9"/>
  <sheetViews>
    <sheetView zoomScale="73" zoomScaleNormal="73" zoomScalePageLayoutView="0" workbookViewId="0" topLeftCell="A1">
      <selection activeCell="F20" sqref="F20"/>
    </sheetView>
  </sheetViews>
  <sheetFormatPr defaultColWidth="11.57421875" defaultRowHeight="15"/>
  <cols>
    <col min="1" max="1" width="42.7109375" style="52" customWidth="1"/>
    <col min="2" max="3" width="14.7109375" style="52" customWidth="1"/>
    <col min="4" max="4" width="6.8515625" style="52" customWidth="1"/>
    <col min="5" max="5" width="14.7109375" style="52" customWidth="1"/>
    <col min="6" max="6" width="13.421875" style="52" customWidth="1"/>
    <col min="7" max="7" width="6.7109375" style="52" customWidth="1"/>
    <col min="8" max="8" width="15.8515625" style="52" customWidth="1"/>
    <col min="9" max="9" width="13.7109375" style="52" customWidth="1"/>
    <col min="10" max="10" width="7.28125" style="52" customWidth="1"/>
    <col min="11" max="11" width="15.28125" style="52" customWidth="1"/>
    <col min="12" max="12" width="14.140625" style="52" customWidth="1"/>
    <col min="13" max="16384" width="11.57421875" style="52" customWidth="1"/>
  </cols>
  <sheetData>
    <row r="1" spans="2:12" ht="24" customHeight="1">
      <c r="B1" s="618">
        <v>2016</v>
      </c>
      <c r="C1" s="618"/>
      <c r="D1" s="618"/>
      <c r="E1" s="618"/>
      <c r="F1" s="618"/>
      <c r="G1" s="618"/>
      <c r="H1" s="618"/>
      <c r="I1" s="618"/>
      <c r="J1" s="618"/>
      <c r="K1" s="618"/>
      <c r="L1" s="618"/>
    </row>
    <row r="2" spans="2:12" ht="63" customHeight="1">
      <c r="B2" s="53" t="s">
        <v>149</v>
      </c>
      <c r="C2" s="53" t="s">
        <v>150</v>
      </c>
      <c r="E2" s="53" t="s">
        <v>151</v>
      </c>
      <c r="F2" s="53" t="s">
        <v>152</v>
      </c>
      <c r="H2" s="53" t="s">
        <v>153</v>
      </c>
      <c r="I2" s="53" t="s">
        <v>154</v>
      </c>
      <c r="K2" s="53" t="s">
        <v>182</v>
      </c>
      <c r="L2" s="53" t="s">
        <v>183</v>
      </c>
    </row>
    <row r="3" spans="1:12" s="56" customFormat="1" ht="20.25" customHeight="1">
      <c r="A3" s="54" t="s">
        <v>155</v>
      </c>
      <c r="B3" s="55" t="e">
        <f>B5</f>
        <v>#REF!</v>
      </c>
      <c r="C3" s="55" t="e">
        <f>C5</f>
        <v>#REF!</v>
      </c>
      <c r="E3" s="55" t="e">
        <f>E5</f>
        <v>#REF!</v>
      </c>
      <c r="F3" s="55" t="e">
        <f>F5</f>
        <v>#REF!</v>
      </c>
      <c r="H3" s="55" t="e">
        <f>H5</f>
        <v>#REF!</v>
      </c>
      <c r="I3" s="55" t="e">
        <f>I5</f>
        <v>#REF!</v>
      </c>
      <c r="K3" s="55" t="e">
        <f>K5</f>
        <v>#REF!</v>
      </c>
      <c r="L3" s="55" t="e">
        <f>L5</f>
        <v>#REF!</v>
      </c>
    </row>
    <row r="4" spans="1:12" s="56" customFormat="1" ht="21" customHeight="1">
      <c r="A4" s="54" t="s">
        <v>156</v>
      </c>
      <c r="B4" s="55" t="e">
        <f>B3</f>
        <v>#REF!</v>
      </c>
      <c r="C4" s="55" t="e">
        <f>C3</f>
        <v>#REF!</v>
      </c>
      <c r="E4" s="55" t="e">
        <f>E3</f>
        <v>#REF!</v>
      </c>
      <c r="F4" s="55" t="e">
        <f>F3</f>
        <v>#REF!</v>
      </c>
      <c r="H4" s="55" t="e">
        <f>H3</f>
        <v>#REF!</v>
      </c>
      <c r="I4" s="55" t="e">
        <f>I3</f>
        <v>#REF!</v>
      </c>
      <c r="K4" s="55" t="e">
        <f>K3</f>
        <v>#REF!</v>
      </c>
      <c r="L4" s="55" t="e">
        <f>L3</f>
        <v>#REF!</v>
      </c>
    </row>
    <row r="5" spans="1:12" s="56" customFormat="1" ht="18.75" customHeight="1">
      <c r="A5" s="57" t="s">
        <v>157</v>
      </c>
      <c r="B5" s="58" t="e">
        <f>B7+B9</f>
        <v>#REF!</v>
      </c>
      <c r="C5" s="58" t="e">
        <f>C7+C9</f>
        <v>#REF!</v>
      </c>
      <c r="E5" s="58" t="e">
        <f>E7+E9</f>
        <v>#REF!</v>
      </c>
      <c r="F5" s="58" t="e">
        <f>F7+F9</f>
        <v>#REF!</v>
      </c>
      <c r="H5" s="58" t="e">
        <f>H7+H9</f>
        <v>#REF!</v>
      </c>
      <c r="I5" s="58" t="e">
        <f>I7+I9</f>
        <v>#REF!</v>
      </c>
      <c r="K5" s="58" t="e">
        <f>K7+K9</f>
        <v>#REF!</v>
      </c>
      <c r="L5" s="58" t="e">
        <f>L7+L9</f>
        <v>#REF!</v>
      </c>
    </row>
    <row r="6" spans="1:12" s="56" customFormat="1" ht="19.5" customHeight="1">
      <c r="A6" s="57" t="s">
        <v>158</v>
      </c>
      <c r="B6" s="58" t="e">
        <f>B5</f>
        <v>#REF!</v>
      </c>
      <c r="C6" s="58" t="e">
        <f>C5</f>
        <v>#REF!</v>
      </c>
      <c r="E6" s="58" t="e">
        <f>E5</f>
        <v>#REF!</v>
      </c>
      <c r="F6" s="58" t="e">
        <f>F5</f>
        <v>#REF!</v>
      </c>
      <c r="H6" s="58" t="e">
        <f>H5</f>
        <v>#REF!</v>
      </c>
      <c r="I6" s="58" t="e">
        <f>I5</f>
        <v>#REF!</v>
      </c>
      <c r="K6" s="58" t="e">
        <f>K5</f>
        <v>#REF!</v>
      </c>
      <c r="L6" s="58" t="e">
        <f>L5</f>
        <v>#REF!</v>
      </c>
    </row>
    <row r="7" spans="1:12" s="56" customFormat="1" ht="18" customHeight="1">
      <c r="A7" s="59" t="s">
        <v>159</v>
      </c>
      <c r="B7" s="60" t="e">
        <f>'AT. INTEGRAL E INTEGRADA PROG1'!#REF!</f>
        <v>#REF!</v>
      </c>
      <c r="C7" s="60" t="e">
        <f>'AT. INTEGRAL E INTEGRADA PROG1'!#REF!</f>
        <v>#REF!</v>
      </c>
      <c r="E7" s="60" t="e">
        <f>'AT. INTEGRAL E INTEGRADA PROG1'!#REF!</f>
        <v>#REF!</v>
      </c>
      <c r="F7" s="60" t="e">
        <f>'AT. INTEGRAL E INTEGRADA PROG1'!#REF!</f>
        <v>#REF!</v>
      </c>
      <c r="H7" s="60" t="e">
        <f>'AT. INTEGRAL E INTEGRADA PROG1'!#REF!</f>
        <v>#REF!</v>
      </c>
      <c r="I7" s="60" t="e">
        <f>'AT. INTEGRAL E INTEGRADA PROG1'!#REF!</f>
        <v>#REF!</v>
      </c>
      <c r="K7" s="60" t="e">
        <f>'AT. INTEGRAL E INTEGRADA PROG1'!#REF!</f>
        <v>#REF!</v>
      </c>
      <c r="L7" s="60" t="e">
        <f>'AT. INTEGRAL E INTEGRADA PROG1'!#REF!</f>
        <v>#REF!</v>
      </c>
    </row>
    <row r="8" spans="1:12" s="56" customFormat="1" ht="18" customHeight="1">
      <c r="A8" s="59" t="s">
        <v>160</v>
      </c>
      <c r="B8" s="60" t="e">
        <f>B7</f>
        <v>#REF!</v>
      </c>
      <c r="C8" s="60" t="e">
        <f>#REF!</f>
        <v>#REF!</v>
      </c>
      <c r="E8" s="60" t="e">
        <f>E7</f>
        <v>#REF!</v>
      </c>
      <c r="F8" s="60" t="e">
        <f>F7</f>
        <v>#REF!</v>
      </c>
      <c r="H8" s="60" t="e">
        <f>H7</f>
        <v>#REF!</v>
      </c>
      <c r="I8" s="60" t="e">
        <f>I7</f>
        <v>#REF!</v>
      </c>
      <c r="K8" s="60" t="e">
        <f>K7</f>
        <v>#REF!</v>
      </c>
      <c r="L8" s="60" t="e">
        <f>L7</f>
        <v>#REF!</v>
      </c>
    </row>
    <row r="9" spans="1:12" s="56" customFormat="1" ht="18" customHeight="1">
      <c r="A9" s="59" t="s">
        <v>161</v>
      </c>
      <c r="B9" s="60" t="e">
        <f>#REF!</f>
        <v>#REF!</v>
      </c>
      <c r="C9" s="60" t="e">
        <f>#REF!</f>
        <v>#REF!</v>
      </c>
      <c r="E9" s="60" t="e">
        <f>#REF!</f>
        <v>#REF!</v>
      </c>
      <c r="F9" s="60" t="e">
        <f>#REF!</f>
        <v>#REF!</v>
      </c>
      <c r="H9" s="60" t="e">
        <f>#REF!</f>
        <v>#REF!</v>
      </c>
      <c r="I9" s="60" t="e">
        <f>#REF!</f>
        <v>#REF!</v>
      </c>
      <c r="K9" s="60" t="e">
        <f>#REF!</f>
        <v>#REF!</v>
      </c>
      <c r="L9" s="60" t="e">
        <f>#REF!</f>
        <v>#REF!</v>
      </c>
    </row>
    <row r="10" spans="1:12" ht="17.25" customHeight="1">
      <c r="A10" s="59" t="s">
        <v>162</v>
      </c>
      <c r="B10" s="60" t="e">
        <f>B9</f>
        <v>#REF!</v>
      </c>
      <c r="C10" s="60" t="e">
        <f>C9</f>
        <v>#REF!</v>
      </c>
      <c r="E10" s="60" t="e">
        <f>E9</f>
        <v>#REF!</v>
      </c>
      <c r="F10" s="60" t="e">
        <f>F9</f>
        <v>#REF!</v>
      </c>
      <c r="H10" s="60" t="e">
        <f>H9</f>
        <v>#REF!</v>
      </c>
      <c r="I10" s="60" t="e">
        <f>I9</f>
        <v>#REF!</v>
      </c>
      <c r="K10" s="60" t="e">
        <f>K9</f>
        <v>#REF!</v>
      </c>
      <c r="L10" s="60" t="e">
        <f>L9</f>
        <v>#REF!</v>
      </c>
    </row>
    <row r="13" spans="2:12" s="56" customFormat="1" ht="30">
      <c r="B13" s="61" t="s">
        <v>163</v>
      </c>
      <c r="C13" s="53" t="s">
        <v>164</v>
      </c>
      <c r="E13" s="62" t="s">
        <v>163</v>
      </c>
      <c r="F13" s="63" t="s">
        <v>164</v>
      </c>
      <c r="H13" s="62" t="s">
        <v>163</v>
      </c>
      <c r="I13" s="63" t="s">
        <v>164</v>
      </c>
      <c r="K13" s="62" t="s">
        <v>163</v>
      </c>
      <c r="L13" s="63" t="s">
        <v>164</v>
      </c>
    </row>
    <row r="14" spans="1:12" s="56" customFormat="1" ht="21" customHeight="1">
      <c r="A14" s="64" t="s">
        <v>165</v>
      </c>
      <c r="B14" s="65" t="e">
        <f>B3</f>
        <v>#REF!</v>
      </c>
      <c r="C14" s="66">
        <v>1</v>
      </c>
      <c r="E14" s="65" t="e">
        <f>E3</f>
        <v>#REF!</v>
      </c>
      <c r="F14" s="66">
        <v>1</v>
      </c>
      <c r="H14" s="65" t="e">
        <f>H3</f>
        <v>#REF!</v>
      </c>
      <c r="I14" s="66">
        <v>1</v>
      </c>
      <c r="K14" s="65" t="e">
        <f>K3</f>
        <v>#REF!</v>
      </c>
      <c r="L14" s="66">
        <v>1</v>
      </c>
    </row>
    <row r="15" spans="1:12" s="56" customFormat="1" ht="18.75" customHeight="1">
      <c r="A15" s="67" t="s">
        <v>166</v>
      </c>
      <c r="B15" s="68" t="e">
        <f>C3</f>
        <v>#REF!</v>
      </c>
      <c r="C15" s="68" t="e">
        <f>B15*C14/B14</f>
        <v>#REF!</v>
      </c>
      <c r="E15" s="68" t="e">
        <f>F3</f>
        <v>#REF!</v>
      </c>
      <c r="F15" s="69" t="e">
        <f>E15*F14/E14</f>
        <v>#REF!</v>
      </c>
      <c r="H15" s="68" t="e">
        <f>I3</f>
        <v>#REF!</v>
      </c>
      <c r="I15" s="69" t="e">
        <f>H15*I14/H14</f>
        <v>#REF!</v>
      </c>
      <c r="K15" s="68" t="e">
        <f>L3</f>
        <v>#REF!</v>
      </c>
      <c r="L15" s="69" t="e">
        <f>K15*L14/K14</f>
        <v>#REF!</v>
      </c>
    </row>
    <row r="16" s="56" customFormat="1" ht="15"/>
    <row r="17" spans="1:12" s="56" customFormat="1" ht="15">
      <c r="A17" s="64" t="s">
        <v>167</v>
      </c>
      <c r="B17" s="65" t="e">
        <f>B14</f>
        <v>#REF!</v>
      </c>
      <c r="C17" s="66">
        <v>1</v>
      </c>
      <c r="E17" s="65" t="e">
        <f>SUM(B17,E14)</f>
        <v>#REF!</v>
      </c>
      <c r="F17" s="66">
        <v>1</v>
      </c>
      <c r="H17" s="65" t="e">
        <f>SUM(E17,H14)</f>
        <v>#REF!</v>
      </c>
      <c r="I17" s="66">
        <v>1</v>
      </c>
      <c r="K17" s="65" t="e">
        <f>K14</f>
        <v>#REF!</v>
      </c>
      <c r="L17" s="66">
        <v>1</v>
      </c>
    </row>
    <row r="18" spans="2:12" s="56" customFormat="1" ht="15">
      <c r="B18" s="68" t="e">
        <f>B15</f>
        <v>#REF!</v>
      </c>
      <c r="C18" s="68" t="e">
        <f>B18*C17/B17</f>
        <v>#REF!</v>
      </c>
      <c r="E18" s="68" t="e">
        <f>SUM(B18,E15)</f>
        <v>#REF!</v>
      </c>
      <c r="F18" s="69" t="e">
        <f>E18*F17/E17</f>
        <v>#REF!</v>
      </c>
      <c r="H18" s="68" t="e">
        <f>SUM(E18,H15)</f>
        <v>#REF!</v>
      </c>
      <c r="I18" s="69" t="e">
        <f>H18*I17/H17</f>
        <v>#REF!</v>
      </c>
      <c r="K18" s="68" t="e">
        <f>SUM(H18,K15)</f>
        <v>#REF!</v>
      </c>
      <c r="L18" s="69" t="e">
        <f>K18*L17/K17</f>
        <v>#REF!</v>
      </c>
    </row>
    <row r="19" spans="3:12" s="56" customFormat="1" ht="15">
      <c r="C19" s="68" t="e">
        <f>25%*C18/C17</f>
        <v>#REF!</v>
      </c>
      <c r="F19" s="68" t="e">
        <f>50%*F18/F17</f>
        <v>#REF!</v>
      </c>
      <c r="I19" s="68" t="e">
        <f>75%*I18/I17</f>
        <v>#REF!</v>
      </c>
      <c r="L19" s="69" t="e">
        <f>100%*L18/L17</f>
        <v>#REF!</v>
      </c>
    </row>
  </sheetData>
  <sheetProtection/>
  <mergeCells count="1">
    <mergeCell ref="B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asuarez</dc:creator>
  <cp:keywords/>
  <dc:description/>
  <cp:lastModifiedBy>metrosaluddosi</cp:lastModifiedBy>
  <cp:lastPrinted>2015-05-06T11:59:18Z</cp:lastPrinted>
  <dcterms:created xsi:type="dcterms:W3CDTF">2011-03-18T19:17:09Z</dcterms:created>
  <dcterms:modified xsi:type="dcterms:W3CDTF">2016-12-13T12:07:44Z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