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822" firstSheet="1" activeTab="1"/>
  </bookViews>
  <sheets>
    <sheet name="LINEA III " sheetId="1" state="hidden" r:id="rId1"/>
    <sheet name="PARTICIPACION SOCIAL" sheetId="2" r:id="rId2"/>
    <sheet name="RESUMEN" sheetId="3" state="hidden" r:id="rId3"/>
    <sheet name="RESPONSAB SOCIAL" sheetId="4" r:id="rId4"/>
    <sheet name="DIRECCIONAMIENTO" sheetId="5" r:id="rId5"/>
    <sheet name="SISTEMA GES ORGAN" sheetId="6" r:id="rId6"/>
    <sheet name="GESTION CONTROL Y EVAL" sheetId="7" r:id="rId7"/>
    <sheet name="GESTION MERCADEO" sheetId="8" r:id="rId8"/>
    <sheet name="DLLO DE SERVICIOS" sheetId="9" r:id="rId9"/>
    <sheet name="EVALUACION" sheetId="10" state="hidden" r:id="rId10"/>
    <sheet name="EVALUACION L1" sheetId="11" state="hidden" r:id="rId11"/>
  </sheets>
  <definedNames>
    <definedName name="_xlnm.Print_Area" localSheetId="4">'DIRECCIONAMIENTO'!$A$1:$L$136</definedName>
    <definedName name="_xlnm.Print_Area" localSheetId="8">'DLLO DE SERVICIOS'!$A$1:$L$115</definedName>
    <definedName name="_xlnm.Print_Area" localSheetId="6">'GESTION CONTROL Y EVAL'!$A$1:$L$74</definedName>
    <definedName name="_xlnm.Print_Area" localSheetId="7">'GESTION MERCADEO'!$A$1:$L$137</definedName>
    <definedName name="_xlnm.Print_Area" localSheetId="0">'LINEA III '!$A$1:$P$39</definedName>
    <definedName name="_xlnm.Print_Area" localSheetId="1">'PARTICIPACION SOCIAL'!$A$1:$L$117</definedName>
    <definedName name="_xlnm.Print_Area" localSheetId="3">'RESPONSAB SOCIAL'!$A$1:$L$85</definedName>
    <definedName name="_xlnm.Print_Area" localSheetId="2">'RESUMEN'!$A$2:$I$7</definedName>
    <definedName name="_xlnm.Print_Area" localSheetId="5">'SISTEMA GES ORGAN'!$A$1:$L$76</definedName>
    <definedName name="Z_8C97971F_F4C5_4EFC_8466_7C4ABA42495D_.wvu.Cols" localSheetId="4" hidden="1">'DIRECCIONAMIENTO'!$N:$P</definedName>
    <definedName name="Z_8C97971F_F4C5_4EFC_8466_7C4ABA42495D_.wvu.Cols" localSheetId="8" hidden="1">'DLLO DE SERVICIOS'!$N:$P</definedName>
    <definedName name="Z_8C97971F_F4C5_4EFC_8466_7C4ABA42495D_.wvu.Cols" localSheetId="6" hidden="1">'GESTION CONTROL Y EVAL'!$N:$P</definedName>
    <definedName name="Z_8C97971F_F4C5_4EFC_8466_7C4ABA42495D_.wvu.Cols" localSheetId="7" hidden="1">'GESTION MERCADEO'!$N:$P</definedName>
    <definedName name="Z_8C97971F_F4C5_4EFC_8466_7C4ABA42495D_.wvu.Cols" localSheetId="1" hidden="1">'PARTICIPACION SOCIAL'!$N:$P</definedName>
    <definedName name="Z_8C97971F_F4C5_4EFC_8466_7C4ABA42495D_.wvu.Cols" localSheetId="3" hidden="1">'RESPONSAB SOCIAL'!$N:$P</definedName>
    <definedName name="Z_8C97971F_F4C5_4EFC_8466_7C4ABA42495D_.wvu.Cols" localSheetId="5" hidden="1">'SISTEMA GES ORGAN'!$N:$P</definedName>
    <definedName name="Z_8C97971F_F4C5_4EFC_8466_7C4ABA42495D_.wvu.PrintArea" localSheetId="4" hidden="1">'DIRECCIONAMIENTO'!$A$1:$L$136</definedName>
    <definedName name="Z_8C97971F_F4C5_4EFC_8466_7C4ABA42495D_.wvu.PrintArea" localSheetId="8" hidden="1">'DLLO DE SERVICIOS'!$A$1:$L$115</definedName>
    <definedName name="Z_8C97971F_F4C5_4EFC_8466_7C4ABA42495D_.wvu.PrintArea" localSheetId="6" hidden="1">'GESTION CONTROL Y EVAL'!$A$1:$L$74</definedName>
    <definedName name="Z_8C97971F_F4C5_4EFC_8466_7C4ABA42495D_.wvu.PrintArea" localSheetId="7" hidden="1">'GESTION MERCADEO'!$A$1:$L$137</definedName>
    <definedName name="Z_8C97971F_F4C5_4EFC_8466_7C4ABA42495D_.wvu.PrintArea" localSheetId="0" hidden="1">'LINEA III '!$A$1:$P$39</definedName>
    <definedName name="Z_8C97971F_F4C5_4EFC_8466_7C4ABA42495D_.wvu.PrintArea" localSheetId="1" hidden="1">'PARTICIPACION SOCIAL'!$A$1:$L$117</definedName>
    <definedName name="Z_8C97971F_F4C5_4EFC_8466_7C4ABA42495D_.wvu.PrintArea" localSheetId="3" hidden="1">'RESPONSAB SOCIAL'!$A$1:$L$85</definedName>
    <definedName name="Z_8C97971F_F4C5_4EFC_8466_7C4ABA42495D_.wvu.PrintArea" localSheetId="2" hidden="1">'RESUMEN'!$A$2:$I$7</definedName>
    <definedName name="Z_8C97971F_F4C5_4EFC_8466_7C4ABA42495D_.wvu.PrintArea" localSheetId="5" hidden="1">'SISTEMA GES ORGAN'!$A$1:$L$76</definedName>
  </definedNames>
  <calcPr fullCalcOnLoad="1"/>
</workbook>
</file>

<file path=xl/comments2.xml><?xml version="1.0" encoding="utf-8"?>
<comments xmlns="http://schemas.openxmlformats.org/spreadsheetml/2006/main">
  <authors>
    <author>metrosaluddosi</author>
  </authors>
  <commentList>
    <comment ref="I30" authorId="0">
      <text>
        <r>
          <rPr>
            <b/>
            <sz val="9"/>
            <rFont val="Tahoma"/>
            <family val="2"/>
          </rPr>
          <t>≥ 85%</t>
        </r>
        <r>
          <rPr>
            <sz val="9"/>
            <rFont val="Tahoma"/>
            <family val="2"/>
          </rPr>
          <t xml:space="preserve">
</t>
        </r>
      </text>
    </comment>
  </commentList>
</comments>
</file>

<file path=xl/comments4.xml><?xml version="1.0" encoding="utf-8"?>
<comments xmlns="http://schemas.openxmlformats.org/spreadsheetml/2006/main">
  <authors>
    <author>jjaramillo</author>
    <author>Olga Mejia</author>
    <author>jlopez</author>
    <author>metrosaluddosi</author>
    <author>dcossio</author>
  </authors>
  <commentList>
    <comment ref="C22" authorId="0">
      <text>
        <r>
          <rPr>
            <b/>
            <sz val="9"/>
            <rFont val="Tahoma"/>
            <family val="2"/>
          </rPr>
          <t>jjaramillo:</t>
        </r>
        <r>
          <rPr>
            <sz val="9"/>
            <rFont val="Tahoma"/>
            <family val="2"/>
          </rPr>
          <t xml:space="preserve">
Incluye la rendición de control interno a entes de control y del programa de rendición</t>
        </r>
      </text>
    </comment>
    <comment ref="C33" authorId="1">
      <text>
        <r>
          <rPr>
            <b/>
            <sz val="9"/>
            <rFont val="Tahoma"/>
            <family val="2"/>
          </rPr>
          <t xml:space="preserve">Olga Mejia: se incluye hospital nuevo Occidente, San Cristobal, la Cruz 
</t>
        </r>
        <r>
          <rPr>
            <sz val="9"/>
            <rFont val="Tahoma"/>
            <family val="2"/>
          </rPr>
          <t xml:space="preserve">
54 Sedes (1 auditoría por sede)</t>
        </r>
      </text>
    </comment>
    <comment ref="C34" authorId="2">
      <text>
        <r>
          <rPr>
            <sz val="8"/>
            <rFont val="Tahoma"/>
            <family val="2"/>
          </rPr>
          <t>Funcionarios capacitados/Total servidores de planta. La población objetivo son: Personal de oficios varios, enfermería y apoyo.</t>
        </r>
      </text>
    </comment>
    <comment ref="C35" authorId="2">
      <text>
        <r>
          <rPr>
            <sz val="8"/>
            <rFont val="Tahoma"/>
            <family val="2"/>
          </rPr>
          <t xml:space="preserve">Funcionarios capacitados/Total servidores de planta
capacitados/Total servidores de planta. La población objetivo son: Personal de oficios varios, regentes, laboratorio, quimicos, auxiliares de almancén, mantenimiento, y otros de apoyo.          </t>
        </r>
      </text>
    </comment>
    <comment ref="I35" authorId="3">
      <text>
        <r>
          <rPr>
            <b/>
            <sz val="9"/>
            <rFont val="Tahoma"/>
            <family val="2"/>
          </rPr>
          <t>metrosaluddosi:</t>
        </r>
        <r>
          <rPr>
            <sz val="9"/>
            <rFont val="Tahoma"/>
            <family val="2"/>
          </rPr>
          <t xml:space="preserve">
80% DEL 35 DE LA POBLCION
</t>
        </r>
      </text>
    </comment>
    <comment ref="C36" authorId="4">
      <text>
        <r>
          <rPr>
            <b/>
            <sz val="11"/>
            <rFont val="Tahoma"/>
            <family val="2"/>
          </rPr>
          <t>Evidencias:
Registro de asistencia
Publicaciones web
Boletines
Se harán las siguientes estrategias:
1. Despliegue por página WEB.
2. Capacitacione presenciales en pantallas
3. Despliegue en medios de comunicación.
4. Otros</t>
        </r>
      </text>
    </comment>
    <comment ref="C37" authorId="2">
      <text>
        <r>
          <rPr>
            <sz val="8"/>
            <rFont val="Tahoma"/>
            <family val="2"/>
          </rPr>
          <t xml:space="preserve">PROMEDIO SIMPLE DE CUMPLIMIENTO POR SEDE
</t>
        </r>
      </text>
    </comment>
    <comment ref="I15" authorId="3">
      <text>
        <r>
          <rPr>
            <b/>
            <sz val="9"/>
            <rFont val="Tahoma"/>
            <family val="2"/>
          </rPr>
          <t xml:space="preserve">≥ 80%
</t>
        </r>
        <r>
          <rPr>
            <sz val="9"/>
            <rFont val="Tahoma"/>
            <family val="2"/>
          </rPr>
          <t xml:space="preserve">
</t>
        </r>
      </text>
    </comment>
    <comment ref="I16" authorId="3">
      <text>
        <r>
          <rPr>
            <b/>
            <sz val="9"/>
            <rFont val="Tahoma"/>
            <family val="2"/>
          </rPr>
          <t xml:space="preserve">≥ 93%
</t>
        </r>
        <r>
          <rPr>
            <sz val="9"/>
            <rFont val="Tahoma"/>
            <family val="2"/>
          </rPr>
          <t xml:space="preserve">
</t>
        </r>
      </text>
    </comment>
    <comment ref="I18" authorId="3">
      <text>
        <r>
          <rPr>
            <b/>
            <sz val="9"/>
            <rFont val="Tahoma"/>
            <family val="2"/>
          </rPr>
          <t xml:space="preserve">&gt;=85%
</t>
        </r>
        <r>
          <rPr>
            <sz val="9"/>
            <rFont val="Tahoma"/>
            <family val="2"/>
          </rPr>
          <t xml:space="preserve">
</t>
        </r>
      </text>
    </comment>
    <comment ref="I48" authorId="3">
      <text>
        <r>
          <rPr>
            <b/>
            <sz val="9"/>
            <rFont val="Tahoma"/>
            <family val="2"/>
          </rPr>
          <t xml:space="preserve">≥ 85%
</t>
        </r>
        <r>
          <rPr>
            <sz val="9"/>
            <rFont val="Tahoma"/>
            <family val="2"/>
          </rPr>
          <t xml:space="preserve">
</t>
        </r>
      </text>
    </comment>
    <comment ref="I49" authorId="3">
      <text>
        <r>
          <rPr>
            <b/>
            <sz val="9"/>
            <rFont val="Tahoma"/>
            <family val="2"/>
          </rPr>
          <t xml:space="preserve">≥ 85%
</t>
        </r>
        <r>
          <rPr>
            <sz val="9"/>
            <rFont val="Tahoma"/>
            <family val="2"/>
          </rPr>
          <t xml:space="preserve">
Se trasladó la meta para el 4to trimestre dado que no se había realizado la evaluación del conocimiento fue necesario trasladarla.</t>
        </r>
      </text>
    </comment>
    <comment ref="I14" authorId="3">
      <text>
        <r>
          <rPr>
            <b/>
            <sz val="9"/>
            <rFont val="Tahoma"/>
            <family val="2"/>
          </rPr>
          <t xml:space="preserve">≥95%
</t>
        </r>
        <r>
          <rPr>
            <sz val="9"/>
            <rFont val="Tahoma"/>
            <family val="2"/>
          </rPr>
          <t xml:space="preserve">
</t>
        </r>
      </text>
    </comment>
  </commentList>
</comments>
</file>

<file path=xl/comments5.xml><?xml version="1.0" encoding="utf-8"?>
<comments xmlns="http://schemas.openxmlformats.org/spreadsheetml/2006/main">
  <authors>
    <author>metrosaluddosi</author>
    <author>asuarez</author>
    <author>dcossio</author>
  </authors>
  <commentList>
    <comment ref="I26" authorId="0">
      <text>
        <r>
          <rPr>
            <b/>
            <sz val="9"/>
            <rFont val="Tahoma"/>
            <family val="2"/>
          </rPr>
          <t>No se ajusta a la Linea de base, dado que en la presente vigencia se ajusta el plan de desarrollo según nuevo direccionamiento, lo que puede incluir un nuevo proceso de evaluación del plan</t>
        </r>
        <r>
          <rPr>
            <sz val="9"/>
            <rFont val="Tahoma"/>
            <family val="2"/>
          </rPr>
          <t xml:space="preserve">
</t>
        </r>
        <r>
          <rPr>
            <b/>
            <sz val="9"/>
            <rFont val="Tahoma"/>
            <family val="2"/>
          </rPr>
          <t>&gt;90%</t>
        </r>
      </text>
    </comment>
    <comment ref="D38" authorId="0">
      <text>
        <r>
          <rPr>
            <b/>
            <sz val="9"/>
            <rFont val="Tahoma"/>
            <family val="2"/>
          </rPr>
          <t>Dato a septiembre de 2015:</t>
        </r>
        <r>
          <rPr>
            <sz val="9"/>
            <rFont val="Tahoma"/>
            <family val="2"/>
          </rPr>
          <t xml:space="preserve">
</t>
        </r>
      </text>
    </comment>
    <comment ref="D39" authorId="0">
      <text>
        <r>
          <rPr>
            <b/>
            <sz val="9"/>
            <rFont val="Tahoma"/>
            <family val="2"/>
          </rPr>
          <t>Dato a septiembre de 2015:</t>
        </r>
        <r>
          <rPr>
            <sz val="9"/>
            <rFont val="Tahoma"/>
            <family val="2"/>
          </rPr>
          <t xml:space="preserve">
</t>
        </r>
      </text>
    </comment>
    <comment ref="H45" authorId="1">
      <text>
        <r>
          <rPr>
            <b/>
            <sz val="12"/>
            <rFont val="Tahoma"/>
            <family val="2"/>
          </rPr>
          <t xml:space="preserve">Plantilla en excel elaborada
</t>
        </r>
        <r>
          <rPr>
            <sz val="8"/>
            <rFont val="Tahoma"/>
            <family val="2"/>
          </rPr>
          <t xml:space="preserve">
</t>
        </r>
      </text>
    </comment>
    <comment ref="H46" authorId="0">
      <text>
        <r>
          <rPr>
            <b/>
            <sz val="9"/>
            <rFont val="Tahoma"/>
            <family val="2"/>
          </rPr>
          <t>Plantilla en Excel</t>
        </r>
        <r>
          <rPr>
            <sz val="9"/>
            <rFont val="Tahoma"/>
            <family val="2"/>
          </rPr>
          <t xml:space="preserve">
</t>
        </r>
      </text>
    </comment>
    <comment ref="C48" authorId="2">
      <text>
        <r>
          <rPr>
            <b/>
            <sz val="11"/>
            <rFont val="Tahoma"/>
            <family val="2"/>
          </rPr>
          <t>Evidencias:
Actas de reunión
Registro de asistencia
Publicaciones web
Boletines
Se harán las siguientes estrategias:
1. Despliegue por página WEB.
2. Autoevaluaciones plataforma Moodle.
3. Despliegue Reuniones de trabajo.
4. despliegue en medios de comunicación.</t>
        </r>
      </text>
    </comment>
    <comment ref="I30" authorId="0">
      <text>
        <r>
          <rPr>
            <b/>
            <sz val="9"/>
            <rFont val="Tahoma"/>
            <family val="2"/>
          </rPr>
          <t xml:space="preserve">≥85%
</t>
        </r>
        <r>
          <rPr>
            <sz val="9"/>
            <rFont val="Tahoma"/>
            <family val="2"/>
          </rPr>
          <t xml:space="preserve">
</t>
        </r>
      </text>
    </comment>
    <comment ref="I31" authorId="0">
      <text>
        <r>
          <rPr>
            <b/>
            <sz val="9"/>
            <rFont val="Tahoma"/>
            <family val="2"/>
          </rPr>
          <t xml:space="preserve">≥85%
</t>
        </r>
        <r>
          <rPr>
            <sz val="9"/>
            <rFont val="Tahoma"/>
            <family val="2"/>
          </rPr>
          <t xml:space="preserve">
</t>
        </r>
      </text>
    </comment>
    <comment ref="I34" authorId="0">
      <text>
        <r>
          <rPr>
            <b/>
            <sz val="9"/>
            <rFont val="Tahoma"/>
            <family val="2"/>
          </rPr>
          <t>≥70%</t>
        </r>
        <r>
          <rPr>
            <sz val="9"/>
            <rFont val="Tahoma"/>
            <family val="2"/>
          </rPr>
          <t xml:space="preserve">
</t>
        </r>
      </text>
    </comment>
    <comment ref="I38" authorId="0">
      <text>
        <r>
          <rPr>
            <b/>
            <sz val="9"/>
            <rFont val="Tahoma"/>
            <family val="2"/>
          </rPr>
          <t>&gt;90%</t>
        </r>
        <r>
          <rPr>
            <sz val="9"/>
            <rFont val="Tahoma"/>
            <family val="2"/>
          </rPr>
          <t xml:space="preserve">
</t>
        </r>
      </text>
    </comment>
    <comment ref="I39" authorId="0">
      <text>
        <r>
          <rPr>
            <b/>
            <sz val="9"/>
            <rFont val="Tahoma"/>
            <family val="2"/>
          </rPr>
          <t>&gt;90%</t>
        </r>
        <r>
          <rPr>
            <sz val="9"/>
            <rFont val="Tahoma"/>
            <family val="2"/>
          </rPr>
          <t xml:space="preserve">
</t>
        </r>
      </text>
    </comment>
  </commentList>
</comments>
</file>

<file path=xl/comments6.xml><?xml version="1.0" encoding="utf-8"?>
<comments xmlns="http://schemas.openxmlformats.org/spreadsheetml/2006/main">
  <authors>
    <author>metrosaluddosi</author>
  </authors>
  <commentList>
    <comment ref="D25" authorId="0">
      <text>
        <r>
          <rPr>
            <b/>
            <sz val="9"/>
            <rFont val="Tahoma"/>
            <family val="2"/>
          </rPr>
          <t>metrosaluddosi:</t>
        </r>
        <r>
          <rPr>
            <sz val="9"/>
            <rFont val="Tahoma"/>
            <family val="2"/>
          </rPr>
          <t xml:space="preserve">
se evalua con el menor valor obtenido, el promedio es de 3,7</t>
        </r>
      </text>
    </comment>
    <comment ref="D38" authorId="0">
      <text>
        <r>
          <rPr>
            <b/>
            <sz val="9"/>
            <rFont val="Tahoma"/>
            <family val="2"/>
          </rPr>
          <t>metrosaluddosi:</t>
        </r>
        <r>
          <rPr>
            <sz val="9"/>
            <rFont val="Tahoma"/>
            <family val="2"/>
          </rPr>
          <t xml:space="preserve">
Resultado del MECI 2014</t>
        </r>
      </text>
    </comment>
    <comment ref="D68" authorId="0">
      <text>
        <r>
          <rPr>
            <b/>
            <sz val="9"/>
            <rFont val="Tahoma"/>
            <family val="2"/>
          </rPr>
          <t>metrosaluddosi:</t>
        </r>
        <r>
          <rPr>
            <sz val="9"/>
            <rFont val="Tahoma"/>
            <family val="2"/>
          </rPr>
          <t xml:space="preserve">
indicador acumulativo</t>
        </r>
      </text>
    </comment>
    <comment ref="I25" authorId="0">
      <text>
        <r>
          <rPr>
            <b/>
            <sz val="9"/>
            <rFont val="Tahoma"/>
            <family val="2"/>
          </rPr>
          <t>≥3</t>
        </r>
        <r>
          <rPr>
            <sz val="9"/>
            <rFont val="Tahoma"/>
            <family val="2"/>
          </rPr>
          <t xml:space="preserve">
</t>
        </r>
      </text>
    </comment>
    <comment ref="I35" authorId="0">
      <text>
        <r>
          <rPr>
            <b/>
            <sz val="9"/>
            <rFont val="Tahoma"/>
            <family val="2"/>
          </rPr>
          <t>≥ 85%</t>
        </r>
        <r>
          <rPr>
            <sz val="9"/>
            <rFont val="Tahoma"/>
            <family val="2"/>
          </rPr>
          <t xml:space="preserve">
</t>
        </r>
      </text>
    </comment>
    <comment ref="I38" authorId="0">
      <text>
        <r>
          <rPr>
            <b/>
            <sz val="9"/>
            <rFont val="Tahoma"/>
            <family val="2"/>
          </rPr>
          <t>&gt;90%</t>
        </r>
        <r>
          <rPr>
            <sz val="9"/>
            <rFont val="Tahoma"/>
            <family val="2"/>
          </rPr>
          <t xml:space="preserve">
</t>
        </r>
      </text>
    </comment>
    <comment ref="I59" authorId="0">
      <text>
        <r>
          <rPr>
            <b/>
            <sz val="9"/>
            <rFont val="Tahoma"/>
            <family val="2"/>
          </rPr>
          <t>≥85%</t>
        </r>
        <r>
          <rPr>
            <sz val="9"/>
            <rFont val="Tahoma"/>
            <family val="2"/>
          </rPr>
          <t xml:space="preserve">
</t>
        </r>
      </text>
    </comment>
    <comment ref="I68" authorId="0">
      <text>
        <r>
          <rPr>
            <b/>
            <sz val="9"/>
            <rFont val="Tahoma"/>
            <family val="2"/>
          </rPr>
          <t>≥90%</t>
        </r>
        <r>
          <rPr>
            <sz val="9"/>
            <rFont val="Tahoma"/>
            <family val="2"/>
          </rPr>
          <t xml:space="preserve">
</t>
        </r>
      </text>
    </comment>
    <comment ref="I24" authorId="0">
      <text>
        <r>
          <rPr>
            <b/>
            <sz val="9"/>
            <rFont val="Tahoma"/>
            <family val="2"/>
          </rPr>
          <t>≥ 85%</t>
        </r>
        <r>
          <rPr>
            <sz val="9"/>
            <rFont val="Tahoma"/>
            <family val="2"/>
          </rPr>
          <t xml:space="preserve">
</t>
        </r>
      </text>
    </comment>
    <comment ref="H23" authorId="0">
      <text>
        <r>
          <rPr>
            <b/>
            <sz val="9"/>
            <rFont val="Tahoma"/>
            <family val="2"/>
          </rPr>
          <t>metrosaluddosi:</t>
        </r>
        <r>
          <rPr>
            <sz val="9"/>
            <rFont val="Tahoma"/>
            <family val="2"/>
          </rPr>
          <t xml:space="preserve">
Se reprograma la actividad para el 4 trimestre en virtud de que se reformó la estructura documental, la cual debe quedar montada a mediados del mes de noviembre.  Lo anterior implica un ajuste en los tiempos requeridos para el despliegue a través de los otros medios.</t>
        </r>
      </text>
    </comment>
    <comment ref="H24" authorId="0">
      <text>
        <r>
          <rPr>
            <b/>
            <sz val="9"/>
            <rFont val="Tahoma"/>
            <family val="2"/>
          </rPr>
          <t>metrosaluddosi:</t>
        </r>
        <r>
          <rPr>
            <sz val="9"/>
            <rFont val="Tahoma"/>
            <family val="2"/>
          </rPr>
          <t xml:space="preserve">
De acuerdo con la reasignación presupuestal, se debieron hacer ajustes al programa.  Entre los ajustes aparecen la reprogramación de la medición del despliegue de instrumentos de gestión y demás documentos del sistema.
Se reprograman las metas esperando lograr este último triimestre el despliegue del 40% (aproximadamente 12 Instructivos)</t>
        </r>
      </text>
    </comment>
  </commentList>
</comments>
</file>

<file path=xl/comments7.xml><?xml version="1.0" encoding="utf-8"?>
<comments xmlns="http://schemas.openxmlformats.org/spreadsheetml/2006/main">
  <authors>
    <author>jlopez</author>
    <author>User</author>
    <author>Juan David</author>
    <author>user</author>
    <author>ESE Metrosalud</author>
    <author>metrosaluddosi</author>
  </authors>
  <commentList>
    <comment ref="D18" authorId="0">
      <text>
        <r>
          <rPr>
            <b/>
            <sz val="8"/>
            <rFont val="Tahoma"/>
            <family val="2"/>
          </rPr>
          <t>jlopez:</t>
        </r>
        <r>
          <rPr>
            <sz val="8"/>
            <rFont val="Tahoma"/>
            <family val="2"/>
          </rPr>
          <t xml:space="preserve">
a sept. 2015</t>
        </r>
      </text>
    </comment>
    <comment ref="C51" authorId="1">
      <text>
        <r>
          <rPr>
            <sz val="8"/>
            <rFont val="Tahoma"/>
            <family val="2"/>
          </rPr>
          <t>Se debe cumplir el 95
% o mas de lo programado en cada trimestre</t>
        </r>
      </text>
    </comment>
    <comment ref="D51" authorId="2">
      <text>
        <r>
          <rPr>
            <sz val="9"/>
            <rFont val="Tahoma"/>
            <family val="2"/>
          </rPr>
          <t>2011:90%
2012:95%
2016:95%</t>
        </r>
      </text>
    </comment>
    <comment ref="B53" authorId="3">
      <text>
        <r>
          <rPr>
            <b/>
            <sz val="9"/>
            <rFont val="Tahoma"/>
            <family val="2"/>
          </rPr>
          <t>user:</t>
        </r>
        <r>
          <rPr>
            <sz val="9"/>
            <rFont val="Tahoma"/>
            <family val="2"/>
          </rPr>
          <t xml:space="preserve">
Se realiza archivo con cronograma para realizar los talleres de autoevaluación el cual tiene los procesos definidos las fechas y los responsables y seguimiento a los talleres realizados en el 2015,</t>
        </r>
      </text>
    </comment>
    <comment ref="C53" authorId="4">
      <text>
        <r>
          <rPr>
            <b/>
            <sz val="20"/>
            <rFont val="Tahoma"/>
            <family val="2"/>
          </rPr>
          <t xml:space="preserve">29 de enero Arvi:
Incluir en el programa de autocontrol actividades mas periòdicas con los servidores, que impacten el riesgo identificado "baja cutltura del control".  </t>
        </r>
        <r>
          <rPr>
            <sz val="20"/>
            <rFont val="Tahoma"/>
            <family val="2"/>
          </rPr>
          <t xml:space="preserve">
Herramienta teconologica que permita monitorear el cumplimiento de controles claves incluido los de corrupciòn....</t>
        </r>
      </text>
    </comment>
    <comment ref="D53" authorId="3">
      <text>
        <r>
          <rPr>
            <b/>
            <sz val="9"/>
            <rFont val="Tahoma"/>
            <family val="2"/>
          </rPr>
          <t>user:</t>
        </r>
        <r>
          <rPr>
            <sz val="9"/>
            <rFont val="Tahoma"/>
            <family val="2"/>
          </rPr>
          <t xml:space="preserve">
Se haran 8 talleres de autoevaluación y 5 seguimientos a los del 2015, 
dcossio:
Control Interno: 53%
Planeaci{on: 53%
Direccionamiento: 60%
Bienes y Servicios: 77
Gestion Mejora: 61%
Variación del nivel de Avance del Autocontrol en el Proceso &gt; 5%</t>
        </r>
      </text>
    </comment>
    <comment ref="I54" authorId="5">
      <text>
        <r>
          <rPr>
            <b/>
            <sz val="9"/>
            <rFont val="Tahoma"/>
            <family val="2"/>
          </rPr>
          <t>metrosaluddosi:</t>
        </r>
        <r>
          <rPr>
            <sz val="9"/>
            <rFont val="Tahoma"/>
            <family val="2"/>
          </rPr>
          <t xml:space="preserve">
se programa de acuerdo al cronograma de capacitación,la evaluacion de conocimientos se realiza en diciembre-enero del 2017</t>
        </r>
      </text>
    </comment>
    <comment ref="C55" authorId="3">
      <text>
        <r>
          <rPr>
            <b/>
            <sz val="22"/>
            <rFont val="Tahoma"/>
            <family val="2"/>
          </rPr>
          <t>user:</t>
        </r>
        <r>
          <rPr>
            <sz val="22"/>
            <rFont val="Tahoma"/>
            <family val="2"/>
          </rPr>
          <t xml:space="preserve">
• Actualizar plan acción del proyecto
• Socializar y divulgar Estatuto, Código y Procedimientos  actualizados
• Implementar Manual de A.I
• Gestionar el GAP análisis
</t>
        </r>
      </text>
    </comment>
    <comment ref="D57" authorId="5">
      <text>
        <r>
          <rPr>
            <b/>
            <sz val="9"/>
            <rFont val="Tahoma"/>
            <family val="2"/>
          </rPr>
          <t>metrosaluddosi:</t>
        </r>
        <r>
          <rPr>
            <sz val="9"/>
            <rFont val="Tahoma"/>
            <family val="2"/>
          </rPr>
          <t xml:space="preserve">
e</t>
        </r>
        <r>
          <rPr>
            <sz val="9"/>
            <rFont val="Arial"/>
            <family val="2"/>
          </rPr>
          <t xml:space="preserve">valuacion realizada por la Contraloría en septiembre. </t>
        </r>
      </text>
    </comment>
    <comment ref="I33" authorId="5">
      <text>
        <r>
          <rPr>
            <b/>
            <sz val="9"/>
            <rFont val="Tahoma"/>
            <family val="2"/>
          </rPr>
          <t>≥90%</t>
        </r>
      </text>
    </comment>
    <comment ref="I36" authorId="5">
      <text>
        <r>
          <rPr>
            <b/>
            <sz val="9"/>
            <rFont val="Tahoma"/>
            <family val="2"/>
          </rPr>
          <t>≥80%</t>
        </r>
        <r>
          <rPr>
            <sz val="9"/>
            <rFont val="Tahoma"/>
            <family val="2"/>
          </rPr>
          <t xml:space="preserve">
</t>
        </r>
      </text>
    </comment>
    <comment ref="I37" authorId="5">
      <text>
        <r>
          <rPr>
            <b/>
            <sz val="9"/>
            <rFont val="Tahoma"/>
            <family val="2"/>
          </rPr>
          <t xml:space="preserve">≥85%
</t>
        </r>
        <r>
          <rPr>
            <sz val="9"/>
            <rFont val="Tahoma"/>
            <family val="2"/>
          </rPr>
          <t xml:space="preserve">
</t>
        </r>
      </text>
    </comment>
    <comment ref="I38" authorId="5">
      <text>
        <r>
          <rPr>
            <b/>
            <sz val="9"/>
            <rFont val="Tahoma"/>
            <family val="2"/>
          </rPr>
          <t>≥95%</t>
        </r>
        <r>
          <rPr>
            <sz val="9"/>
            <rFont val="Tahoma"/>
            <family val="2"/>
          </rPr>
          <t xml:space="preserve">
</t>
        </r>
      </text>
    </comment>
    <comment ref="I39" authorId="5">
      <text>
        <r>
          <rPr>
            <b/>
            <sz val="9"/>
            <rFont val="Tahoma"/>
            <family val="2"/>
          </rPr>
          <t>≥89%</t>
        </r>
        <r>
          <rPr>
            <sz val="9"/>
            <rFont val="Tahoma"/>
            <family val="2"/>
          </rPr>
          <t xml:space="preserve">
</t>
        </r>
      </text>
    </comment>
    <comment ref="I40" authorId="5">
      <text>
        <r>
          <rPr>
            <b/>
            <sz val="9"/>
            <rFont val="Tahoma"/>
            <family val="2"/>
          </rPr>
          <t>≥80%</t>
        </r>
        <r>
          <rPr>
            <sz val="9"/>
            <rFont val="Tahoma"/>
            <family val="2"/>
          </rPr>
          <t xml:space="preserve">
</t>
        </r>
      </text>
    </comment>
    <comment ref="I41" authorId="5">
      <text>
        <r>
          <rPr>
            <b/>
            <sz val="9"/>
            <rFont val="Tahoma"/>
            <family val="2"/>
          </rPr>
          <t>≥80%</t>
        </r>
        <r>
          <rPr>
            <sz val="9"/>
            <rFont val="Tahoma"/>
            <family val="2"/>
          </rPr>
          <t xml:space="preserve">
</t>
        </r>
      </text>
    </comment>
    <comment ref="I42" authorId="5">
      <text>
        <r>
          <rPr>
            <b/>
            <sz val="9"/>
            <rFont val="Tahoma"/>
            <family val="2"/>
          </rPr>
          <t>≥80%</t>
        </r>
        <r>
          <rPr>
            <sz val="9"/>
            <rFont val="Tahoma"/>
            <family val="2"/>
          </rPr>
          <t xml:space="preserve">
</t>
        </r>
      </text>
    </comment>
    <comment ref="I57" authorId="5">
      <text>
        <r>
          <rPr>
            <b/>
            <sz val="18"/>
            <rFont val="Tahoma"/>
            <family val="2"/>
          </rPr>
          <t>≥90%</t>
        </r>
        <r>
          <rPr>
            <sz val="9"/>
            <rFont val="Tahoma"/>
            <family val="2"/>
          </rPr>
          <t xml:space="preserve">
</t>
        </r>
      </text>
    </comment>
    <comment ref="I67" authorId="5">
      <text>
        <r>
          <rPr>
            <b/>
            <sz val="9"/>
            <rFont val="Tahoma"/>
            <family val="2"/>
          </rPr>
          <t>≥90%</t>
        </r>
        <r>
          <rPr>
            <sz val="9"/>
            <rFont val="Tahoma"/>
            <family val="2"/>
          </rPr>
          <t xml:space="preserve">
</t>
        </r>
      </text>
    </comment>
    <comment ref="AQ33" authorId="5">
      <text>
        <r>
          <rPr>
            <b/>
            <sz val="9"/>
            <rFont val="Tahoma"/>
            <family val="2"/>
          </rPr>
          <t>metrosaluddosi:</t>
        </r>
        <r>
          <rPr>
            <sz val="9"/>
            <rFont val="Tahoma"/>
            <family val="2"/>
          </rPr>
          <t xml:space="preserve">
Actualmente, en el desarrollo de la Ruta Crítica PAMEC 2016 - 2019 se está en medición inicial. De acuerdo con el cronograma PAMEC, la formulación del plan de mejora se hará en el 1er trimestre de 2017.
Se registra como dato, el resultado del plan de mejoramiento a Dic 2015</t>
        </r>
      </text>
    </comment>
    <comment ref="AN53" authorId="5">
      <text>
        <r>
          <rPr>
            <b/>
            <sz val="9"/>
            <rFont val="Tahoma"/>
            <family val="2"/>
          </rPr>
          <t>metrosaluddosi:</t>
        </r>
        <r>
          <rPr>
            <sz val="9"/>
            <rFont val="Tahoma"/>
            <family val="2"/>
          </rPr>
          <t xml:space="preserve">
Se realizo 1 Autoevaluación quedo pendiente 1 </t>
        </r>
      </text>
    </comment>
  </commentList>
</comments>
</file>

<file path=xl/comments8.xml><?xml version="1.0" encoding="utf-8"?>
<comments xmlns="http://schemas.openxmlformats.org/spreadsheetml/2006/main">
  <authors>
    <author>metrosaluddosi</author>
    <author>Olga Mejia</author>
    <author> </author>
  </authors>
  <commentList>
    <comment ref="C21" authorId="0">
      <text>
        <r>
          <rPr>
            <sz val="9"/>
            <rFont val="Tahoma"/>
            <family val="2"/>
          </rPr>
          <t xml:space="preserve">Prueba piloto UH San Cristobal
</t>
        </r>
      </text>
    </comment>
    <comment ref="C59" authorId="1">
      <text>
        <r>
          <rPr>
            <b/>
            <sz val="9"/>
            <rFont val="Tahoma"/>
            <family val="2"/>
          </rPr>
          <t>Olga Mejia:</t>
        </r>
        <r>
          <rPr>
            <sz val="9"/>
            <rFont val="Tahoma"/>
            <family val="2"/>
          </rPr>
          <t xml:space="preserve">
El cumplimiento del indicador depende de la entrega de la adecuacion 12 de Octubre </t>
        </r>
      </text>
    </comment>
    <comment ref="C67" authorId="2">
      <text>
        <r>
          <rPr>
            <b/>
            <sz val="8"/>
            <rFont val="Tahoma"/>
            <family val="2"/>
          </rPr>
          <t xml:space="preserve"> :puntos de atencion con inventario/Total puntos de atencion de la ESE inventario/UPSS</t>
        </r>
      </text>
    </comment>
    <comment ref="C72" authorId="2">
      <text>
        <r>
          <rPr>
            <b/>
            <sz val="8"/>
            <rFont val="Tahoma"/>
            <family val="2"/>
          </rPr>
          <t xml:space="preserve">Nro Mantenimientos correctivos realizados/ Nro de mantenimientos correctivos solicitados
</t>
        </r>
      </text>
    </comment>
    <comment ref="C73" authorId="2">
      <text>
        <r>
          <rPr>
            <b/>
            <sz val="8"/>
            <rFont val="Tahoma"/>
            <family val="2"/>
          </rPr>
          <t xml:space="preserve">Nro Mantenimientos correctivos realizados/ Nro de mantenimientos correctivos solicitados
</t>
        </r>
      </text>
    </comment>
    <comment ref="B14" authorId="0">
      <text>
        <r>
          <rPr>
            <b/>
            <sz val="9"/>
            <rFont val="Tahoma"/>
            <family val="2"/>
          </rPr>
          <t>metrosaluddosi:</t>
        </r>
        <r>
          <rPr>
            <sz val="9"/>
            <rFont val="Tahoma"/>
            <family val="2"/>
          </rPr>
          <t xml:space="preserve">
Promoción y venta de servicios, Admon de la relación con los clientes, posventa, marketing digital y gestión de la marca en redes sociales</t>
        </r>
      </text>
    </comment>
    <comment ref="B15" authorId="0">
      <text>
        <r>
          <rPr>
            <b/>
            <sz val="9"/>
            <rFont val="Tahoma"/>
            <family val="2"/>
          </rPr>
          <t>metrosaluddosi:</t>
        </r>
        <r>
          <rPr>
            <sz val="9"/>
            <rFont val="Tahoma"/>
            <family val="2"/>
          </rPr>
          <t xml:space="preserve">
Esta tarea incluye los aspectos relativos a contratar personal o una empresa</t>
        </r>
      </text>
    </comment>
    <comment ref="C91" authorId="0">
      <text>
        <r>
          <rPr>
            <b/>
            <sz val="9"/>
            <rFont val="Tahoma"/>
            <family val="2"/>
          </rPr>
          <t xml:space="preserve">metrosaluddosi:
</t>
        </r>
        <r>
          <rPr>
            <sz val="9"/>
            <rFont val="Tahoma"/>
            <family val="2"/>
          </rPr>
          <t>Iincluir Directivos, usurios y partes interesadas</t>
        </r>
      </text>
    </comment>
    <comment ref="C92" authorId="0">
      <text>
        <r>
          <rPr>
            <b/>
            <sz val="9"/>
            <rFont val="Tahoma"/>
            <family val="2"/>
          </rPr>
          <t>metrosaluddosi:Según plan de trabajo para 2016 y cronograma</t>
        </r>
      </text>
    </comment>
    <comment ref="I53" authorId="0">
      <text>
        <r>
          <rPr>
            <b/>
            <sz val="9"/>
            <rFont val="Tahoma"/>
            <family val="2"/>
          </rPr>
          <t>≥ 8,5%</t>
        </r>
        <r>
          <rPr>
            <sz val="9"/>
            <rFont val="Tahoma"/>
            <family val="2"/>
          </rPr>
          <t xml:space="preserve">
</t>
        </r>
      </text>
    </comment>
  </commentList>
</comments>
</file>

<file path=xl/comments9.xml><?xml version="1.0" encoding="utf-8"?>
<comments xmlns="http://schemas.openxmlformats.org/spreadsheetml/2006/main">
  <authors>
    <author>Olga Mejia</author>
    <author> </author>
    <author>metrosaluddosi</author>
  </authors>
  <commentList>
    <comment ref="C35" authorId="0">
      <text>
        <r>
          <rPr>
            <b/>
            <sz val="9"/>
            <rFont val="Tahoma"/>
            <family val="2"/>
          </rPr>
          <t>Olga Mejia:</t>
        </r>
        <r>
          <rPr>
            <sz val="9"/>
            <rFont val="Tahoma"/>
            <family val="2"/>
          </rPr>
          <t xml:space="preserve">
El cumplimiento del indicador depende de la entrega de la adecuacion 12 de Octubre </t>
        </r>
      </text>
    </comment>
    <comment ref="C43" authorId="1">
      <text>
        <r>
          <rPr>
            <b/>
            <sz val="8"/>
            <rFont val="Tahoma"/>
            <family val="2"/>
          </rPr>
          <t xml:space="preserve"> :puntos de atencion con inventario/Total puntos de atencion de la ESE inventario/UPSS</t>
        </r>
      </text>
    </comment>
    <comment ref="C48" authorId="1">
      <text>
        <r>
          <rPr>
            <b/>
            <sz val="8"/>
            <rFont val="Tahoma"/>
            <family val="2"/>
          </rPr>
          <t xml:space="preserve">Nro Mantenimientos correctivos realizados/ Nro de mantenimientos correctivos solicitados
</t>
        </r>
      </text>
    </comment>
    <comment ref="C49" authorId="1">
      <text>
        <r>
          <rPr>
            <b/>
            <sz val="8"/>
            <rFont val="Tahoma"/>
            <family val="2"/>
          </rPr>
          <t xml:space="preserve">Nro Mantenimientos correctivos realizados/ Nro de mantenimientos correctivos solicitados
</t>
        </r>
      </text>
    </comment>
    <comment ref="B69" authorId="2">
      <text>
        <r>
          <rPr>
            <b/>
            <sz val="9"/>
            <rFont val="Tahoma"/>
            <family val="2"/>
          </rPr>
          <t>metrosaluddosi:</t>
        </r>
        <r>
          <rPr>
            <sz val="9"/>
            <rFont val="Tahoma"/>
            <family val="2"/>
          </rPr>
          <t xml:space="preserve">
En Comité de Gerencia. Comité de Directores y reuniones de personal</t>
        </r>
      </text>
    </comment>
    <comment ref="I27" authorId="2">
      <text>
        <r>
          <rPr>
            <b/>
            <sz val="9"/>
            <rFont val="Tahoma"/>
            <family val="2"/>
          </rPr>
          <t>≥ 100%</t>
        </r>
        <r>
          <rPr>
            <sz val="9"/>
            <rFont val="Tahoma"/>
            <family val="2"/>
          </rPr>
          <t xml:space="preserve">
</t>
        </r>
      </text>
    </comment>
    <comment ref="I30" authorId="2">
      <text>
        <r>
          <rPr>
            <b/>
            <sz val="9"/>
            <rFont val="Tahoma"/>
            <family val="2"/>
          </rPr>
          <t>≥ 85%</t>
        </r>
        <r>
          <rPr>
            <sz val="9"/>
            <rFont val="Tahoma"/>
            <family val="2"/>
          </rPr>
          <t xml:space="preserve">
</t>
        </r>
      </text>
    </comment>
  </commentList>
</comments>
</file>

<file path=xl/sharedStrings.xml><?xml version="1.0" encoding="utf-8"?>
<sst xmlns="http://schemas.openxmlformats.org/spreadsheetml/2006/main" count="2591" uniqueCount="672">
  <si>
    <t>LÍNEA ESTRATÉGICA PLAN DE DESARROLLO MUNICIPIO:</t>
  </si>
  <si>
    <t>2. DESARROLLO Y BIENESTAR PARA TODA LA POBLACIÓN</t>
  </si>
  <si>
    <t>LÍNEA ESTRATÉGICA PLAN GESTIÓN</t>
  </si>
  <si>
    <t>COMPONENTE PLAN MUNICIPIO:</t>
  </si>
  <si>
    <t>2.2 Salud</t>
  </si>
  <si>
    <t>Gestión intramural de promoción y prevención</t>
  </si>
  <si>
    <t>PROGRAMA PLAN MUNICIPIO:</t>
  </si>
  <si>
    <t>2.2.4 Institucionalidad del Sector Salud</t>
  </si>
  <si>
    <t>UNIDAD ADMINISTRATIVA:</t>
  </si>
  <si>
    <t>Dirección Promoción y Prevención</t>
  </si>
  <si>
    <t>Actividades</t>
  </si>
  <si>
    <t>Indicadores</t>
  </si>
  <si>
    <t>Linea de Base</t>
  </si>
  <si>
    <t>Responsable</t>
  </si>
  <si>
    <t>Asignacion de Recursos (en millones)</t>
  </si>
  <si>
    <t>Documentar, validar y estandarizar el procedimiento de asesoría y asistencia técnica</t>
  </si>
  <si>
    <t>Lograr el 100% de la implementación del plan de asesoría y asistencia técnica a la red en diciembre de 2011.</t>
  </si>
  <si>
    <t xml:space="preserve">Porcentaje de adherencia a las guías de atención
</t>
  </si>
  <si>
    <t>Formalizar  e implementar el plan de asesoría y asistencia técnica</t>
  </si>
  <si>
    <t xml:space="preserve">Construir el  perfil socio - epidemiológico con la caracterización de la población desde los componentes socio demográficos y culturales </t>
  </si>
  <si>
    <t>Caracterizar la población sujeto de los programas y proyectos de Promoción y prevención para cada una de las UPSS desde sus características epidemiológicas</t>
  </si>
  <si>
    <t>Perfil socioepidemiològico de la poblaciòn contruido en el segundo semestre de 2011</t>
  </si>
  <si>
    <t xml:space="preserve">Porcentaje de población adscrita y caracterizada por UPSS
</t>
  </si>
  <si>
    <t>Definir el  perfil sociocultural de la población por UPSS</t>
  </si>
  <si>
    <t xml:space="preserve">Porcentaje de caracterización del Perfil sociocultural 
</t>
  </si>
  <si>
    <t>FORMULACIÓN</t>
  </si>
  <si>
    <t xml:space="preserve">Diseño e implementación de  un plan de socialización de guías y contratación vigente para los programas de Promoción y Prevención </t>
  </si>
  <si>
    <t xml:space="preserve">Formular el plan de socialización de normas, guías y de la contratación vigente para los programas de Promoción y Prevención </t>
  </si>
  <si>
    <t xml:space="preserve">Desplegar el plan de socialización de guías y contratación vigente para los programas de Promoción y Prevención </t>
  </si>
  <si>
    <t>Evaluar el despliegue y socialización de las guías y contratos para los programas de Promoción y Prevención</t>
  </si>
  <si>
    <t>Despliegue  y socialización de normas , guías y  contratos ejecutado en un 100% en diciembre de 2011</t>
  </si>
  <si>
    <t>Documento con plan de socializaciòn de normas y guías</t>
  </si>
  <si>
    <t>Acompañar la ejecucion de ls  acciones propuestas en el plan de mejoramiento presentado por el proyecto de "Vigilancia epidemiológica, prevención de la enfermedad y asistencia social en salud" (Ver hoja Nacer- SSM)</t>
  </si>
  <si>
    <t>Asesorar a cada una de la UPSS en la  formulación y ejecucion  de los  planes de mejoramiento de la adherencia a normas y guías de detección temprana y protección específica</t>
  </si>
  <si>
    <t>Lograr el 80% de adherencia a las normas y guías de atención en los programas de promoción y prevención para el año 2011</t>
  </si>
  <si>
    <t>Implementación de un plan para solicitud, recolección y análisis de información de los programas y proyectos de la dirección de Promoción y Prevención</t>
  </si>
  <si>
    <t>Diseño y/o adopciòn de los instrumentos para la recolección  de la información , seguimiento y evaluación de los programas de promoción de la salud y prevención de la enfermedad y de las enfermedades de interés en salud publica.</t>
  </si>
  <si>
    <t>Instrumentos diseñados o adoptados  y socializados a abril  de 2011</t>
  </si>
  <si>
    <t>% de líderes de equipo y servidores públicos capacitados en los instrumentos diseñados</t>
  </si>
  <si>
    <t xml:space="preserve"> Plan de análisis y   divulgación  de la información implementado en dic 2011</t>
  </si>
  <si>
    <t>Porcentaje de implementación del plan de gestión de la información</t>
  </si>
  <si>
    <t>Implementación de un Tablero de control a partir de indicadores de programas y proyectos</t>
  </si>
  <si>
    <t>Formulación del tablero de indicadores de gestión</t>
  </si>
  <si>
    <t>Tablero de indicadores de gestión implementado en  las 10 UPSS de la red</t>
  </si>
  <si>
    <t xml:space="preserve">Porcentaje de formulación del plan de indicadores de gestión </t>
  </si>
  <si>
    <t>Implementación del tablero de indicadores de gestión</t>
  </si>
  <si>
    <t xml:space="preserve">
% de UPSS con programas de promoción y prevención    medidos con indicadores </t>
  </si>
  <si>
    <t>Identificar los requerimientos de información de los entes externos</t>
  </si>
  <si>
    <t xml:space="preserve">% de requerimientos de informacion  con respuesta oportuna </t>
  </si>
  <si>
    <t>Elaborar un instrumento que permita dar respuesta a las necesidades  de información de todos los entes externos (Contraloría, SSM, EAPB)</t>
  </si>
  <si>
    <t>Gestión extramural de promoción y prevención</t>
  </si>
  <si>
    <t>Articular los diferentes programas y proyectos de promoción de la salud y prevención de la enfermedad.</t>
  </si>
  <si>
    <t>100% de las estrategias de integración intramural y extramural implementadas en diciembre de 2011</t>
  </si>
  <si>
    <t>Porcentaje de cumplimiento de actividades de articulación intra-extramural</t>
  </si>
  <si>
    <t>Fortalecimiento de la vigilancia epidemiológica y seguimiento a los indicadores de impacto en Salud Pública</t>
  </si>
  <si>
    <t>Mejorar los indicadores de salud pública establecidos en el numeral 3.2 del Plan de Gestión 2008-2011</t>
  </si>
  <si>
    <t>%  de hipertensos controlados a los seis meses de ingreso en el programa</t>
  </si>
  <si>
    <t>Número de Centros de atención con el Programa AIEPI funcionando</t>
  </si>
  <si>
    <t>Número de gestantes captadas en la consulta con ingreso al programa de control prenatal en el primer trimestre</t>
  </si>
  <si>
    <t>Número de casos de sífilis congénita cuya madre realizó el Control prenatal en la ESE</t>
  </si>
  <si>
    <t>% de cumplimiento en las coberturas de vacunación</t>
  </si>
  <si>
    <r>
      <rPr>
        <b/>
        <sz val="10"/>
        <color indexed="8"/>
        <rFont val="Century Gothic"/>
        <family val="2"/>
      </rPr>
      <t xml:space="preserve">
</t>
    </r>
    <r>
      <rPr>
        <sz val="10"/>
        <color indexed="8"/>
        <rFont val="Century Gothic"/>
        <family val="2"/>
      </rPr>
      <t xml:space="preserve">Implementar un plan de  asesoría y asistencia técnica dirigido a los servidores que lideran los diferentes programas de promocion de la salud y prevencion de la enfermedad en cada una de las UPSS
</t>
    </r>
  </si>
  <si>
    <t>Sistema de vigilancia de la demanda de servicios por enfermedades  transmisibles estructurado para la red de servicios y operando en las UPSS</t>
  </si>
  <si>
    <t xml:space="preserve"> % de servidores públicos con normas, guias  y contratos socializados 
</t>
  </si>
  <si>
    <t xml:space="preserve"> % de líderes de equipos de las UPSS capacitados </t>
  </si>
  <si>
    <t>Nivel de conocimiento  de los líderes de promoción y prevencióny servidores de las guías y contratos</t>
  </si>
  <si>
    <t xml:space="preserve">Evaluar la ejecucion de las acciones propuestas en el plan de mejoramiento presentado por las las UPSS como respuesta ante los requerimientos del proyecto de "Vigilancia epidemiológica, prevención de la enfermedad y asistencia social en salud" </t>
  </si>
  <si>
    <t>Identificar puntos críticos de los Programas y Proyectos a integrar</t>
  </si>
  <si>
    <t>Definir e implementar estrategias de  integración de programas y proyectos.</t>
  </si>
  <si>
    <t>Documento con los puntos criticos  identificados y documentados</t>
  </si>
  <si>
    <t xml:space="preserve">PLAN DE GESTIÓN 2008 - 2012  (Humana, Innovadora y Sostenible)
EMPRESA SOCIAL DEL ESTADO METROSALUD
</t>
  </si>
  <si>
    <t xml:space="preserve">LA CULTURA SALUDABLE PARA LA CALIDAD DE VIDA </t>
  </si>
  <si>
    <r>
      <t xml:space="preserve">OBJETIVO ESTRATÉGICO:  </t>
    </r>
    <r>
      <rPr>
        <sz val="10"/>
        <color indexed="8"/>
        <rFont val="Century Gothic"/>
        <family val="2"/>
      </rPr>
      <t xml:space="preserve">
</t>
    </r>
    <r>
      <rPr>
        <sz val="11"/>
        <color indexed="8"/>
        <rFont val="Century Gothic"/>
        <family val="2"/>
      </rPr>
      <t xml:space="preserve">Implementar un modelo de intervención del proceso Salud-Enfermedad que trascienda los escenarios de la atención intramural, uni sectorial y asistencialista que genere un procesos holístico, global, con enfoque de riesgo, que haga uso de las estrategias de participación social, trabajo intersectorial y de ejecución de programas de Promoción y Prevención, facilitando el desarrollo de prácticas saludables de acuerdo a la evolución poblacional y transición epidemiológica.  </t>
    </r>
  </si>
  <si>
    <t>LÍNEA</t>
  </si>
  <si>
    <t>PESO %</t>
  </si>
  <si>
    <t>PROGRAMA</t>
  </si>
  <si>
    <t>PROYECTO</t>
  </si>
  <si>
    <t>ACTIVIDADES</t>
  </si>
  <si>
    <t>ACCIONES</t>
  </si>
  <si>
    <t xml:space="preserve">METAS </t>
  </si>
  <si>
    <t xml:space="preserve">INDICADORES </t>
  </si>
  <si>
    <t xml:space="preserve"> </t>
  </si>
  <si>
    <t>PLAN DE ACCIÓN</t>
  </si>
  <si>
    <t>Programado</t>
  </si>
  <si>
    <t>Ejecutado</t>
  </si>
  <si>
    <t>% EJECUCION</t>
  </si>
  <si>
    <t>Mejoramiento de la gestión de la unidad de Promoción y Prevención</t>
  </si>
  <si>
    <t>Porcentaje de adherencia a guías y normas de atención</t>
  </si>
  <si>
    <t>Construir e implementar un procedimiento modelo de respuesta a los requerimientos de información de los entes externos</t>
  </si>
  <si>
    <t>Tener implementado el procedimiento modelo de respuesta para primer semestre de 2011</t>
  </si>
  <si>
    <t>Asesoría técnica y acompañamiento en la red de servicios</t>
  </si>
  <si>
    <t>Desarrollo de acciones en salud pùblica</t>
  </si>
  <si>
    <t xml:space="preserve">Formular e implementar un plan de análisis y de  divulgación  de la información de los programas de promoción de la salud y prevención de la enfermedad y de las enfermedades de interés en salud pública. </t>
  </si>
  <si>
    <r>
      <t xml:space="preserve">Implementar el procedimiento </t>
    </r>
    <r>
      <rPr>
        <sz val="10"/>
        <color indexed="8"/>
        <rFont val="Century Gothic"/>
        <family val="2"/>
      </rPr>
      <t>de respuesta a los requerimientos de información de los entes externos</t>
    </r>
  </si>
  <si>
    <t>Desarrollar programas de promoción y prevención en salud pública</t>
  </si>
  <si>
    <t>Ejecución línea 3</t>
  </si>
  <si>
    <t>Cumplimiento línea 3</t>
  </si>
  <si>
    <t>%</t>
  </si>
  <si>
    <t xml:space="preserve">LÍNEA 3.  LA CULTURA SALUDABLE PARA LA CALIDAD DE VIDA </t>
  </si>
  <si>
    <t>Tareas</t>
  </si>
  <si>
    <t>T1</t>
  </si>
  <si>
    <t>T2</t>
  </si>
  <si>
    <t>T3</t>
  </si>
  <si>
    <t>T4</t>
  </si>
  <si>
    <t>Fecha  de inicio y finalización</t>
  </si>
  <si>
    <t>NOMBRE DEL PROYECTO O ACCIÓN: Formaciòn en atenciòn primaria en salud para el personal asistencial</t>
  </si>
  <si>
    <t>NOMBRE DEL PROYECTO O ACCIÓN: Implementaciòn Modelo de seguridad del Paciente en la ESE Metrosalud</t>
  </si>
  <si>
    <t xml:space="preserve">% Cumplimiento proyecto programado: </t>
  </si>
  <si>
    <t xml:space="preserve">% Cumplimiento proyecto ejecutado: </t>
  </si>
  <si>
    <t>% de Cumplimiento del programa 1 programado</t>
  </si>
  <si>
    <t>% de Cumplimiento del programa 1 ejecutado</t>
  </si>
  <si>
    <t xml:space="preserve">Cantidad Programada </t>
  </si>
  <si>
    <t>Cantidad Año</t>
  </si>
  <si>
    <t>La Prestación de Servicios de Salud Integrales y con Calidad, Centrados en el Usuario y su Familia, Nuestra Razón de Ser</t>
  </si>
  <si>
    <t>Fortalecimiento de la red de servicios, en busca del liderazgo</t>
  </si>
  <si>
    <t xml:space="preserve">Atención integral e integrada por la salud individual y familiar </t>
  </si>
  <si>
    <t>NLB</t>
  </si>
  <si>
    <t>Oficina Asesora de Planeación y Desarrollo Organizacional</t>
  </si>
  <si>
    <t>Subgerencia Red de Servicios, Dirección Gestión Clínica y PYP</t>
  </si>
  <si>
    <t>Total programado T1</t>
  </si>
  <si>
    <t>Ejecutado         T1                               (25%)</t>
  </si>
  <si>
    <t>Total programado T2</t>
  </si>
  <si>
    <t>T2                                            (25%)</t>
  </si>
  <si>
    <t>Total programado T3</t>
  </si>
  <si>
    <t>T3                                       (25%)</t>
  </si>
  <si>
    <t>% Cumplimiento Línea:</t>
  </si>
  <si>
    <t>% Cumplimiento Línea Acumulado:</t>
  </si>
  <si>
    <t>% Cumplimiento Componente:</t>
  </si>
  <si>
    <t>% Cumplimiento Componente Acumulado:</t>
  </si>
  <si>
    <t xml:space="preserve">% Cumplimiento programa 1: </t>
  </si>
  <si>
    <t xml:space="preserve">% Cumplimiento programa 1 Acumulado: </t>
  </si>
  <si>
    <t xml:space="preserve">% Cumplimiento programa 2: </t>
  </si>
  <si>
    <t xml:space="preserve">% Cumplimiento programa 2 Acumulado: </t>
  </si>
  <si>
    <t>Peso 30%</t>
  </si>
  <si>
    <t>Cumplimiento 100%</t>
  </si>
  <si>
    <t>% Peso porcentual de la Línea programado</t>
  </si>
  <si>
    <t>% Peso porcentual de la Línea ejecutado</t>
  </si>
  <si>
    <t>Acumulado 100%</t>
  </si>
  <si>
    <t>EVALUACIÓN</t>
  </si>
  <si>
    <t>Ejecución Metas Fisicas Périodo</t>
  </si>
  <si>
    <t>Ejecución Financiera Período Acumulado (En millones)</t>
  </si>
  <si>
    <t>% Eficiencia</t>
  </si>
  <si>
    <t>% Eficacia</t>
  </si>
  <si>
    <t>Acumulado T2</t>
  </si>
  <si>
    <t>Acumulado T3</t>
  </si>
  <si>
    <t>Observa-ciones</t>
  </si>
  <si>
    <t>Acciones correctivas y/o preventivas</t>
  </si>
  <si>
    <t>1 trim</t>
  </si>
  <si>
    <t xml:space="preserve">Evidencias </t>
  </si>
  <si>
    <t>2 trim</t>
  </si>
  <si>
    <t>3 trim</t>
  </si>
  <si>
    <t>4 trim</t>
  </si>
  <si>
    <t>Total programado T4</t>
  </si>
  <si>
    <t>T4                               (25%)</t>
  </si>
  <si>
    <t>01/01/2016 - 31/12/2016</t>
  </si>
  <si>
    <t>Riesgo</t>
  </si>
  <si>
    <t xml:space="preserve">Proceso </t>
  </si>
  <si>
    <t>Número</t>
  </si>
  <si>
    <t>Procedimientos quirúrgicos inseguros</t>
  </si>
  <si>
    <t>Atención en salud</t>
  </si>
  <si>
    <t>Registros clínicos y administrativos incompletos y/o deficientes</t>
  </si>
  <si>
    <t>Atenciòn en salud</t>
  </si>
  <si>
    <t>Registros clínicos y administrativos incompletos y/o deficientes
Altas no autorizadas del servicio (fugas)</t>
  </si>
  <si>
    <t>6
11</t>
  </si>
  <si>
    <t>Subgerencia Red de Servicios, Dirección Gestión Clínica y PYP, Director UPSS</t>
  </si>
  <si>
    <t>% Acumulado Año</t>
  </si>
  <si>
    <t>LÍNEA ESTRATÉGICA PLAN DE DESARROLLO:</t>
  </si>
  <si>
    <t>COMPONENTE:</t>
  </si>
  <si>
    <t>PROGRAMA:</t>
  </si>
  <si>
    <t>NOMBRE DEL PROYECTO O ACCIÓN:</t>
  </si>
  <si>
    <t xml:space="preserve">NOMBRE DEL PROYECTO O ACCIÓN:  Participación activa: usuario, familia y comunidad </t>
  </si>
  <si>
    <t>Gestionar el  SIAU</t>
  </si>
  <si>
    <t>Monitorizar la implementación del SIAU</t>
  </si>
  <si>
    <t>Proporción de Manifestaciones con respuesta antes de 15 días</t>
  </si>
  <si>
    <t>Subgerencia Red de Servicios
Dirección Gestión Clínica y PYP
Director UPSS</t>
  </si>
  <si>
    <t xml:space="preserve">Elaborar informes de análisis de las PQRS </t>
  </si>
  <si>
    <t>Gestionar la oportunidad y  calidad de las respuestas a las quejas y reclamos</t>
  </si>
  <si>
    <t>Satisfacción del usuario frente a la respuesta recibida a su queja y/o reclamo</t>
  </si>
  <si>
    <t xml:space="preserve">Realizar mediciones y evaluar resultados </t>
  </si>
  <si>
    <t>Dirección Gestión Clínica y PYP</t>
  </si>
  <si>
    <t>Programar y Aplicar encuesta</t>
  </si>
  <si>
    <t xml:space="preserve">Satisfacción del usuario, familia y grupos de interes </t>
  </si>
  <si>
    <t>Subgerencia Red de Servicios
Dirección Gestión Clínica y PYP, Director de UPSS</t>
  </si>
  <si>
    <t>Evaluar resultados</t>
  </si>
  <si>
    <t xml:space="preserve">Gestionar la ejecución del proyecto participación activa usuario, familia y comunidad </t>
  </si>
  <si>
    <t>Actualizar, implementar y hacer seguimiento a la ejecución del proyecto</t>
  </si>
  <si>
    <t xml:space="preserve">Informe de seguimiento de la ejecución del proyecto participación activa usuario, familia y comunidad </t>
  </si>
  <si>
    <t>Gestionar programa de sensibilización a los usuarios</t>
  </si>
  <si>
    <t>% De cumplimiento del cronograma de capacitación a usuarios internos y externos</t>
  </si>
  <si>
    <r>
      <t xml:space="preserve">Evaluar conocimiento sobre los temas capacitación                                                   (Derechos y deberes de clientes internos y/o externos, </t>
    </r>
    <r>
      <rPr>
        <i/>
        <sz val="11"/>
        <color indexed="8"/>
        <rFont val="Century Gothic"/>
        <family val="2"/>
      </rPr>
      <t xml:space="preserve">El Manual del Usuario y el Código de Resarcimiento y el Manual de Escucha Activa)  </t>
    </r>
  </si>
  <si>
    <r>
      <t xml:space="preserve">Grado de conocimiento de los clientes internos y externos en los temas: </t>
    </r>
    <r>
      <rPr>
        <i/>
        <sz val="11"/>
        <color indexed="8"/>
        <rFont val="Century Gothic"/>
        <family val="2"/>
      </rPr>
      <t>(Derechos y deberes de clientes internos y/o externos, El Manual del Usuario, el Código de Resarcimiento y el Manual de Escucha Activa)</t>
    </r>
    <r>
      <rPr>
        <sz val="11"/>
        <color indexed="8"/>
        <rFont val="Century Gothic"/>
        <family val="2"/>
      </rPr>
      <t xml:space="preserve"> </t>
    </r>
  </si>
  <si>
    <t>Fortalecer la ética empresarial, la transparencia y el gobierno corporativo</t>
  </si>
  <si>
    <t>Divulgar y evaluar el Código de Ética y Buen Gobierno</t>
  </si>
  <si>
    <t>Cobertura del despliegue del
Codigo de Ética y Buen Gobierno</t>
  </si>
  <si>
    <t xml:space="preserve"> Oficina Asesora de Planeación y Desarrollo Organizacional</t>
  </si>
  <si>
    <t>01/01/2016 - 01/10/2016</t>
  </si>
  <si>
    <t>Grado de conocimiento del Código de ética  y Buen Gobierno</t>
  </si>
  <si>
    <t>Medir el avance de la entidad en la aplicación de las políticas Institucionales</t>
  </si>
  <si>
    <t>% De cumplimiento en el avance en las Políticas Institucionales</t>
  </si>
  <si>
    <t>Formular Plan Anticorrupción y de Atención al Ciudadano 2016</t>
  </si>
  <si>
    <t>Plan formulado</t>
  </si>
  <si>
    <t xml:space="preserve"> Oficina Asesora de Planeación y Desarrollo Organizacional                                                                                                                           Corresponsables: Jefes Unidades Administrativas</t>
  </si>
  <si>
    <t>01/01/2016 - 31/01/2016</t>
  </si>
  <si>
    <t>Desplegar el Plan de Anticorrupción y de Atención al ciudadano y los trámites institucionales</t>
  </si>
  <si>
    <t>Grado de conocimiento del Plan Anticorrupción y de Atención al Ciudadano</t>
  </si>
  <si>
    <t xml:space="preserve">Realizar informe de seguimiento al Plan Anticorrupción </t>
  </si>
  <si>
    <t>Seguimiento al plan anticorrupción con corte al 31 de diciembre del 2015</t>
  </si>
  <si>
    <t xml:space="preserve"> Oficina Asesora de Planeación y Desarrollo Organizacional,                                                                                                                                                                  Corresponsable:  Jefes Unidades Administrativas, Oficina de Control Interno y Evaluación</t>
  </si>
  <si>
    <t xml:space="preserve">Seguimiento al plan anticorrupción 2016
</t>
  </si>
  <si>
    <t xml:space="preserve"> Oficina Asesora de Planeación y Desarrollo Organizacional,                                                                                                                                                                  Corresponsable:  Oficina de Control Interno y Evaluación</t>
  </si>
  <si>
    <t>Elaborar cronograma para la rendición de la cuenta según lineamientos establecidos en el Manual de Rendición de Cuentas del DAFP</t>
  </si>
  <si>
    <t>Cumplimiento del cronograma de la rendición de la cuenta</t>
  </si>
  <si>
    <t xml:space="preserve">Gerencia
Oficina Asesora de Planeación y Desarrollo Organizacional
</t>
  </si>
  <si>
    <t>01/02/2016 - 31/12/2016</t>
  </si>
  <si>
    <t xml:space="preserve">Ejecutar cronograma de la rendición de la cuenta </t>
  </si>
  <si>
    <t>Gerencia
 Oficina Asesora de Planeación y Desarrollo Organizacional
Corresponsables:
Jefes de Unidades administrativas</t>
  </si>
  <si>
    <t>Hacer seguimiento al cronograma de la rendición de cuentas</t>
  </si>
  <si>
    <t xml:space="preserve"> Oficina de Control Interno y Evaluación</t>
  </si>
  <si>
    <t>Mantener la rendición de cuentas</t>
  </si>
  <si>
    <r>
      <t xml:space="preserve">Realizar seguimiento interno a los puntos de atención en el manejo de residuos hospitalarios                                                    </t>
    </r>
    <r>
      <rPr>
        <i/>
        <sz val="11"/>
        <color indexed="8"/>
        <rFont val="Century Gothic"/>
        <family val="2"/>
      </rPr>
      <t>(Verificación almacenamiento de material reciclable)</t>
    </r>
  </si>
  <si>
    <t>% De cumplimiento del Programa de Auditorías al Plan de Residuos</t>
  </si>
  <si>
    <t>Direccion Adminstrativa</t>
  </si>
  <si>
    <t xml:space="preserve">Realizar capacitación en Manejo de residuos, sustancias químicas y matriz de riesgos  </t>
  </si>
  <si>
    <t>Cobertura de capacitación en manejo de residuos hospitalarios</t>
  </si>
  <si>
    <t>Cobertura de capacitación en manejo de Sustancias químicas y matriz de riesgos</t>
  </si>
  <si>
    <t>Ejecutar la estrategia de despliegue del Plan de Residuos Hospitalarios para los pacientes, familia y comunidad</t>
  </si>
  <si>
    <t>% Cumplimiento de las estrategias de despliegue del Plan de Residuos Hospitalarios para los pacientes, familia y comunidad</t>
  </si>
  <si>
    <t>Evaluar la gestión de residuos</t>
  </si>
  <si>
    <t>Cumplimiento de la gestión de residuos hospitalarios (Centros de salud y unidades hospitalarias)</t>
  </si>
  <si>
    <t>Realizar seguimiento a empresas gestoras de residuos</t>
  </si>
  <si>
    <t>Auditorias realizadas</t>
  </si>
  <si>
    <t/>
  </si>
  <si>
    <t>Fortalecer la gestión de residuos hospitalarios en la ESE Metrosalud</t>
  </si>
  <si>
    <t>Fortalecer el despliegue del modelo de responsabilidad social</t>
  </si>
  <si>
    <t>Cumplimiento de las estrategias de despliegue del modelo de responsabilidad social</t>
  </si>
  <si>
    <t>Jefe Oficina Asesora de Planeación y Desarrollo Organizacional,                                                                                                                                                                              Corresponsable: Jefes de Unidad administrativa, Grupo de comunicaciones</t>
  </si>
  <si>
    <t>Monitorear y evaluar implementación y conocimiento del Modelo</t>
  </si>
  <si>
    <t>Evaluar la implementación del Modelo de Responsabilidad Social Empresarial versus normatividad</t>
  </si>
  <si>
    <t>Jefe Oficina Asesora de Planeación y Desarrollo Organizacional,                                                                                                                                                                              Corresponsable: Jefes de Unidad administrativa</t>
  </si>
  <si>
    <t xml:space="preserve">Evaluar el conocimiento del Modelo de Responsabilidad Social Empresarial </t>
  </si>
  <si>
    <t>Informe de Ejecución del Modelo de Responsabilidad Social vigencia 2015</t>
  </si>
  <si>
    <t>Gestionar Modelo de Responsabilidad Social</t>
  </si>
  <si>
    <t>Gestionar la Planta temporal</t>
  </si>
  <si>
    <t>Elaborar estudio y acto administrativo de aprobación de la planta temporal</t>
  </si>
  <si>
    <t>Proyecto de acuerdo de aprobación de la planta temporal</t>
  </si>
  <si>
    <t>Dirección de Talento Humano 
Corresponsable:  
Oficina Asesora de Planeación y Desarrollo Organizacional</t>
  </si>
  <si>
    <t>01/01/2016 - 30/12/2016</t>
  </si>
  <si>
    <t>Aprobación de la planta temporal</t>
  </si>
  <si>
    <t>Junta Directiva</t>
  </si>
  <si>
    <t>Realizar seguimento y evaluación al Plan de Desarrollo 2012 - 2015</t>
  </si>
  <si>
    <t>% de cumplimiento del Plan de Desarrollo año 2012 al 2015</t>
  </si>
  <si>
    <t>Oficina Asesora Planeación y Desarrollo Organizacional
Corresponsable: Gerencia, Unidades Administrativas</t>
  </si>
  <si>
    <t>Ajustar y o modificar el Plan de Desarrollo articulado al Plan de Desarrollo Municipal</t>
  </si>
  <si>
    <t>Plan de desarrollo ajustado y/o modificado</t>
  </si>
  <si>
    <t>Presentar el Plan de Desarrollo a la Junta Directiva para aprobación</t>
  </si>
  <si>
    <t>Plan de Desarrollo aprobado por la Junta Directiva</t>
  </si>
  <si>
    <t>% Cumplimiento de las estrategias de despliegue de instructivos documentados y actualizados</t>
  </si>
  <si>
    <t>Medir el conocimiento del Plan de Desarrollo y Plataforma Estrategica</t>
  </si>
  <si>
    <t>Grado de conocimiento del Plan de Desarrollo</t>
  </si>
  <si>
    <t>Grado de conocimiento de la Plataforma Estratégica</t>
  </si>
  <si>
    <t>% Cumplimiento del Plan de Gestión vigencia 2015</t>
  </si>
  <si>
    <t>Desplegar informe de resultados del Plan de Gestión vigencia 2015</t>
  </si>
  <si>
    <t>Resultados Plan de Gestión 2015 socializado por la página web de la entidad</t>
  </si>
  <si>
    <t>Oficina Asesora Planeación y Desarrollo Organizacional</t>
  </si>
  <si>
    <t>Aprobar plan de acción 2016</t>
  </si>
  <si>
    <t>Plan de Acción 2016 aprobado por la Junta Directiva</t>
  </si>
  <si>
    <t xml:space="preserve">Realizar seguimiento y evaluación del Plan de Acción 2015 (a diciembre 31) </t>
  </si>
  <si>
    <t xml:space="preserve">% De cumplimiento Plan de Acción 2015 (a diciembre 31) </t>
  </si>
  <si>
    <t>Oficina Asesora Planeación y Desarrollo Organizacional
Corresponsables:
Unidades Administrativas</t>
  </si>
  <si>
    <t>Realizar seguimiento y evaluación del Plan de Acción 2016 (Trimestres 1,2,3)</t>
  </si>
  <si>
    <t>% de cumplimiento Plan de Acción 2016 (Trimestres 1,2,3)</t>
  </si>
  <si>
    <t>Revisar y ajustar la metodología para formulación y evaluación del Plan de Acción 2017</t>
  </si>
  <si>
    <t xml:space="preserve">Plan de Acción 2017 formulado </t>
  </si>
  <si>
    <t>Formular Plan de Acción 2017</t>
  </si>
  <si>
    <t>Realizar inventario de planes tácticos</t>
  </si>
  <si>
    <t>Unidades Administrativas
Corresponsable: Oficina Asesora de Planeaciòn y Desarrollo Organizacional, Oficina Asesora de Control Interno y Evaluación</t>
  </si>
  <si>
    <t>Formular Plan de Inversiones 2017</t>
  </si>
  <si>
    <t xml:space="preserve"> Plan de Inversiones 2017 formulado y aprobado</t>
  </si>
  <si>
    <t>Oficina Asesora Planeación y Desarrollo Organizacional, Subgerencia Administrativa y Financiera</t>
  </si>
  <si>
    <t>Realizar seguimiento y evaluación Plan de Inversiones 2016</t>
  </si>
  <si>
    <t>Informe de seguimiento al Plan Inversiones de 2016</t>
  </si>
  <si>
    <t>Ejecutar y evaluar proyecto de desarrollo organizacional</t>
  </si>
  <si>
    <t>Informe de seguimiento al proyecto Fortalecimiento del Desarrollo Organizacional</t>
  </si>
  <si>
    <t xml:space="preserve">Oficina Asesora Planeación y Desarrollo Organizacional
</t>
  </si>
  <si>
    <t>Realizar despliegue del Modelo de Cooperación Internacional según cronograma de divulgación Institucional</t>
  </si>
  <si>
    <t>% Cumplimiento de las estrategias de desplieguedel Modelo de Cooperación Nacional e Internacional</t>
  </si>
  <si>
    <t>Evaluar el grado de conocimiento del Modelo de Cooperación Internacional</t>
  </si>
  <si>
    <t>Grado de conocimiento del Modelo de Cooperación Internacional</t>
  </si>
  <si>
    <t>Formular y evaluar el Plan de Acción</t>
  </si>
  <si>
    <t xml:space="preserve">Gestionar el Plan de Desarrollo </t>
  </si>
  <si>
    <t>Desarrollar el Plan de Gestión</t>
  </si>
  <si>
    <t>Gestionar los  planes tácticos</t>
  </si>
  <si>
    <t>Formular y evaluar Plan de Inversiones</t>
  </si>
  <si>
    <t>Gestionar proyecto Fortalecimiento del Desarrollo Organizacional</t>
  </si>
  <si>
    <t>Gestionar el Modelo de Cooperacion Internacional</t>
  </si>
  <si>
    <t>Caracterizar los procesos y procedimientos institucionales</t>
  </si>
  <si>
    <t>% De procedimientos  actualizados según la demanda</t>
  </si>
  <si>
    <t>Jefes Unidades administrativas.
Corresponsable: Oficina Asesora de Planeación y Desarrollo Organizacional</t>
  </si>
  <si>
    <t>Revisar y/o actualizar los procedimientos institucionales</t>
  </si>
  <si>
    <t>% De instructivos documentados y/o actualizados</t>
  </si>
  <si>
    <t>Elaborar cronograma de trabajo en acuerdo con las Unidades Administrativas priorizadas</t>
  </si>
  <si>
    <t>Documentar y/o actualizar los instructivos institucionales</t>
  </si>
  <si>
    <t>Monitorear la Gestión de los Procesos y Procedimientos Institucionales</t>
  </si>
  <si>
    <t>Ejecutar la estrategia de despliegue de instructivos documentados y actualizados</t>
  </si>
  <si>
    <t>Oficina Asesora de Planeación y Desarrollo Organizacional
Corresponsables:
Jefes Unidades administrativas, Grupo Comunicaciones</t>
  </si>
  <si>
    <t>Medir el grado de conocimiento de los instructivos</t>
  </si>
  <si>
    <t>Grado de conocimiento de los instructivos desplegados</t>
  </si>
  <si>
    <t>Evaluar la estandarización de los procesos actualizados</t>
  </si>
  <si>
    <t>Nivel de estandarización de procesos</t>
  </si>
  <si>
    <t>Desarrollar el SIGO</t>
  </si>
  <si>
    <t>Desplegar  a los servidores el SIGO y el Manual de Calidad</t>
  </si>
  <si>
    <t>% de cumplimiento de las estrategias de despliegue del SIGO y del Manual de calidad</t>
  </si>
  <si>
    <t>Medir el grado de conocimiento del SIGO y del Manual de Calidad</t>
  </si>
  <si>
    <t>Grado de conocimiento del SIGO y del Manual de Calidad</t>
  </si>
  <si>
    <t>Oficina Asesora de Planeación y Desarrollo Organizacional, Jefes Unidades Administrativas</t>
  </si>
  <si>
    <t>Autoevaluar la implementación del SIGO</t>
  </si>
  <si>
    <t>Nivel de desarrollo de los elementos SIGO</t>
  </si>
  <si>
    <t>Fortalecer el Modelo Estándar de Control Interno</t>
  </si>
  <si>
    <t>Evaluar el grado de conocimiento en el MECI en los servidores de la ESE</t>
  </si>
  <si>
    <t>Grado de conocimiento del MECI</t>
  </si>
  <si>
    <t>Autoevaluar la entidad bajo los elementos del MECI</t>
  </si>
  <si>
    <t>% de cumplimiento del sistema MECI</t>
  </si>
  <si>
    <t>Oficina de Control Interno y Evaluación</t>
  </si>
  <si>
    <t>Gestionar la habilitación en la red</t>
  </si>
  <si>
    <t>Consolidar la autoevaluación por UPSS</t>
  </si>
  <si>
    <t>Informe de autoevalación realizado</t>
  </si>
  <si>
    <t>Monitorear las novedades ante la SSSYPA para el 2016</t>
  </si>
  <si>
    <t>Informe de seguimiento al monitoreo de las novedades ante la SSSYPA realizado</t>
  </si>
  <si>
    <t>Mantener actualizada la declaracion de los servicios prestados en la ESE Metrosalud</t>
  </si>
  <si>
    <t>% De servicios inscritos o declarados</t>
  </si>
  <si>
    <t>Realizar asesoría técnica a los diseños y proyectos de infraestructura en relación con los requisitos del sistema unico de habilitación</t>
  </si>
  <si>
    <r>
      <t xml:space="preserve">% De diseños y proyectos de infraestructura física con asesoría técnica requerida en requisitos de habilitación                                                    </t>
    </r>
    <r>
      <rPr>
        <b/>
        <i/>
        <sz val="11"/>
        <color indexed="8"/>
        <rFont val="Century Gothic"/>
        <family val="2"/>
      </rPr>
      <t>(Este proyecto se trabaja según demanda)</t>
    </r>
  </si>
  <si>
    <t>Gestionar premios y reconocimientos</t>
  </si>
  <si>
    <t>Desplegar metodología de Postulación a premios y reconocimientos</t>
  </si>
  <si>
    <t>Grado de conocimiento de la metodología de premios y reconocimientos</t>
  </si>
  <si>
    <t>Oficina asesora de planeacion y desarrollo organizacional</t>
  </si>
  <si>
    <t>Evaluar conocimiento de la metodología de premios y reconocimiento</t>
  </si>
  <si>
    <t>Gestionar el Plan de Comunicaciones 2014 - 2016 de la ESE Metrosalud</t>
  </si>
  <si>
    <t>Producir y difundir medios institucionales</t>
  </si>
  <si>
    <t>% De cumplimiento del Plan de Comunicaciones</t>
  </si>
  <si>
    <t>Gerencia y 
Grupo de comunicaciones 
Corresponsables: Jefe de unidades administrativas</t>
  </si>
  <si>
    <t>Asesorar y apoyar la realización de eventos y actividades institucionales</t>
  </si>
  <si>
    <t>Gerencia y 
Grupo de comunicaciones</t>
  </si>
  <si>
    <t>Divulgar los hechos de interés de la ESE Metrosalud a través de los medios masivos y alternativos de comunicación</t>
  </si>
  <si>
    <t>Diseñar y produccir piezas comunicacionales (dirigidas a usuarios por ciclo vital, a clientes internos y otros grupos de interés)</t>
  </si>
  <si>
    <t>Fomentar la gestión del riesgo en la ESE Metrosalud</t>
  </si>
  <si>
    <t>Revisar y ajustar la metodología de riesgos acorde con la normatividad vigente</t>
  </si>
  <si>
    <t>Metodología de riesgos ajustada</t>
  </si>
  <si>
    <t>01/01/2016 – 31/12/2016</t>
  </si>
  <si>
    <t>Actualizar el Mapa de Riesgos por Proceso y el Plan de Intervención de Riesgos</t>
  </si>
  <si>
    <t>Mapa de riesgos actualizado 2016</t>
  </si>
  <si>
    <t>Jefes Unidades Administrativas
Oficina Asesora de Planeación y Desarrollo Organizacional</t>
  </si>
  <si>
    <t>Hacer despliegue del Sistema de Administración de Riesgo, el Mapa de Riesgos por Proceso y el Plan de Intervención de Riesgos,  a los servidores de la ESE</t>
  </si>
  <si>
    <t>Grado de conocimiento de los servidores de la ESE Metrosalud en el SAR</t>
  </si>
  <si>
    <t>Jefes Unidades Administrativas</t>
  </si>
  <si>
    <t>Implementar las acciones de intervención de riesgos definidas en el Plan de Intervención (PIR)</t>
  </si>
  <si>
    <t>% De cumplimiento en la ejecución del Plan de Intervención de Riesgos</t>
  </si>
  <si>
    <t>Fortalecer la notificación de sucesos administrativos en el aplicativo de eventos adversos</t>
  </si>
  <si>
    <t xml:space="preserve"> Realizar seguimiento al sistema de administración de riesgos</t>
  </si>
  <si>
    <t>Definir e Implementar el PAMEC</t>
  </si>
  <si>
    <t>Consolidar el documento de aprendizaje organizacional PAMEC 2012-2015</t>
  </si>
  <si>
    <t>Documento de aprendizaje organizacional PAMEC 2012 -2015</t>
  </si>
  <si>
    <t>Elaborar documento de nuevo ciclo PAMEC 2016-2019 y su cronograma</t>
  </si>
  <si>
    <t>Documento y cronograma del nuevo ciclo del PAMEC 2016 - 2019</t>
  </si>
  <si>
    <t>Estructurar documento de metodologia de cilcos de mejora</t>
  </si>
  <si>
    <t>Documento actualizado de metodología de ciclos de mejora</t>
  </si>
  <si>
    <t>Oficina Asesora de Planeación y Desarrollo Organizacional
Corresponsable: Control interno y evaluacion</t>
  </si>
  <si>
    <t>Realizar autoevaluación de los estándares de acreditación</t>
  </si>
  <si>
    <t xml:space="preserve">Calificación de autoevaluación con enfoque de acreditación </t>
  </si>
  <si>
    <t>Equipos de mejora
Corresponsables:  Oficina Asesora de Planeación y Desarrollo Organizacional</t>
  </si>
  <si>
    <t xml:space="preserve">Implementar los Planes de Mejora </t>
  </si>
  <si>
    <t>Porcentaje de cumplimiento del Plan de Mejora Institucional</t>
  </si>
  <si>
    <t xml:space="preserve"> Jefes Unidades Administrativas</t>
  </si>
  <si>
    <t>Realizar seguimiento al plan de mejora (autoevaluación)</t>
  </si>
  <si>
    <t>Equipos de mejora
Corresponsable: Oficina Asesora de Planeación y Desarrollo Organizacional</t>
  </si>
  <si>
    <t>Realizar seguimiento al cumplimiento en la elaboración de planes de intervención por auditoria</t>
  </si>
  <si>
    <t>Porcentaje de cumplimiento en la elaboración de los planes de intervención por auditoria</t>
  </si>
  <si>
    <t>Evaluar el grado de conocimiento del PAMEC</t>
  </si>
  <si>
    <t>Grado de conocimiento de los servidores del PAMEC</t>
  </si>
  <si>
    <t>01/04/2016 - 31/09/2016</t>
  </si>
  <si>
    <t>Implementación del Plan de Evaluaciones del Sistema Integrado de Gestión Organizacional</t>
  </si>
  <si>
    <t>Porcentaje de cumplimiento del Plan de  Evaluaciones del Sistema Integrado de Gestión Organizacional</t>
  </si>
  <si>
    <t>Oficina Asesora de Planeación y Desarrollo Organizacional
Dirección de Gestión Clínica y Promoción y Prevención</t>
  </si>
  <si>
    <t xml:space="preserve">Implementar, ejecutar y evaluar la auditoria del paciente trazador </t>
  </si>
  <si>
    <t>Cumplimiento del plan de auditoría del paciente trazador</t>
  </si>
  <si>
    <t>Proporción de cumplimiento de criterios de seguridad del paciente en paciente trazador</t>
  </si>
  <si>
    <t>Proporción de cumplimiento de criterios de humanización en paciente trazador</t>
  </si>
  <si>
    <t>Cumplimiento total de criterios de paciente trazador</t>
  </si>
  <si>
    <t>Fortalecer el Sistema de Evaluación y Control</t>
  </si>
  <si>
    <t>Formular programa integral de evaluaciones</t>
  </si>
  <si>
    <t>% De cumplimiento del Programa de evaluaciones</t>
  </si>
  <si>
    <t xml:space="preserve"> Oficina Control Interno y Evaluación, Dirección Gestión Clínica y P y P, Oficina Asesora de Planeación y Desarrollo Organizacional</t>
  </si>
  <si>
    <t>Desarrollar Programa de Autocontrol</t>
  </si>
  <si>
    <t xml:space="preserve">% De cumplimiento del Programa o estrategia de Autocontrol </t>
  </si>
  <si>
    <t xml:space="preserve"> Oficina Control Interno y Evaluación</t>
  </si>
  <si>
    <t>Divulgar información relativa al control organizacional a través de los medios y canales formales de información</t>
  </si>
  <si>
    <t>% de cumplimiento de las estrategias de desplieguedel Sistema de Evaluación y Control organizacional</t>
  </si>
  <si>
    <t xml:space="preserve"> Oficina Control Interno y Evaluación, Comunicaciones</t>
  </si>
  <si>
    <t>Ejecución del proyecto de Auditoria bajo Normas Internacionales</t>
  </si>
  <si>
    <t>% Ejecución del proyecto de Auditoria bajo Normas Internacionales</t>
  </si>
  <si>
    <t>Documentar los elementos operativos del proceso (Guías, Instructivos, Mejores Prácticas) gestión del control organizacional de acuerdo a lo establecido en el SIGO</t>
  </si>
  <si>
    <t>% Documentos formalizados</t>
  </si>
  <si>
    <t>Gestionar el plan de mejoramiento de la Contraloría y de entes de vigilancia y control</t>
  </si>
  <si>
    <t>Porcentaje de cumplimiento del Plan de Mejora de la Contraloría y de entes de vigilancia y control</t>
  </si>
  <si>
    <t xml:space="preserve"> Oficina Control Interno y Evaluación
Jefes Unidades Administrativas</t>
  </si>
  <si>
    <t>Fortalecer la medición y análisis de indicadores</t>
  </si>
  <si>
    <t xml:space="preserve">Parametrizar los indicadores en el alphasig </t>
  </si>
  <si>
    <t>% De cumplimiento de la programación para la parametrización de indicadores en el alphasig</t>
  </si>
  <si>
    <t>Jefe Oficina Asesora de Planeación y Desarrollo Organizacional
Dirección de Sistemas de Información</t>
  </si>
  <si>
    <t>Ajustar el método de captura de los datos para generación de indicadores</t>
  </si>
  <si>
    <t>% De cumplimiento del análisis de indicadores x cada comité</t>
  </si>
  <si>
    <t>Dar a conocer a cada comité los indicadores bajo su responsabilidad</t>
  </si>
  <si>
    <t>Hacer seguimiento al análisis de los indicadores por cada comité</t>
  </si>
  <si>
    <t>Jefe Oficina Asesora de Planeación y Desarrollo Organizacional</t>
  </si>
  <si>
    <t>Fortalecer el proceso de Gestión comercial</t>
  </si>
  <si>
    <t xml:space="preserve">Revisar y ajustar los procedimientos del proceso de gestión comercial </t>
  </si>
  <si>
    <t>Procedimientos ajustados</t>
  </si>
  <si>
    <t>Oficina de Mercadeo y Negocios Institucionales, Oficina Planeación y Desarrollo Organizacional</t>
  </si>
  <si>
    <t>Implementar los procedimientos ajustados o requeridos</t>
  </si>
  <si>
    <t>Procedimientos implementados</t>
  </si>
  <si>
    <t>Oficina de Mercadeo y Negocios Institucionales</t>
  </si>
  <si>
    <t xml:space="preserve">Gestionar los Contratos, Proyectos y Convenios </t>
  </si>
  <si>
    <t xml:space="preserve">Oficina Mercadeo y Negocios Institucionales </t>
  </si>
  <si>
    <t xml:space="preserve">
Ventas generadas por nuevos productos</t>
  </si>
  <si>
    <t>Gestionar contratación</t>
  </si>
  <si>
    <t>% de contratos desplegados</t>
  </si>
  <si>
    <t>Desplegar contratación a partes interesadas monitorizando la apropiación de la infromación</t>
  </si>
  <si>
    <t>Ejecutar la contratacion</t>
  </si>
  <si>
    <t>Proporcion de ejecucion contractual</t>
  </si>
  <si>
    <t>Realizar seguimiento y evaluación a los proyectos y contratos en ejecución</t>
  </si>
  <si>
    <t>Gestionar el Plan de Mercadeo de la ESE Metrosalud</t>
  </si>
  <si>
    <t>Desplegar el plan de mercadeo</t>
  </si>
  <si>
    <t>Cumplimiento cronograma de despliegue del plan de mercadeo</t>
  </si>
  <si>
    <t xml:space="preserve">Implementar Plan de Mercadeo </t>
  </si>
  <si>
    <t>Porcentaje de cumplimiento del Plan de Mercaadeo</t>
  </si>
  <si>
    <t>Gestionar  las Líneas de Negocio</t>
  </si>
  <si>
    <t>Implementar los indicadiores por línea de negocio</t>
  </si>
  <si>
    <t>Informe elaborado de Lineas de Negocio</t>
  </si>
  <si>
    <t>Subgerencia de Red, Oficina Mercadeo y Negocios Institucionales, 
Oficina Asesora de Planeación y Desarrollo Organizacional y Subgerencia Financiera</t>
  </si>
  <si>
    <t>Monitorear las Líneas de negocio</t>
  </si>
  <si>
    <t>Revisar y ajustar la oferta de servicios</t>
  </si>
  <si>
    <t xml:space="preserve">Responsable: Subgerencia Red de Servicios y Dirección de Gestión Clínica y PYP 
Corresponsables: Oficina Mercadeo y Negocios Institucionales
Subgerencia Financiera y Direccion Administrativa
</t>
  </si>
  <si>
    <t>02/01/2016 - 30/12/2016</t>
  </si>
  <si>
    <t>Realizar las actividades necesarias para el montaje de los servicos y/o proyectos nuevos contratados</t>
  </si>
  <si>
    <t>Portafolio actualizado periodicamente y publicado en la web</t>
  </si>
  <si>
    <t>Fortalecer la referenciación comparativa como elemento de mejoramiento institucional</t>
  </si>
  <si>
    <t>Definir los temas por estándar a referenciar durante la vigencia</t>
  </si>
  <si>
    <t>% De cumplimiento del programa de referenciación comparativa</t>
  </si>
  <si>
    <t>Elaborar y ejecutar cronograma de referenciaciones</t>
  </si>
  <si>
    <t xml:space="preserve">Realizar un ejercicio de referenciación comparativa interna y documentar experiencias exitosas identificadas </t>
  </si>
  <si>
    <t xml:space="preserve">Número de experiencias exitosas identificadas documentadas </t>
  </si>
  <si>
    <t>Oficina Asesora de Planeación y Desarrollo Organizacional
Equipos de Mejora</t>
  </si>
  <si>
    <t>Diseñar y evaluar el grado de conocimiento de los servidores sobre el Modelo de Referenciación comparativa</t>
  </si>
  <si>
    <t>Grado de conocimiento de los servidores del Modelo de Referenciación comparativa</t>
  </si>
  <si>
    <t>Directores UPSS
Oficina Asesora de Planeación y Desarrollo Organizacional</t>
  </si>
  <si>
    <t>Gestionar  las redes de cooperación (redes integradas)</t>
  </si>
  <si>
    <t>% Participación en las estrategias o proyectos de RISS que operen en el área de influencia</t>
  </si>
  <si>
    <t>Subgerencia red de servicios
Corresponsables:  Oficina de Mercadeo y Negocios Institucionales; Subgerencia de Red</t>
  </si>
  <si>
    <t>Analizar la normatividad que contextualiza las Redes Integradas de Servicios de Salud</t>
  </si>
  <si>
    <t>Desplegar las estrategias o proyectos de la red metropolitana de salud u otra</t>
  </si>
  <si>
    <t xml:space="preserve"> Oficina de Mercadeo y Negocios Institucionales; Subgerencia de Red</t>
  </si>
  <si>
    <t>NOMBRE DEL PROYECTO O ACCIÓN:  El gobierno corporativo y la ética empresarial para la transparencia</t>
  </si>
  <si>
    <t>NOMBRE DEL PROYECTO O ACCIÓN: La gestión Ambiental un compromiso</t>
  </si>
  <si>
    <t>NOMBRE DEL PROYECTO O ACCIÓN:  DESARROLLO DE RELACIONES CON GRUPOS DE INTERÉS</t>
  </si>
  <si>
    <t>NOMBRE DEL PROYECTO O ACCIÓN:  Modernización de la Estructura Organizacional</t>
  </si>
  <si>
    <t>NOMBRE DEL PROYECTO O ACCIÓN: Desarrollo del Sistema de Planeación Institucional</t>
  </si>
  <si>
    <t>NOMBRE DEL PROYECTO O ACCIÓN: Gestión de Procesos Corporativos</t>
  </si>
  <si>
    <t xml:space="preserve">NOMBRE DEL PROYECTO O ACCIÓN:Desarrollo del Sistema Integrado de Gestión Organizacional gestión de tecnología e innovación de soporte clínico </t>
  </si>
  <si>
    <t>NOMBRE DEL PROYECTO O ACCIÓN: Fortalecimiento del Sistema único de habilitación</t>
  </si>
  <si>
    <t>NOMBRE DEL PROYECTO O ACCIÓN: Gerencia de Premios y reconocimientos a la gestión corporativa</t>
  </si>
  <si>
    <t xml:space="preserve">NOMBRE DEL PROYECTO O ACCIÓN: Gestión de la comunicación organizacional </t>
  </si>
  <si>
    <t>NOMBRE DEL PROYECTO O ACCIÓN: Gestión del riesgo organizacional y la seguridad clínica</t>
  </si>
  <si>
    <t>NOMBRE DEL PROYECTO O ACCIÓN:Gestión de la mejora organizacional (PAMEC con enfoque en acreditación)</t>
  </si>
  <si>
    <t xml:space="preserve">NOMBRE DEL PROYECTO O ACCIÓN: Desarrollo del Sistema de Control y evaluación organizacional </t>
  </si>
  <si>
    <t>NOMBRE DEL PROYECTO O ACCIÓN: Sistema de Medición Institucional</t>
  </si>
  <si>
    <t>NOMBRE DEL PROYECTO O ACCIÓN: Fortalecimiento del Sistema de Mercadeo Institucional</t>
  </si>
  <si>
    <t>NOMBRE DEL PROYECTO O ACCIÓN:Gerencia de convenios y contratos</t>
  </si>
  <si>
    <t xml:space="preserve">NOMBRE DEL PROYECTO O ACCIÓN:  Gestión del Plan de Mercadeo </t>
  </si>
  <si>
    <t>NOMBRE DEL PROYECTO O ACCIÓN: Desarrollo de Unidades de Negocios</t>
  </si>
  <si>
    <t>NOMBRE DEL PROYECTO O ACCIÓN: Desarrollo del Portafolio de Servicios</t>
  </si>
  <si>
    <t>NOMBRE DEL PROYECTO O ACCIÓN: Referenciación comparativa</t>
  </si>
  <si>
    <t>NOMBRE DEL PROYECTO O ACCIÓN: Conformaciòn de redes de cooperaciòn</t>
  </si>
  <si>
    <t>Direccionamiento Estratégico</t>
  </si>
  <si>
    <t>Falta de información sobre el estado del proceso del trámite al interior de la entidad</t>
  </si>
  <si>
    <t>Contratación</t>
  </si>
  <si>
    <t>Manipulacion y/o corrupcion de la contratacion</t>
  </si>
  <si>
    <t>Planeación Institucional</t>
  </si>
  <si>
    <t>Resultados del proyecto, programa o plan no acorde con los objetivos del mismo.</t>
  </si>
  <si>
    <t xml:space="preserve">
Gestión comercial
Gestión financiera
Gestión red de servicios
</t>
  </si>
  <si>
    <t xml:space="preserve">No se dispone de una estrategia comercial para acceder a otros mercados
Aumento en la capacidad instalada no coherente con la venta de servicios
</t>
  </si>
  <si>
    <t>1
3</t>
  </si>
  <si>
    <t>Gestion Comercial</t>
  </si>
  <si>
    <t>Despliegue incompleto, poco claro e inoportuno  de la contratación por venta de servicios  a las  UPSS  y dependencias administrativas.</t>
  </si>
  <si>
    <t xml:space="preserve">Gestión financiera
Gestión red de servicios
</t>
  </si>
  <si>
    <t>Aumento en la capacidad instalada no coherente con la venta de servicios</t>
  </si>
  <si>
    <t>promedio</t>
  </si>
  <si>
    <t>suma</t>
  </si>
  <si>
    <t xml:space="preserve">% Cumplimiento programa 3: </t>
  </si>
  <si>
    <t xml:space="preserve">% Cumplimiento programa 3 Acumulado: </t>
  </si>
  <si>
    <t xml:space="preserve">% Cumplimiento programa 4: </t>
  </si>
  <si>
    <t xml:space="preserve">% Cumplimiento programa 4 Acumulado: </t>
  </si>
  <si>
    <t xml:space="preserve">% Cumplimiento programa 5: </t>
  </si>
  <si>
    <t xml:space="preserve">% Cumplimiento programa 5 Acumulado: </t>
  </si>
  <si>
    <t xml:space="preserve">% Cumplimiento programa 6: </t>
  </si>
  <si>
    <t xml:space="preserve">% Cumplimiento programa 6 Acumulado: </t>
  </si>
  <si>
    <t xml:space="preserve">% Cumplimiento programa 7: </t>
  </si>
  <si>
    <t xml:space="preserve">% Cumplimiento programa 7 Acumulado: </t>
  </si>
  <si>
    <t>COMUNICACIONES</t>
  </si>
  <si>
    <t>DIRECCION ADVA\primer trimestre\PROGRAMACION AUDITORIAS.xlsx</t>
  </si>
  <si>
    <t>DIRECCION ADVA\primer trimestre\informe new stetic y tecnicintas</t>
  </si>
  <si>
    <t>CONTROL INTERNO</t>
  </si>
  <si>
    <t>SUBGERENCIA DE RED\evidencias linea 2 PAUC\ESCUCHA ACTIVA 1T 2016.xlsx</t>
  </si>
  <si>
    <t>SUBGERENCIA DE RED\evidencias linea 2 PAUC\Cumplimiento Cronograma de actividades educativas.xlsx</t>
  </si>
  <si>
    <t>PLANEACION\RIESGOS\0_Metodologia_Gest_Riesgo_V4.pdf</t>
  </si>
  <si>
    <t>PLANEACION\RIESGOS\0_Informe_SAR_2016.pdf</t>
  </si>
  <si>
    <t>PLANEACION\RIESGOS\PIR2016.xlsx</t>
  </si>
  <si>
    <t>Presentar la Evaluación del Plan de Gestión 2015 a la Junta Directiva para aprobación</t>
  </si>
  <si>
    <t>PLANEACION\PLAN DE GESTION 2015</t>
  </si>
  <si>
    <t>PLANEACION\ACUERDO PG2015</t>
  </si>
  <si>
    <t>PLANEACION\PLAN DE ACCION 2016</t>
  </si>
  <si>
    <t>PLANEACION\SEGUIMTOPLANACCIÓN2015</t>
  </si>
  <si>
    <t>PLANEACION\SEGPDLLO2015</t>
  </si>
  <si>
    <t>MERCADEO\Trimestre 1\Despliegue contratacion.zip</t>
  </si>
  <si>
    <t>MERCADEO\Trimestre 1\Nuevos procedimientos.zip</t>
  </si>
  <si>
    <t>Desplegar plan de mercadeo a grupo de Talento Humano</t>
  </si>
  <si>
    <t>MERCADEO\Trimestre 1\despliegue plan de mercadeo.zip</t>
  </si>
  <si>
    <t>NO fue posible obtener informacon de costos</t>
  </si>
  <si>
    <t>Ver pagina web Metrosalud</t>
  </si>
  <si>
    <t>MERCADEO\Trimestre 1\portafiolio actualizado.docx</t>
  </si>
  <si>
    <t>Inventario Indicadores de BSC con número de indicador registrado en Alphasig</t>
  </si>
  <si>
    <t>Reformular la actividad denominándola " Revisar y/o actualizar los documentos del sistema"
Revisar la estructura de los procedimeintos
Programar desarrollo de los documentos</t>
  </si>
  <si>
    <t>PLANEACION\PLAN ANTICORRUPCION Y A C</t>
  </si>
  <si>
    <t>PLANEACION\PLAN ANTICORRUPCION Y A C\Seguimiento ejecución PA CYE2015.xlsx</t>
  </si>
  <si>
    <t>PLANEACION\GESTION PROCESOS</t>
  </si>
  <si>
    <t>MERCADEO\Trimestre 1\Informe lineas de negocios trimestre 1.pptx</t>
  </si>
  <si>
    <t>MERCADEO\Trimestre 1\Ejecucion Contratos</t>
  </si>
  <si>
    <t>PLANEACION\BALANCE SOCIAL 2012-2015 ARF.pdf</t>
  </si>
  <si>
    <t>Realizar evaluación al Plan de Gestión para la vigencia 2015</t>
  </si>
  <si>
    <t>Resultado de la Evaluación del Plan de Gestión 2015 aprobado por la Junta Directiva</t>
  </si>
  <si>
    <t>Documentar la metodología de formulación y evaluación de Planes Tácticos</t>
  </si>
  <si>
    <t>Divulgar la metodología de formulación y evaluación de Planes Tácticos por la intranet de la entidad.</t>
  </si>
  <si>
    <t>Metodología de formulación y evaluación de Planes Tácticos documentada</t>
  </si>
  <si>
    <t xml:space="preserve">Identificar necesidades de procedimientos. </t>
  </si>
  <si>
    <t xml:space="preserve">            Identificar necesidades de instructivos.</t>
  </si>
  <si>
    <t xml:space="preserve">Definir el Plan de Operativización para el Plan de Mercadeo </t>
  </si>
  <si>
    <t>Oficina de Mercadeo y Negocios Institucionales; Correspnsables: Subgerencia de Red y Grupo de Comunicaciones</t>
  </si>
  <si>
    <t>Plan de Operativización para el Plan de Mercadeo formulado</t>
  </si>
  <si>
    <t>Gestionar nuevos negocios para la ESE Metrosalud acorde con la capacidad instalada</t>
  </si>
  <si>
    <t>Servicios nuevos implementados acorde a nuevos negocios</t>
  </si>
  <si>
    <t xml:space="preserve">Actualizar y publicar el portafolio de servicios </t>
  </si>
  <si>
    <t>Determinar las necesidades requeridas para implementar los nuevos servicios y capacidad técnica operativa de la ESE</t>
  </si>
  <si>
    <t>Articular las estrategias o proyectos de la red liderados por la Secretaría de Salud Municipal y/o Departamental u otra a la gestión organizacional</t>
  </si>
  <si>
    <t xml:space="preserve">Cumplimiento de cronograma de despliegue de los  proyectos de red a implementar </t>
  </si>
  <si>
    <t>SUBGERENCIA DE RED\evidencias linea 2 PAUC\ESC. ACTIVA CONSOLIDADOS  Trim2  2016\ESE METROSALUD ESCUCHA ACTIVA 2016.xlsx</t>
  </si>
  <si>
    <t>SUBGERENCIA DE RED\evidencias linea 2 PAUC\CONSOLIDADO ENCUESTAS 1 CORTE 2016 POR UPSS.xlsx</t>
  </si>
  <si>
    <t>PLANEACION\2  TRIMESTRE\CODIGO DE ETICA Y BUEN GNO</t>
  </si>
  <si>
    <t>PLANEACION\2  TRIMESTRE\ACTA RC 2016</t>
  </si>
  <si>
    <t>PLANEACION\2  TRIMESTRE\PUBLICACION PAGINA WEB PG 2015</t>
  </si>
  <si>
    <t>PLANEACION\2  TRIMESTRE\%cump.P.A T 1-2-3-4 2016 1 T 2016.xlsx</t>
  </si>
  <si>
    <t>PLANEACION\2  TRIMESTRE\DESPLIEGUE COOP ITNAL</t>
  </si>
  <si>
    <t>PLANEACION\2  TRIMESTRE\PIR2016_cumpl1T_23062016.xlsx</t>
  </si>
  <si>
    <t>PLANEACION\2  TRIMESTRE\0_APREND_ORG_PAMEC2012_2015_mayo2016.pdf</t>
  </si>
  <si>
    <t>PLANEACION\2  TRIMESTRE\0_4T Seg PM 2014_2015_10_11_2015_final05022016.xlsx</t>
  </si>
  <si>
    <t>PLANEACION\2  TRIMESTRE\Tabla_Indicadores_BSC2016_LCataño27052016.xlsx</t>
  </si>
  <si>
    <t>Actualmente, en el desarrollo de la Ruta Crítica PAMEC 2016 - 2019 se está en medición inicial. De acuerdo con el cronograma PAMEC, la formulación del plan de mejora se hará en el 1er trimestre de 2017.
Se registra como dato, el resultado del plan de mejoramiento a Dic 2015</t>
  </si>
  <si>
    <t>PLANEACION\2  TRIMESTRE\RSE</t>
  </si>
  <si>
    <t>PLANEACION\2  TRIMESTRE\PLAN ANTICORRUPCION Y ATENCION AL CIUDADANO</t>
  </si>
  <si>
    <t>PLANEACION\2  TRIMESTRE\GESTION PROCESOS</t>
  </si>
  <si>
    <t>PLANEACION\2  TRIMESTRE\Analisis 1 semestre proyectos.docx</t>
  </si>
  <si>
    <t>PLANEACION\2  TRIMESTRE\HABILITACION</t>
  </si>
  <si>
    <t>DIRECCION ADVA\Segundo trimestre\gestion ambiental.doc</t>
  </si>
  <si>
    <t>SUBGERENCIA DE RED\2DO TRIMESTRE\LINEA 2\grado de conocimiento de los usuarios en DyD.xls</t>
  </si>
  <si>
    <t>CONTROL INTERNO\PLAN DE ACCION SEGUNDO TRIMESTRE\1.Copia de Copia de CRONOGRAMA 2016 DEFINITIVO.xls</t>
  </si>
  <si>
    <t>CONTROL INTERNO\PLAN DE ACCION SEGUNDO TRIMESTRE\2.PLAN DE ACCION SEGUNDO TRIMESTRE 2016.zip</t>
  </si>
  <si>
    <t>CONTROL INTERNO\PLAN DE ACCION SEGUNDO TRIMESTRE\3. Informe Consolidado Habilitacion.pdf</t>
  </si>
  <si>
    <t>CONTROL INTERNO\PLAN DE ACCION SEGUNDO TRIMESTRE\4.SOCIALIZACION</t>
  </si>
  <si>
    <t>CONTROL INTERNO\PLAN DE ACCION SEGUNDO TRIMESTRE\6.SEGUIMIENTO</t>
  </si>
  <si>
    <t>CONTROL INTERNO\PLAN DE ACCION SEGUNDO TRIMESTRE\5.NIAS 2016-2017 (2).xls</t>
  </si>
  <si>
    <t>CONTROL INTERNO\PLAN DE ACCION SEGUNDO TRIMESTRE\6.Copia de Anexo 1 Resumen Plan de Mejora Seg a Agosto 2016.xlsx</t>
  </si>
  <si>
    <t>PLANEACION\2  TRIMESTRE\Resulltado Encuesta MECI del DAFP Feb 2016.xlsx</t>
  </si>
  <si>
    <t>PLANEACION\2  TRIMESTRE\PLAN DE MEJORA</t>
  </si>
  <si>
    <t>MERCADEO\Trimestre 2\Plan de Operativización Mercadeo 2016-2019ARSL.docx</t>
  </si>
  <si>
    <t>Revisar y ajustar totalidad d elos procedimientos a junio 30 de 2016</t>
  </si>
  <si>
    <t>COMUNICACIONES\Segundo Trimestre</t>
  </si>
  <si>
    <t>MERCADEO\Trimestre 2\Evidencias\% ejecucion contractual</t>
  </si>
  <si>
    <t>MERCADEO\Trimestre 2\Evidencias\Lineas de negocio.pptx</t>
  </si>
  <si>
    <t>SUBGERENCIA DE RED\2DO TRIMESTRE\ESC. ACTIVA CONSOLIDADOS  Trim2  2016</t>
  </si>
  <si>
    <t>SUBGERENCIA DE RED\2DO TRIMESTRE\LINEA 2\cumplimiento de cronograma actividades educativas 2 trimestre  2016 abr-jun.xls</t>
  </si>
  <si>
    <t>SUBGERENCIA DE RED\3ER TRIMESTRE\ESC. ACTIVA CONSOLIDADOS  3er TRIM 2016\ESE METROSALUD ESCUCHA ACTIVA 2016.xlsx</t>
  </si>
  <si>
    <t>Ejecutar el Plan de Evaluaciones</t>
  </si>
  <si>
    <t>PLANEACION\3 TRIMESTRE\PLAN ANTICORRUPCION Y ATENCION AL CIUDADANO\FORMATOS PLAN ANTICORRUPCION Y ATENCION AL CIUDADANO.xlsx</t>
  </si>
  <si>
    <t>La metodología de ciclo de mejora se alcanza a presentar a 3er trimestre. Sin embargo, actualmente se está en prueba piloto con asesores externos, lo que podría dar lugar a ajustes a fin de año</t>
  </si>
  <si>
    <t>C:\JOTA LOPEZ - BACK UP (26042016)\2016\PAMEC_AUTOEV_ACREDITACION\PAMEC_2016_2019\0_PLANEACION_PAMEC_2016_2019\0_DOC_PAMEC2016_2019_25072016.pdf</t>
  </si>
  <si>
    <t>En la carpeta de evidencias de Planeación se anexan documento PAMEC y cronograma PAMEC. En este archivo, en evidencias, solo se vincula el documento PAMEC, el cual contiene el cronograma PAMEC</t>
  </si>
  <si>
    <t>Se cuenta con el 88% de los indicadores del BSC creados y configurados en Alphasig.</t>
  </si>
  <si>
    <t>C:\JOTA LOPEZ - BACK UP (26042016)\2016\INDICADORES\Tabla_Indicadores_BSC2016_LCataño27052016.xlsx</t>
  </si>
  <si>
    <t>PLANEACION\3 TRIMESTRE\GESTION PROCESOS</t>
  </si>
  <si>
    <t>Sistema y procedimientos aprobados</t>
  </si>
  <si>
    <t>Implementar acciones para prevención de lavado de activos, financiación de grupos terroristas y riesgos de corrupción en la contratación</t>
  </si>
  <si>
    <t>Plan de Desarrollo Ajustado y/o modificado divulgado por la página web</t>
  </si>
  <si>
    <t xml:space="preserve">Divulgar el Plan de Desarrollo  Ajustado y/o Modificado </t>
  </si>
  <si>
    <t>PLANEACION\3 TRIMESTRE\EVAL PA 2 TRIM2016</t>
  </si>
  <si>
    <r>
      <rPr>
        <b/>
        <sz val="16"/>
        <rFont val="Century Gothic"/>
        <family val="2"/>
      </rPr>
      <t>DIMENSIONES:</t>
    </r>
    <r>
      <rPr>
        <sz val="16"/>
        <rFont val="Century Gothic"/>
        <family val="2"/>
      </rPr>
      <t xml:space="preserve"> creemos en la confianza ciudadana; para trabajar unidos por un nuevo modelo de equidad social</t>
    </r>
  </si>
  <si>
    <r>
      <rPr>
        <b/>
        <sz val="16"/>
        <rFont val="Century Gothic"/>
        <family val="2"/>
      </rPr>
      <t xml:space="preserve">RETOS: </t>
    </r>
    <r>
      <rPr>
        <sz val="16"/>
        <rFont val="Century Gothic"/>
        <family val="2"/>
      </rPr>
      <t>Medellín participativa; Medellín para vivir más y mejor</t>
    </r>
  </si>
  <si>
    <r>
      <rPr>
        <b/>
        <sz val="16"/>
        <rFont val="Century Gothic"/>
        <family val="2"/>
      </rPr>
      <t>PROGRAMAS:</t>
    </r>
    <r>
      <rPr>
        <sz val="16"/>
        <rFont val="Century Gothic"/>
        <family val="2"/>
      </rPr>
      <t xml:space="preserve"> promoción de la organización, la movilización y la formación para la participación; gobernanza y gobernabilidad para la salud</t>
    </r>
  </si>
  <si>
    <r>
      <rPr>
        <b/>
        <sz val="16"/>
        <rFont val="Century Gothic"/>
        <family val="2"/>
      </rPr>
      <t xml:space="preserve">PROYECTOS: </t>
    </r>
    <r>
      <rPr>
        <sz val="16"/>
        <rFont val="Century Gothic"/>
        <family val="2"/>
      </rPr>
      <t>Promoción y protección del derecho a la participación; Promoción y protección del derecho a la participación; Gestión territorial y participación social social en salud</t>
    </r>
  </si>
  <si>
    <t>Metrosalud incluyente y en armonía con el entorno</t>
  </si>
  <si>
    <t xml:space="preserve"> La Competitividad, Fuente de Sostenibilidad</t>
  </si>
  <si>
    <t>Participación Social</t>
  </si>
  <si>
    <r>
      <rPr>
        <b/>
        <sz val="16"/>
        <rFont val="Century Gothic"/>
        <family val="2"/>
      </rPr>
      <t xml:space="preserve">PROYECTOS: </t>
    </r>
    <r>
      <rPr>
        <sz val="16"/>
        <rFont val="Century Gothic"/>
        <family val="2"/>
      </rPr>
      <t xml:space="preserve">Realización periódica de rendiciones de cuentas públicas integrales y específicas de seguridad e infancia; Gerenciar el sistema de servicio a la ciudadanía; Compras públicas sostenibles; Vigilancia salud ambiental; VE de los efectos en salud por la calidad del aire; Implementación, seguimiento, revisión y actualización del PGIRS para el cuidado de recursos naturales; Plan de mitigación y adaptación al cambio climático (Plan de gestión integral para el cambio clinático formulado); Construcción de la política para la gestión del riesgo de desastres. </t>
    </r>
  </si>
  <si>
    <r>
      <rPr>
        <b/>
        <sz val="16"/>
        <rFont val="Century Gothic"/>
        <family val="2"/>
      </rPr>
      <t>PROGRAMAS:</t>
    </r>
    <r>
      <rPr>
        <sz val="16"/>
        <rFont val="Century Gothic"/>
        <family val="2"/>
      </rPr>
      <t xml:space="preserve"> Promoción de la organización, la movilización y la formación para la participación; gobernanza y gobernabilidad para la salud</t>
    </r>
  </si>
  <si>
    <r>
      <rPr>
        <b/>
        <sz val="16"/>
        <rFont val="Century Gothic"/>
        <family val="2"/>
      </rPr>
      <t>DIMENSIONES:</t>
    </r>
    <r>
      <rPr>
        <sz val="16"/>
        <rFont val="Century Gothic"/>
        <family val="2"/>
      </rPr>
      <t xml:space="preserve"> Creemos En La Confianza Ciudadana; Para Trabajar Unidos Por Un Nuevo Modelo De Equidad Social; Por Una Movilidad Sostenible; Para Proteger Entre Todos El Medio Ambiente.</t>
    </r>
  </si>
  <si>
    <r>
      <rPr>
        <b/>
        <sz val="16"/>
        <rFont val="Century Gothic"/>
        <family val="2"/>
      </rPr>
      <t xml:space="preserve">RETOS: </t>
    </r>
    <r>
      <rPr>
        <sz val="16"/>
        <rFont val="Century Gothic"/>
        <family val="2"/>
      </rPr>
      <t>Medellín Bien Administrado; Medellín Para Vivir Más Y Mejor; Medellín Gestiona Sus Sistemas De Movilidad; Medellín Ciudad Verde Y Sostenible; Medellín Gestiona El Riesgo.</t>
    </r>
  </si>
  <si>
    <t>La Competitividad, Fuente de Sostenibilidad</t>
  </si>
  <si>
    <t>Responsabilidad Social</t>
  </si>
  <si>
    <t>E.S.E. METROSALUD PLAN DE ACCIÓN AÑO 2016</t>
  </si>
  <si>
    <r>
      <rPr>
        <b/>
        <sz val="16"/>
        <rFont val="Century Gothic"/>
        <family val="2"/>
      </rPr>
      <t xml:space="preserve">DIMENSIONES: </t>
    </r>
    <r>
      <rPr>
        <sz val="16"/>
        <rFont val="Century Gothic"/>
        <family val="2"/>
      </rPr>
      <t xml:space="preserve">Creemos En La Confianza Ciudadana; Para Ofrecer Una Educación De Calidad Y Empleo Para Vos </t>
    </r>
  </si>
  <si>
    <r>
      <rPr>
        <b/>
        <sz val="16"/>
        <rFont val="Century Gothic"/>
        <family val="2"/>
      </rPr>
      <t xml:space="preserve">RETOS: </t>
    </r>
    <r>
      <rPr>
        <sz val="16"/>
        <rFont val="Century Gothic"/>
        <family val="2"/>
      </rPr>
      <t>Medellín Participativa; Medellín Bien Administrado; Medellín Innovadora</t>
    </r>
  </si>
  <si>
    <r>
      <rPr>
        <b/>
        <sz val="16"/>
        <rFont val="Century Gothic"/>
        <family val="2"/>
      </rPr>
      <t>PROGRAMAS:</t>
    </r>
    <r>
      <rPr>
        <sz val="16"/>
        <rFont val="Century Gothic"/>
        <family val="2"/>
      </rPr>
      <t xml:space="preserve"> Presupuesto Participativo; Fortalecimiento Estratégico De La Planeación Social Y Económica;  Innovación Pública - Laboratorio De Gobierno; Investigación Científica Y Desarrollo Tecnológico  </t>
    </r>
  </si>
  <si>
    <t xml:space="preserve">LÍNEA ESTRATÉGICA PLAN DE DESARROLLO: </t>
  </si>
  <si>
    <t>Gestión de la Calidad  y Desarrollo Organizacional</t>
  </si>
  <si>
    <t>Direccionamiento  Estratégico para el Desarrollo</t>
  </si>
  <si>
    <r>
      <rPr>
        <b/>
        <sz val="16"/>
        <rFont val="Century Gothic"/>
        <family val="2"/>
      </rPr>
      <t xml:space="preserve">PROYECTOS: </t>
    </r>
    <r>
      <rPr>
        <sz val="16"/>
        <rFont val="Century Gothic"/>
        <family val="2"/>
      </rPr>
      <t xml:space="preserve">Vos sos Presupuesto Participativo; Sistema Municipal de Planeación para el desarrollo sostenible, integral, planeado y participativo; Planeación participativa del desarrollo; Gestiones estratégicas de la información- Fábrica de pensamiento; Internacionalización del sistema de educación superior. </t>
    </r>
  </si>
  <si>
    <r>
      <rPr>
        <b/>
        <sz val="16"/>
        <rFont val="Century Gothic"/>
        <family val="2"/>
      </rPr>
      <t xml:space="preserve">DIMENSIONES: </t>
    </r>
    <r>
      <rPr>
        <sz val="16"/>
        <rFont val="Century Gothic"/>
        <family val="2"/>
      </rPr>
      <t>Creemos En La Confianza Ciudadana</t>
    </r>
  </si>
  <si>
    <r>
      <rPr>
        <b/>
        <sz val="16"/>
        <rFont val="Century Gothic"/>
        <family val="2"/>
      </rPr>
      <t xml:space="preserve">RETOS: </t>
    </r>
    <r>
      <rPr>
        <sz val="16"/>
        <rFont val="Century Gothic"/>
        <family val="2"/>
      </rPr>
      <t>Medellín Bien Administrado</t>
    </r>
  </si>
  <si>
    <r>
      <rPr>
        <b/>
        <sz val="16"/>
        <rFont val="Century Gothic"/>
        <family val="2"/>
      </rPr>
      <t xml:space="preserve">PROGRAMAS: </t>
    </r>
    <r>
      <rPr>
        <sz val="16"/>
        <rFont val="Century Gothic"/>
        <family val="2"/>
      </rPr>
      <t>Gobierno Visible;  Innovación Pública - Laboratorio De Gobierno</t>
    </r>
  </si>
  <si>
    <r>
      <rPr>
        <b/>
        <sz val="16"/>
        <rFont val="Century Gothic"/>
        <family val="2"/>
      </rPr>
      <t xml:space="preserve">PROYECTOS: </t>
    </r>
    <r>
      <rPr>
        <sz val="16"/>
        <rFont val="Century Gothic"/>
        <family val="2"/>
      </rPr>
      <t>Gobernabilidad del conglomerado público; Implementar la metodología de Gestión por Resultados.</t>
    </r>
  </si>
  <si>
    <r>
      <rPr>
        <b/>
        <sz val="16"/>
        <rFont val="Century Gothic"/>
        <family val="2"/>
      </rPr>
      <t xml:space="preserve">DIMENSIONES: </t>
    </r>
    <r>
      <rPr>
        <sz val="16"/>
        <rFont val="Century Gothic"/>
        <family val="2"/>
      </rPr>
      <t>Creemos En La Confianza Ciudadana; PARA TRABAJAR UNIDOS POR UN NUEVO MODELO DE EQUIDAD SOCIAL</t>
    </r>
  </si>
  <si>
    <r>
      <rPr>
        <b/>
        <sz val="16"/>
        <rFont val="Century Gothic"/>
        <family val="2"/>
      </rPr>
      <t xml:space="preserve">RETOS: </t>
    </r>
    <r>
      <rPr>
        <sz val="16"/>
        <rFont val="Century Gothic"/>
        <family val="2"/>
      </rPr>
      <t>Medellín Bien Administrado; Medellín para vivir más y mejor</t>
    </r>
  </si>
  <si>
    <r>
      <t>PROYECTOS:</t>
    </r>
    <r>
      <rPr>
        <sz val="16"/>
        <rFont val="Century Gothic"/>
        <family val="2"/>
      </rPr>
      <t xml:space="preserve"> Realizar procesos integrales de evaluación institucional que permitan mejorar la gestión; Fortalecimiento de la calidad de los servicios de salud; Conformación de redes sectoriales, intersectorialidad y transectorialidad.</t>
    </r>
  </si>
  <si>
    <r>
      <rPr>
        <b/>
        <sz val="16"/>
        <rFont val="Century Gothic"/>
        <family val="2"/>
      </rPr>
      <t xml:space="preserve">PROGRAMAS: </t>
    </r>
    <r>
      <rPr>
        <sz val="16"/>
        <rFont val="Century Gothic"/>
        <family val="2"/>
      </rPr>
      <t>Gestión Efectiva; Fortalecimiento Del Acceso A Los Servicios De Salud; Gobernanza Y Gobernabilidad Para La Salud.</t>
    </r>
  </si>
  <si>
    <t>Gestión del control y la evaluación institucional</t>
  </si>
  <si>
    <r>
      <t>PROYECTOS:</t>
    </r>
    <r>
      <rPr>
        <sz val="16"/>
        <rFont val="Century Gothic"/>
        <family val="2"/>
      </rPr>
      <t xml:space="preserve"> Cultura del cuidado para una Medellín saludable; Fortalecimiento del Sistema Integrado de Emergencias y Seguridad de Medellín - SIES-M; Fortalecimiento a la red pública en salud con calidad y humanización; Gestión de la atención prehospitalaria, urgencias, emergencias y desastres; Gestión de la prestación del servicios de salud a la población pobre no afiliada; Implementación modelo integral de atención en salud; Abordaje integral sociosanitario para la prevención del embarazo adolescente y la promoción de los derechos sexuales y reproductivos; Abordaje integral de atención sociosanitaria, salud mental y adicciones; Abordaje integral sociosanitario para poblaciones especiales; Abordaje integral para la prevención de las enfermedades crónicas no transmisibles; Vigilancia epidemiológica; Atención de niños y niñas en situación de vulneración de derechos; Atención y acompañamiento integral para personas mayores; Red de Centros de Equidad de Género; Fortalecimiento del sistema de atención para la población de calle; Nutrición para la salud; Inclusión social de las personas con discapacidad, familiares y cuidadores; Reconocimiento y garantía de derechos de los pueblos negros, afrodescendientes, raizales y palenqueros en Medellín; Reconocimiento y garantía de derechos de los pueblos indígenas en Medellín; Familias Medellín – Medellín Solidaria; Fortalecimiento de la educación inicial - Buen Comienzo; Permanencia en el sistema escolar; Gestión integral para la prevención y control de enfermedades transmitidas por vectores y zoonosis.</t>
    </r>
  </si>
  <si>
    <r>
      <rPr>
        <b/>
        <sz val="16"/>
        <rFont val="Century Gothic"/>
        <family val="2"/>
      </rPr>
      <t xml:space="preserve">DIMENSIONES: </t>
    </r>
    <r>
      <rPr>
        <sz val="16"/>
        <rFont val="Century Gothic"/>
        <family val="2"/>
      </rPr>
      <t>Creemos En La Confianza Ciudadana; Para Recuperar Juntos La Seguridad Y La Convivencia Ciudadana; Para Trabajar Unidos Por Un Nuevo Modelo De Equidad Social; Para Ofrecer Una Educación De Calidad Y Empleo Para Vos; Para Proteger Entre Todos El Medio Ambiente.</t>
    </r>
  </si>
  <si>
    <r>
      <rPr>
        <b/>
        <sz val="16"/>
        <rFont val="Century Gothic"/>
        <family val="2"/>
      </rPr>
      <t xml:space="preserve">RETOS: </t>
    </r>
    <r>
      <rPr>
        <sz val="16"/>
        <rFont val="Century Gothic"/>
        <family val="2"/>
      </rPr>
      <t>Cultura Medellín; Medellín Segura; Medellín Para Vivir Más Y Mejor; Medellín Digna; Medellín Garantiza Su Oferta Educativa; Medellín Ciudad Verde Y Sostenible.</t>
    </r>
  </si>
  <si>
    <r>
      <rPr>
        <b/>
        <sz val="16"/>
        <rFont val="Century Gothic"/>
        <family val="2"/>
      </rPr>
      <t xml:space="preserve">PROGRAMAS: </t>
    </r>
    <r>
      <rPr>
        <sz val="16"/>
        <rFont val="Century Gothic"/>
        <family val="2"/>
      </rPr>
      <t>Buenas Prácticas Ciudadanas Para El Goce De Mis Derechos Y Deberes; Infraestructura Y Tecnología Para La Seguridad Y La Convivencia; Fortalecimiento Del Acceso A Los Servicios De Salud; Gestión De Estrategias En Salud; Gobernanza Y Gobernabilidad Para La Salud; Medellín Para La Niñez Y La Adolescencia; Por Un Envejecimiento Y Una Vejez Digna; Empoderamiento Y Transversalización De La Equidad De Género; Atención E Inclusión Social Para El Habitante De Calle; Seguridad Alimentaria Y Nutricional; Ser Capaz: Inclusión Social De Las Personas Con Discapacidad; Diversidad Étnica; Familia Medellín; Educación Inicial, Preescolar, Básica Y Media; Salud Ambiental.</t>
    </r>
  </si>
  <si>
    <t>Gestión del Mercadeo</t>
  </si>
  <si>
    <t>Gestión Mercadeo Corporativo</t>
  </si>
  <si>
    <r>
      <rPr>
        <b/>
        <sz val="16"/>
        <rFont val="Century Gothic"/>
        <family val="2"/>
      </rPr>
      <t xml:space="preserve">DIMENSIONES: </t>
    </r>
    <r>
      <rPr>
        <sz val="16"/>
        <rFont val="Century Gothic"/>
        <family val="2"/>
      </rPr>
      <t>Creemos En La Confianza Ciudadana; Para Proteger Entre Todos El Medio Ambiente.</t>
    </r>
  </si>
  <si>
    <r>
      <t>PROYECTOS:</t>
    </r>
    <r>
      <rPr>
        <sz val="16"/>
        <rFont val="Century Gothic"/>
        <family val="2"/>
      </rPr>
      <t xml:space="preserve"> Transversalización de la innovación al interior de la administración; Atención de emergencias sociales, naturales y antrópicas</t>
    </r>
  </si>
  <si>
    <r>
      <rPr>
        <b/>
        <sz val="16"/>
        <rFont val="Century Gothic"/>
        <family val="2"/>
      </rPr>
      <t xml:space="preserve">RETOS: </t>
    </r>
    <r>
      <rPr>
        <sz val="16"/>
        <rFont val="Century Gothic"/>
        <family val="2"/>
      </rPr>
      <t>Medellín Bien Administrado; Medellín Gestiona El Riesgo</t>
    </r>
  </si>
  <si>
    <r>
      <rPr>
        <b/>
        <sz val="16"/>
        <rFont val="Century Gothic"/>
        <family val="2"/>
      </rPr>
      <t xml:space="preserve">PROGRAMAS: </t>
    </r>
    <r>
      <rPr>
        <sz val="16"/>
        <rFont val="Century Gothic"/>
        <family val="2"/>
      </rPr>
      <t xml:space="preserve"> Innovación Pública - Laboratorio De Gobierno; Manejo Eficaz De Desastres</t>
    </r>
  </si>
  <si>
    <t>Desarrollo de Servicios</t>
  </si>
  <si>
    <t xml:space="preserve">Sistema de Gestión </t>
  </si>
  <si>
    <t xml:space="preserve">Ajustar la Estructura Administrativa </t>
  </si>
  <si>
    <t xml:space="preserve">Aprobación de la  Estructura Administrativa </t>
  </si>
  <si>
    <t xml:space="preserve">Elaborar estudio y acto administrativo de aprobación de la  Estructura Administrativa </t>
  </si>
  <si>
    <t xml:space="preserve">Proyecto de acuerdo de aprobación de la  Estructura Administrativa </t>
  </si>
  <si>
    <t>01/10/2016 - 30/12/2016</t>
  </si>
  <si>
    <t>SUBGERENCIA DE RED\3ER TRIMESTRE\LÍNEA 2\Cump de cronog de acti educ  3TRIM 2016.xlsx</t>
  </si>
  <si>
    <t>Informe de autoevaluación Control Interno Disciplinario</t>
  </si>
  <si>
    <t>Cronograma de Evaluaciones</t>
  </si>
  <si>
    <t>Informes de auditorias</t>
  </si>
  <si>
    <t>Solo se realizo una autoevaluación en el trimestre (Se realiza plan de intervención para dar cumplimiento a fin de año) Quedan pendiente 2 Autoevaluaciones</t>
  </si>
  <si>
    <t xml:space="preserve">Estaban programadas 9 Evaluaciones o seguimientos y se realizaron 8 para el trimestre, por necesidades y solicitud de la gerencia se aplaza las auditorias de Gestión de bienes. 
La de PQRS se aplaza para el mes de diciembre
Se hace plan de intervención para cumplir lo de ley e diciembre 31 
</t>
  </si>
  <si>
    <t xml:space="preserve">No requiere evidencia el cumplimiento debido a que está programado para el 4 trimestre </t>
  </si>
  <si>
    <t xml:space="preserve">En el mes de agosto se realizó el seguimiento al plan de mejora formulado para las auditorias de contraloría actividad que realizo la Oficina de control Interno y evaluación con un resultado del 87,6%.
En la auditoria regular alcance 2015 el resultado que registra la contraloría es del 77,4% 
En ambos casos no se cumple la meta por lo tanto es importante generar alertas para el seguimiento que se hace con corte a 31 de diciembre de 2016 para que los responsables intervengas las acciones que están pendientes.
</t>
  </si>
  <si>
    <t>Se actualizaron y presentaron  - Manual De Auditoría Metrosalud 1 - Plan De Capacitación -Programa Para El Mejoramiento De La Calidad De Auditoría</t>
  </si>
  <si>
    <t>El proyecto de Auditoria bajo Normas Internacionales se ha desarrollado según lo programado</t>
  </si>
  <si>
    <t>NIAS</t>
  </si>
  <si>
    <t>Informe plan de mejora</t>
  </si>
  <si>
    <t>MERCADEO\Trimestre 3\evidencias\Despliegue contratos.zip</t>
  </si>
  <si>
    <t>MERCADEO\Trimestre 3\evidencias\Ejecucion contractual\Copia de EJEC ING Y GASTOS A SEP 2016.xlsx</t>
  </si>
  <si>
    <t>MERCADEO\Trimestre 3\evidencias\INDICA LINEAS DE NEGOCIO SEPT 2016.pptx</t>
  </si>
  <si>
    <t>MERCADEO\Trimestre 3\evidencias\portafiolio actualizado.docx</t>
  </si>
  <si>
    <t>PLANEACION\3 TRIMESTRE\REFERENCIACION COMPARATIVA</t>
  </si>
  <si>
    <t>DIRECCION ADVA\tercer trimestre\informe tercer trimetre.doc</t>
  </si>
  <si>
    <t>DIRECCION ADVA\tercer trimestre\Informe New stetic 2016.pdf</t>
  </si>
  <si>
    <t>COMUNICACIONES\Tercer trimestre</t>
  </si>
  <si>
    <r>
      <t xml:space="preserve">Elaborar  y Desarrollar  cronograma de capacitacion a usuarios, familia y comunidad                                                                                                                                                                                                   </t>
    </r>
    <r>
      <rPr>
        <i/>
        <sz val="11"/>
        <color indexed="8"/>
        <rFont val="Century Gothic"/>
        <family val="2"/>
      </rPr>
      <t xml:space="preserve">(Incluye: Derechos y deberes de clientes internos y/o externos, El Manual del Usuario y el Código de Resarcimiento y el Manual de Escucha Activa)  </t>
    </r>
  </si>
  <si>
    <t>Plan de Desarrollo Municipio de Medellin 2016 - 2019 "Medellín Cuenta con Vos"</t>
  </si>
  <si>
    <t>Plan de Desarrollo ESE Metrosalud 2016 - 2019 "Saludable y Comprometida con la Vida"</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</si>
</sst>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quot;Activado&quot;;&quot;Activado&quot;;&quot;Desactivado&quot;"/>
    <numFmt numFmtId="182" formatCode="_-[$£-809]* #,##0.00_-;\-[$£-809]* #,##0.00_-;_-[$£-809]* &quot;-&quot;??_-;_-@_-"/>
    <numFmt numFmtId="183" formatCode="_(* #,##0_);_(* \(#,##0\);_(* &quot;-&quot;??_);_(@_)"/>
    <numFmt numFmtId="184" formatCode="[$-C0A]dddd\,\ dd&quot; de &quot;mmmm&quot; de &quot;yyyy"/>
    <numFmt numFmtId="185" formatCode="[$$-240A]\ #,##0_);\([$$-240A]\ #,##0\)"/>
    <numFmt numFmtId="186" formatCode="0.0"/>
    <numFmt numFmtId="187" formatCode="0.0000000"/>
    <numFmt numFmtId="188" formatCode="0.000000"/>
    <numFmt numFmtId="189" formatCode="0.00000"/>
    <numFmt numFmtId="190" formatCode="0.0000"/>
    <numFmt numFmtId="191" formatCode="0.000"/>
    <numFmt numFmtId="192" formatCode="[$-240A]dddd\,\ dd&quot; de &quot;mmmm&quot; de &quot;yyyy"/>
    <numFmt numFmtId="193" formatCode="&quot;$&quot;\ #,##0"/>
    <numFmt numFmtId="194" formatCode="[$$-240A]\ #,##0.0_);\([$$-240A]\ #,##0.0\)"/>
    <numFmt numFmtId="195" formatCode="[$$-240A]\ #,##0.00"/>
    <numFmt numFmtId="196" formatCode="[$$-240A]\ #,##0"/>
    <numFmt numFmtId="197" formatCode="[$$-240A]\ #,##0.0"/>
    <numFmt numFmtId="198" formatCode="&quot;Sí&quot;;&quot;Sí&quot;;&quot;No&quot;"/>
    <numFmt numFmtId="199" formatCode="&quot;Verdadero&quot;;&quot;Verdadero&quot;;&quot;Falso&quot;"/>
    <numFmt numFmtId="200" formatCode="[$€-2]\ #,##0.00_);[Red]\([$€-2]\ #,##0.00\)"/>
    <numFmt numFmtId="201" formatCode="_-* #,##0.00\ _P_t_s_-;\-* #,##0.00\ _P_t_s_-;_-* &quot;-&quot;??\ _P_t_s_-;_-@_-"/>
    <numFmt numFmtId="202" formatCode="_-[$$-240A]* #,##0.00_-;\-[$$-240A]* #,##0.00_-;_-[$$-240A]* &quot;-&quot;??_-;_-@_-"/>
    <numFmt numFmtId="203" formatCode="_-[$$-240A]* #,##0.0_-;\-[$$-240A]* #,##0.0_-;_-[$$-240A]* &quot;-&quot;??_-;_-@_-"/>
    <numFmt numFmtId="204" formatCode="_-[$$-240A]* #,##0_-;\-[$$-240A]* #,##0_-;_-[$$-240A]* &quot;-&quot;??_-;_-@_-"/>
    <numFmt numFmtId="205" formatCode="0.000%"/>
    <numFmt numFmtId="206" formatCode="[$$-240A]#,##0.00"/>
    <numFmt numFmtId="207" formatCode="[$$-240A]#,##0.0"/>
    <numFmt numFmtId="208" formatCode="[$$-240A]#,##0"/>
    <numFmt numFmtId="209" formatCode="&quot;$&quot;\ #,##0.0_);[Red]\(&quot;$&quot;\ #,##0.0\)"/>
  </numFmts>
  <fonts count="139">
    <font>
      <sz val="11"/>
      <color theme="1"/>
      <name val="Calibri"/>
      <family val="2"/>
    </font>
    <font>
      <sz val="11"/>
      <color indexed="8"/>
      <name val="Calibri"/>
      <family val="2"/>
    </font>
    <font>
      <sz val="12"/>
      <name val="Arial"/>
      <family val="2"/>
    </font>
    <font>
      <b/>
      <sz val="12"/>
      <color indexed="8"/>
      <name val="Arial"/>
      <family val="2"/>
    </font>
    <font>
      <sz val="10"/>
      <name val="Arial"/>
      <family val="2"/>
    </font>
    <font>
      <sz val="10"/>
      <name val="Century Gothic"/>
      <family val="2"/>
    </font>
    <font>
      <sz val="10"/>
      <color indexed="8"/>
      <name val="Century Gothic"/>
      <family val="2"/>
    </font>
    <font>
      <b/>
      <sz val="10"/>
      <name val="Century Gothic"/>
      <family val="2"/>
    </font>
    <font>
      <b/>
      <sz val="11"/>
      <name val="Century Gothic"/>
      <family val="2"/>
    </font>
    <font>
      <sz val="11"/>
      <color indexed="8"/>
      <name val="Century Gothic"/>
      <family val="2"/>
    </font>
    <font>
      <b/>
      <sz val="10"/>
      <color indexed="8"/>
      <name val="Century Gothic"/>
      <family val="2"/>
    </font>
    <font>
      <b/>
      <sz val="16"/>
      <color indexed="8"/>
      <name val="Century Gothic"/>
      <family val="2"/>
    </font>
    <font>
      <b/>
      <sz val="10"/>
      <color indexed="9"/>
      <name val="Century Gothic"/>
      <family val="2"/>
    </font>
    <font>
      <b/>
      <sz val="36"/>
      <color indexed="55"/>
      <name val="Century Gothic"/>
      <family val="2"/>
    </font>
    <font>
      <sz val="9"/>
      <name val="Century Gothic"/>
      <family val="2"/>
    </font>
    <font>
      <sz val="11"/>
      <name val="Century Gothic"/>
      <family val="2"/>
    </font>
    <font>
      <b/>
      <sz val="9"/>
      <name val="Tahoma"/>
      <family val="2"/>
    </font>
    <font>
      <sz val="9"/>
      <name val="Tahoma"/>
      <family val="2"/>
    </font>
    <font>
      <b/>
      <sz val="8"/>
      <name val="Tahoma"/>
      <family val="2"/>
    </font>
    <font>
      <b/>
      <sz val="11"/>
      <color indexed="8"/>
      <name val="Century Gothic"/>
      <family val="2"/>
    </font>
    <font>
      <b/>
      <sz val="11"/>
      <color indexed="9"/>
      <name val="Century Gothic"/>
      <family val="2"/>
    </font>
    <font>
      <b/>
      <sz val="14"/>
      <name val="Century Gothic"/>
      <family val="2"/>
    </font>
    <font>
      <b/>
      <sz val="12"/>
      <name val="Century Gothic"/>
      <family val="2"/>
    </font>
    <font>
      <b/>
      <sz val="9"/>
      <name val="Century Gothic"/>
      <family val="2"/>
    </font>
    <font>
      <i/>
      <sz val="11"/>
      <color indexed="8"/>
      <name val="Century Gothic"/>
      <family val="2"/>
    </font>
    <font>
      <sz val="8"/>
      <name val="Tahoma"/>
      <family val="2"/>
    </font>
    <font>
      <b/>
      <sz val="11"/>
      <name val="Tahoma"/>
      <family val="2"/>
    </font>
    <font>
      <b/>
      <sz val="12"/>
      <name val="Tahoma"/>
      <family val="2"/>
    </font>
    <font>
      <b/>
      <i/>
      <sz val="11"/>
      <color indexed="8"/>
      <name val="Century Gothic"/>
      <family val="2"/>
    </font>
    <font>
      <sz val="9"/>
      <name val="Arial"/>
      <family val="2"/>
    </font>
    <font>
      <b/>
      <sz val="20"/>
      <name val="Tahoma"/>
      <family val="2"/>
    </font>
    <font>
      <sz val="20"/>
      <name val="Tahoma"/>
      <family val="2"/>
    </font>
    <font>
      <b/>
      <sz val="22"/>
      <name val="Tahoma"/>
      <family val="2"/>
    </font>
    <font>
      <sz val="22"/>
      <name val="Tahoma"/>
      <family val="2"/>
    </font>
    <font>
      <b/>
      <sz val="18"/>
      <name val="Tahoma"/>
      <family val="2"/>
    </font>
    <font>
      <sz val="12"/>
      <name val="Century Gothic"/>
      <family val="2"/>
    </font>
    <font>
      <sz val="16"/>
      <name val="Century Gothic"/>
      <family val="2"/>
    </font>
    <font>
      <b/>
      <sz val="16"/>
      <name val="Century Gothic"/>
      <family val="2"/>
    </font>
    <font>
      <b/>
      <sz val="26"/>
      <name val="Century Gothic"/>
      <family val="2"/>
    </font>
    <font>
      <b/>
      <sz val="20"/>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5.7"/>
      <color indexed="12"/>
      <name val="Calibri"/>
      <family val="2"/>
    </font>
    <font>
      <u val="single"/>
      <sz val="5.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9"/>
      <name val="Arial"/>
      <family val="2"/>
    </font>
    <font>
      <b/>
      <sz val="11"/>
      <color indexed="8"/>
      <name val="Arial"/>
      <family val="2"/>
    </font>
    <font>
      <b/>
      <sz val="10"/>
      <color indexed="9"/>
      <name val="Arial"/>
      <family val="2"/>
    </font>
    <font>
      <sz val="12"/>
      <color indexed="8"/>
      <name val="Century Gothic"/>
      <family val="2"/>
    </font>
    <font>
      <b/>
      <sz val="12"/>
      <color indexed="9"/>
      <name val="Century Gothic"/>
      <family val="2"/>
    </font>
    <font>
      <b/>
      <sz val="14"/>
      <color indexed="9"/>
      <name val="Century Gothic"/>
      <family val="2"/>
    </font>
    <font>
      <sz val="12"/>
      <name val="Calibri"/>
      <family val="2"/>
    </font>
    <font>
      <sz val="16"/>
      <name val="Calibri"/>
      <family val="2"/>
    </font>
    <font>
      <u val="single"/>
      <sz val="16"/>
      <color indexed="12"/>
      <name val="Calibri"/>
      <family val="2"/>
    </font>
    <font>
      <b/>
      <sz val="20"/>
      <color indexed="9"/>
      <name val="Arial"/>
      <family val="2"/>
    </font>
    <font>
      <b/>
      <sz val="10"/>
      <color indexed="49"/>
      <name val="Century Gothic"/>
      <family val="2"/>
    </font>
    <font>
      <sz val="11"/>
      <name val="Calibri"/>
      <family val="2"/>
    </font>
    <font>
      <u val="single"/>
      <sz val="18"/>
      <color indexed="12"/>
      <name val="Calibri"/>
      <family val="2"/>
    </font>
    <font>
      <b/>
      <sz val="11"/>
      <color indexed="63"/>
      <name val="Century Gothic"/>
      <family val="2"/>
    </font>
    <font>
      <b/>
      <sz val="16"/>
      <color indexed="9"/>
      <name val="Arial"/>
      <family val="2"/>
    </font>
    <font>
      <b/>
      <sz val="16"/>
      <color indexed="63"/>
      <name val="Arial"/>
      <family val="2"/>
    </font>
    <font>
      <b/>
      <sz val="16"/>
      <color indexed="26"/>
      <name val="Century Gothic"/>
      <family val="2"/>
    </font>
    <font>
      <b/>
      <sz val="16"/>
      <color indexed="63"/>
      <name val="Century Gothic"/>
      <family val="2"/>
    </font>
    <font>
      <sz val="11"/>
      <color indexed="9"/>
      <name val="Century Gothic"/>
      <family val="2"/>
    </font>
    <font>
      <b/>
      <sz val="16"/>
      <color indexed="9"/>
      <name val="Century Gothic"/>
      <family val="2"/>
    </font>
    <font>
      <u val="single"/>
      <sz val="11"/>
      <color indexed="12"/>
      <name val="Calibri"/>
      <family val="2"/>
    </font>
    <font>
      <u val="single"/>
      <sz val="10"/>
      <color indexed="12"/>
      <name val="Calibri"/>
      <family val="2"/>
    </font>
    <font>
      <u val="single"/>
      <sz val="9"/>
      <color indexed="12"/>
      <name val="Calibri"/>
      <family val="2"/>
    </font>
    <font>
      <u val="single"/>
      <sz val="12"/>
      <color indexed="12"/>
      <name val="Calibri"/>
      <family val="2"/>
    </font>
    <font>
      <u val="single"/>
      <sz val="14"/>
      <color indexed="12"/>
      <name val="Calibri"/>
      <family val="2"/>
    </font>
    <font>
      <sz val="14"/>
      <color indexed="8"/>
      <name val="Century Gothic"/>
      <family val="2"/>
    </font>
    <font>
      <b/>
      <sz val="14"/>
      <name val="Calibri"/>
      <family val="2"/>
    </font>
    <font>
      <b/>
      <sz val="14"/>
      <color indexed="9"/>
      <name val="Calibri"/>
      <family val="2"/>
    </font>
    <font>
      <b/>
      <sz val="14"/>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7"/>
      <color theme="10"/>
      <name val="Calibri"/>
      <family val="2"/>
    </font>
    <font>
      <u val="single"/>
      <sz val="5.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b/>
      <sz val="10"/>
      <color theme="0"/>
      <name val="Arial"/>
      <family val="2"/>
    </font>
    <font>
      <sz val="11"/>
      <color theme="1"/>
      <name val="Century Gothic"/>
      <family val="2"/>
    </font>
    <font>
      <b/>
      <sz val="11"/>
      <color theme="1"/>
      <name val="Century Gothic"/>
      <family val="2"/>
    </font>
    <font>
      <b/>
      <sz val="11"/>
      <color theme="0"/>
      <name val="Century Gothic"/>
      <family val="2"/>
    </font>
    <font>
      <sz val="12"/>
      <color theme="1"/>
      <name val="Century Gothic"/>
      <family val="2"/>
    </font>
    <font>
      <sz val="10"/>
      <color theme="1"/>
      <name val="Century Gothic"/>
      <family val="2"/>
    </font>
    <font>
      <sz val="11"/>
      <color theme="1" tint="0.04998999834060669"/>
      <name val="Century Gothic"/>
      <family val="2"/>
    </font>
    <font>
      <b/>
      <sz val="12"/>
      <color theme="0"/>
      <name val="Century Gothic"/>
      <family val="2"/>
    </font>
    <font>
      <b/>
      <sz val="14"/>
      <color theme="0"/>
      <name val="Century Gothic"/>
      <family val="2"/>
    </font>
    <font>
      <u val="single"/>
      <sz val="16"/>
      <color theme="10"/>
      <name val="Calibri"/>
      <family val="2"/>
    </font>
    <font>
      <b/>
      <sz val="20"/>
      <color theme="0"/>
      <name val="Arial"/>
      <family val="2"/>
    </font>
    <font>
      <b/>
      <sz val="10"/>
      <color theme="8"/>
      <name val="Century Gothic"/>
      <family val="2"/>
    </font>
    <font>
      <u val="single"/>
      <sz val="18"/>
      <color theme="10"/>
      <name val="Calibri"/>
      <family val="2"/>
    </font>
    <font>
      <b/>
      <sz val="11"/>
      <color theme="1" tint="0.24998000264167786"/>
      <name val="Century Gothic"/>
      <family val="2"/>
    </font>
    <font>
      <b/>
      <sz val="16"/>
      <color theme="0"/>
      <name val="Arial"/>
      <family val="2"/>
    </font>
    <font>
      <b/>
      <sz val="16"/>
      <color theme="1" tint="0.24998000264167786"/>
      <name val="Arial"/>
      <family val="2"/>
    </font>
    <font>
      <b/>
      <sz val="16"/>
      <color theme="2"/>
      <name val="Century Gothic"/>
      <family val="2"/>
    </font>
    <font>
      <b/>
      <sz val="16"/>
      <color theme="1" tint="0.24998000264167786"/>
      <name val="Century Gothic"/>
      <family val="2"/>
    </font>
    <font>
      <sz val="11"/>
      <color theme="0"/>
      <name val="Century Gothic"/>
      <family val="2"/>
    </font>
    <font>
      <b/>
      <sz val="16"/>
      <color theme="0"/>
      <name val="Century Gothic"/>
      <family val="2"/>
    </font>
    <font>
      <u val="single"/>
      <sz val="11"/>
      <color theme="10"/>
      <name val="Calibri"/>
      <family val="2"/>
    </font>
    <font>
      <u val="single"/>
      <sz val="10"/>
      <color theme="10"/>
      <name val="Calibri"/>
      <family val="2"/>
    </font>
    <font>
      <u val="single"/>
      <sz val="9"/>
      <color theme="10"/>
      <name val="Calibri"/>
      <family val="2"/>
    </font>
    <font>
      <u val="single"/>
      <sz val="12"/>
      <color theme="10"/>
      <name val="Calibri"/>
      <family val="2"/>
    </font>
    <font>
      <u val="single"/>
      <sz val="14"/>
      <color theme="10"/>
      <name val="Calibri"/>
      <family val="2"/>
    </font>
    <font>
      <sz val="14"/>
      <color theme="1"/>
      <name val="Century Gothic"/>
      <family val="2"/>
    </font>
    <font>
      <b/>
      <sz val="14"/>
      <color theme="0"/>
      <name val="Calibri"/>
      <family val="2"/>
    </font>
    <font>
      <sz val="11"/>
      <color rgb="FF000000"/>
      <name val="Century Gothic"/>
      <family val="2"/>
    </font>
    <font>
      <b/>
      <sz val="14"/>
      <color theme="0"/>
      <name val="Arial"/>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03A"/>
        <bgColor indexed="64"/>
      </patternFill>
    </fill>
    <fill>
      <patternFill patternType="solid">
        <fgColor rgb="FF339966"/>
        <bgColor indexed="64"/>
      </patternFill>
    </fill>
    <fill>
      <patternFill patternType="solid">
        <fgColor rgb="FF669900"/>
        <bgColor indexed="64"/>
      </patternFill>
    </fill>
    <fill>
      <patternFill patternType="solid">
        <fgColor theme="9" tint="-0.4999699890613556"/>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6" tint="-0.24997000396251678"/>
        <bgColor indexed="64"/>
      </patternFill>
    </fill>
    <fill>
      <patternFill patternType="solid">
        <fgColor rgb="FF66FFFF"/>
        <bgColor indexed="64"/>
      </patternFill>
    </fill>
    <fill>
      <patternFill patternType="solid">
        <fgColor indexed="9"/>
        <bgColor indexed="64"/>
      </patternFill>
    </fill>
    <fill>
      <patternFill patternType="solid">
        <fgColor theme="6" tint="-0.4999699890613556"/>
        <bgColor indexed="64"/>
      </patternFill>
    </fill>
    <fill>
      <patternFill patternType="solid">
        <fgColor rgb="FFFFFF00"/>
        <bgColor indexed="64"/>
      </patternFill>
    </fill>
    <fill>
      <patternFill patternType="solid">
        <fgColor theme="5" tint="-0.24997000396251678"/>
        <bgColor indexed="64"/>
      </patternFill>
    </fill>
    <fill>
      <patternFill patternType="solid">
        <fgColor theme="5" tint="-0.4999699890613556"/>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2" tint="-0.4999699890613556"/>
      </left>
      <right style="hair">
        <color theme="2" tint="-0.4999699890613556"/>
      </right>
      <top style="hair">
        <color theme="2" tint="-0.4999699890613556"/>
      </top>
      <bottom style="hair">
        <color theme="2" tint="-0.4999699890613556"/>
      </bottom>
    </border>
    <border>
      <left style="hair">
        <color theme="2" tint="-0.4999699890613556"/>
      </left>
      <right style="hair">
        <color theme="2" tint="-0.4999699890613556"/>
      </right>
      <top style="hair">
        <color theme="2" tint="-0.4999699890613556"/>
      </top>
      <bottom/>
    </border>
    <border>
      <left style="hair">
        <color theme="2" tint="-0.4999699890613556"/>
      </left>
      <right style="hair">
        <color theme="2" tint="-0.4999699890613556"/>
      </right>
      <top/>
      <bottom style="hair">
        <color theme="2" tint="-0.4999699890613556"/>
      </bottom>
    </border>
    <border>
      <left style="hair"/>
      <right style="hair"/>
      <top style="hair"/>
      <bottom style="hair"/>
    </border>
    <border>
      <left style="hair"/>
      <right style="hair"/>
      <top style="hair"/>
      <bottom/>
    </border>
    <border>
      <left style="hair">
        <color theme="0" tint="-0.4999699890613556"/>
      </left>
      <right style="hair">
        <color theme="0" tint="-0.4999699890613556"/>
      </right>
      <top style="hair">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border>
    <border>
      <left style="hair">
        <color theme="0" tint="-0.4999699890613556"/>
      </left>
      <right style="hair">
        <color theme="0" tint="-0.4999699890613556"/>
      </right>
      <top style="hair">
        <color theme="0" tint="-0.4999699890613556"/>
      </top>
      <bottom style="hair"/>
    </border>
    <border>
      <left/>
      <right style="hair"/>
      <top style="hair"/>
      <bottom style="hair"/>
    </border>
    <border>
      <left/>
      <right/>
      <top style="hair"/>
      <bottom/>
    </border>
    <border>
      <left style="hair">
        <color theme="2" tint="-0.4999699890613556"/>
      </left>
      <right/>
      <top/>
      <bottom style="hair">
        <color theme="2" tint="-0.4999699890613556"/>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bottom style="hair"/>
    </border>
    <border>
      <left>
        <color indexed="63"/>
      </left>
      <right style="hair"/>
      <top>
        <color indexed="63"/>
      </top>
      <bottom style="hair"/>
    </border>
    <border>
      <left>
        <color indexed="63"/>
      </left>
      <right style="hair"/>
      <top style="hair"/>
      <bottom>
        <color indexed="63"/>
      </bottom>
    </border>
    <border>
      <left style="hair">
        <color theme="2" tint="-0.4999699890613556"/>
      </left>
      <right/>
      <top style="hair">
        <color theme="2" tint="-0.4999699890613556"/>
      </top>
      <bottom style="hair">
        <color theme="2" tint="-0.4999699890613556"/>
      </bottom>
    </border>
    <border>
      <left style="hair">
        <color theme="2" tint="-0.4999699890613556"/>
      </left>
      <right style="hair">
        <color theme="2" tint="-0.4999699890613556"/>
      </right>
      <top style="hair">
        <color theme="2" tint="-0.4999699890613556"/>
      </top>
      <bottom style="hair"/>
    </border>
    <border>
      <left style="hair">
        <color theme="2" tint="-0.4999699890613556"/>
      </left>
      <right>
        <color indexed="63"/>
      </right>
      <top style="hair"/>
      <bottom>
        <color indexed="63"/>
      </bottom>
    </border>
    <border>
      <left style="hair">
        <color theme="2" tint="-0.4999699890613556"/>
      </left>
      <right>
        <color indexed="63"/>
      </right>
      <top>
        <color indexed="63"/>
      </top>
      <bottom>
        <color indexed="63"/>
      </bottom>
    </border>
    <border>
      <left style="hair">
        <color theme="2" tint="-0.4999699890613556"/>
      </left>
      <right style="hair"/>
      <top style="hair">
        <color theme="2" tint="-0.4999699890613556"/>
      </top>
      <bottom style="hair">
        <color theme="2" tint="-0.4999699890613556"/>
      </bottom>
    </border>
    <border>
      <left style="hair">
        <color theme="2" tint="-0.4999699890613556"/>
      </left>
      <right style="hair"/>
      <top style="hair">
        <color theme="2" tint="-0.4999699890613556"/>
      </top>
      <bottom>
        <color indexed="63"/>
      </bottom>
    </border>
    <border>
      <left style="hair">
        <color theme="2" tint="-0.4999699890613556"/>
      </left>
      <right style="hair">
        <color theme="2" tint="-0.4999699890613556"/>
      </right>
      <top/>
      <bottom/>
    </border>
    <border>
      <left style="hair">
        <color theme="0" tint="-0.4999699890613556"/>
      </left>
      <right style="hair">
        <color theme="0" tint="-0.4999699890613556"/>
      </right>
      <top/>
      <bottom style="hair">
        <color theme="0" tint="-0.4999699890613556"/>
      </bottom>
    </border>
    <border>
      <left style="hair"/>
      <right/>
      <top style="hair"/>
      <bottom/>
    </border>
    <border>
      <left style="hair"/>
      <right/>
      <top/>
      <bottom style="hair"/>
    </border>
    <border>
      <left>
        <color indexed="63"/>
      </left>
      <right>
        <color indexed="63"/>
      </right>
      <top/>
      <bottom style="hair"/>
    </border>
    <border>
      <left style="hair"/>
      <right/>
      <top style="hair"/>
      <bottom style="hair"/>
    </border>
    <border>
      <left/>
      <right/>
      <top style="hair"/>
      <bottom style="hair"/>
    </border>
    <border>
      <left>
        <color indexed="63"/>
      </left>
      <right style="hair">
        <color theme="2" tint="-0.4999699890613556"/>
      </right>
      <top style="hair">
        <color theme="2" tint="-0.4999699890613556"/>
      </top>
      <bottom/>
    </border>
    <border>
      <left>
        <color indexed="63"/>
      </left>
      <right style="hair">
        <color theme="2" tint="-0.4999699890613556"/>
      </right>
      <top>
        <color indexed="63"/>
      </top>
      <bottom style="hair"/>
    </border>
    <border>
      <left/>
      <right/>
      <top/>
      <bottom style="hair">
        <color theme="2" tint="-0.4999699890613556"/>
      </bottom>
    </border>
    <border>
      <left>
        <color indexed="63"/>
      </left>
      <right>
        <color indexed="63"/>
      </right>
      <top style="hair">
        <color theme="2" tint="-0.4999699890613556"/>
      </top>
      <bottom>
        <color indexed="63"/>
      </bottom>
    </border>
    <border>
      <left>
        <color indexed="63"/>
      </left>
      <right>
        <color indexed="63"/>
      </right>
      <top style="hair">
        <color theme="2" tint="-0.4999699890613556"/>
      </top>
      <bottom style="hair">
        <color theme="2" tint="-0.4999699890613556"/>
      </bottom>
    </border>
    <border>
      <left/>
      <right style="hair">
        <color theme="2" tint="-0.4999699890613556"/>
      </right>
      <top style="hair">
        <color theme="2" tint="-0.4999699890613556"/>
      </top>
      <bottom style="hair">
        <color theme="2" tint="-0.4999699890613556"/>
      </bottom>
    </border>
    <border>
      <left>
        <color indexed="63"/>
      </left>
      <right style="hair">
        <color theme="2" tint="-0.4999699890613556"/>
      </right>
      <top>
        <color indexed="63"/>
      </top>
      <bottom>
        <color indexed="63"/>
      </bottom>
    </border>
    <border>
      <left style="hair">
        <color theme="0" tint="-0.4999699890613556"/>
      </left>
      <right style="hair">
        <color theme="0" tint="-0.4999699890613556"/>
      </right>
      <top/>
      <bottom/>
    </border>
    <border>
      <left style="hair">
        <color theme="0" tint="-0.4999699890613556"/>
      </left>
      <right style="hair">
        <color theme="0" tint="-0.4999699890613556"/>
      </right>
      <top/>
      <bottom style="hair"/>
    </border>
    <border>
      <left style="hair"/>
      <right style="hair">
        <color theme="2" tint="-0.4999699890613556"/>
      </right>
      <top>
        <color indexed="63"/>
      </top>
      <bottom>
        <color indexed="63"/>
      </bottom>
    </border>
    <border>
      <left style="hair">
        <color theme="2" tint="-0.4999699890613556"/>
      </left>
      <right style="hair">
        <color theme="2" tint="-0.4999699890613556"/>
      </right>
      <top style="hair"/>
      <bottom/>
    </border>
    <border>
      <left style="hair">
        <color theme="2" tint="-0.4999699890613556"/>
      </left>
      <right style="hair">
        <color theme="2" tint="-0.4999699890613556"/>
      </right>
      <top style="hair"/>
      <bottom style="hair">
        <color theme="2" tint="-0.4999699890613556"/>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90" fillId="21" borderId="1" applyNumberFormat="0" applyAlignment="0" applyProtection="0"/>
    <xf numFmtId="0" fontId="91" fillId="22" borderId="2" applyNumberFormat="0" applyAlignment="0" applyProtection="0"/>
    <xf numFmtId="0" fontId="92" fillId="0" borderId="3" applyNumberFormat="0" applyFill="0" applyAlignment="0" applyProtection="0"/>
    <xf numFmtId="0" fontId="93" fillId="0" borderId="4" applyNumberFormat="0" applyFill="0" applyAlignment="0" applyProtection="0"/>
    <xf numFmtId="0" fontId="94" fillId="0" borderId="0" applyNumberFormat="0" applyFill="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95" fillId="29" borderId="1"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99" fillId="31" borderId="0" applyNumberFormat="0" applyBorder="0" applyAlignment="0" applyProtection="0"/>
    <xf numFmtId="0" fontId="1" fillId="0" borderId="0">
      <alignment/>
      <protection/>
    </xf>
    <xf numFmtId="0" fontId="1"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100" fillId="21" borderId="6"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7" applyNumberFormat="0" applyFill="0" applyAlignment="0" applyProtection="0"/>
    <xf numFmtId="0" fontId="94" fillId="0" borderId="8" applyNumberFormat="0" applyFill="0" applyAlignment="0" applyProtection="0"/>
    <xf numFmtId="0" fontId="105" fillId="0" borderId="9" applyNumberFormat="0" applyFill="0" applyAlignment="0" applyProtection="0"/>
  </cellStyleXfs>
  <cellXfs count="1016">
    <xf numFmtId="0" fontId="0" fillId="0" borderId="0" xfId="0" applyFont="1" applyAlignment="1">
      <alignment/>
    </xf>
    <xf numFmtId="180" fontId="0" fillId="0" borderId="0" xfId="0" applyNumberFormat="1" applyAlignment="1">
      <alignment/>
    </xf>
    <xf numFmtId="180" fontId="0" fillId="0" borderId="0" xfId="87" applyNumberFormat="1" applyFont="1" applyAlignment="1">
      <alignment horizontal="center"/>
    </xf>
    <xf numFmtId="0" fontId="0" fillId="0" borderId="10" xfId="0" applyBorder="1" applyAlignment="1">
      <alignment/>
    </xf>
    <xf numFmtId="180" fontId="0" fillId="0" borderId="10" xfId="0" applyNumberFormat="1" applyBorder="1" applyAlignment="1">
      <alignment horizontal="center"/>
    </xf>
    <xf numFmtId="180" fontId="0" fillId="0" borderId="10" xfId="0" applyNumberFormat="1" applyBorder="1" applyAlignment="1">
      <alignment/>
    </xf>
    <xf numFmtId="180" fontId="0" fillId="0" borderId="10" xfId="87" applyNumberFormat="1" applyFont="1" applyBorder="1" applyAlignment="1">
      <alignment horizontal="center"/>
    </xf>
    <xf numFmtId="180" fontId="6" fillId="0" borderId="10" xfId="87" applyNumberFormat="1" applyFont="1" applyFill="1" applyBorder="1" applyAlignment="1">
      <alignment horizontal="center" vertical="center" wrapText="1"/>
    </xf>
    <xf numFmtId="0" fontId="5" fillId="25" borderId="10" xfId="59" applyFont="1" applyFill="1" applyBorder="1" applyAlignment="1">
      <alignment horizontal="justify" vertical="center" wrapText="1"/>
      <protection/>
    </xf>
    <xf numFmtId="0" fontId="6" fillId="25" borderId="10" xfId="59" applyFont="1" applyFill="1" applyBorder="1" applyAlignment="1">
      <alignment horizontal="center" vertical="center" wrapText="1"/>
      <protection/>
    </xf>
    <xf numFmtId="0" fontId="6" fillId="25" borderId="10" xfId="59" applyFont="1" applyFill="1" applyBorder="1" applyAlignment="1">
      <alignment horizontal="justify" vertical="center" wrapText="1"/>
      <protection/>
    </xf>
    <xf numFmtId="0" fontId="5" fillId="25" borderId="10" xfId="59" applyFont="1" applyFill="1" applyBorder="1" applyAlignment="1">
      <alignment horizontal="center" vertical="center" wrapText="1"/>
      <protection/>
    </xf>
    <xf numFmtId="0" fontId="6" fillId="25" borderId="10" xfId="0" applyFont="1" applyFill="1" applyBorder="1" applyAlignment="1">
      <alignment vertical="center" wrapText="1"/>
    </xf>
    <xf numFmtId="0" fontId="6" fillId="25" borderId="10" xfId="0" applyFont="1" applyFill="1" applyBorder="1" applyAlignment="1">
      <alignment horizontal="center" vertical="center" wrapText="1"/>
    </xf>
    <xf numFmtId="0" fontId="5" fillId="25" borderId="10" xfId="0" applyFont="1" applyFill="1" applyBorder="1" applyAlignment="1">
      <alignment vertical="center" wrapText="1"/>
    </xf>
    <xf numFmtId="0" fontId="6" fillId="25" borderId="10" xfId="0" applyFont="1" applyFill="1" applyBorder="1" applyAlignment="1">
      <alignment horizontal="left" vertical="center" wrapText="1"/>
    </xf>
    <xf numFmtId="0" fontId="6" fillId="25" borderId="10" xfId="59" applyFont="1" applyFill="1" applyBorder="1" applyAlignment="1">
      <alignment horizontal="center" vertical="center" wrapText="1"/>
      <protection/>
    </xf>
    <xf numFmtId="0" fontId="5" fillId="25" borderId="10" xfId="59" applyFont="1" applyFill="1" applyBorder="1" applyAlignment="1">
      <alignment horizontal="center" vertical="center" wrapText="1"/>
      <protection/>
    </xf>
    <xf numFmtId="0" fontId="6" fillId="0" borderId="10" xfId="59" applyFont="1" applyBorder="1" applyAlignment="1">
      <alignment horizontal="center" vertical="center" wrapText="1"/>
      <protection/>
    </xf>
    <xf numFmtId="0" fontId="10" fillId="0" borderId="10" xfId="59" applyFont="1" applyBorder="1" applyAlignment="1">
      <alignment horizontal="justify" vertical="center" wrapText="1"/>
      <protection/>
    </xf>
    <xf numFmtId="0" fontId="12" fillId="33" borderId="10" xfId="63" applyFont="1" applyFill="1" applyBorder="1" applyAlignment="1">
      <alignment horizontal="center" vertical="center" wrapText="1"/>
      <protection/>
    </xf>
    <xf numFmtId="0" fontId="5" fillId="25" borderId="10" xfId="59" applyFont="1" applyFill="1" applyBorder="1" applyAlignment="1">
      <alignment horizontal="justify" vertical="center" wrapText="1"/>
      <protection/>
    </xf>
    <xf numFmtId="0" fontId="6" fillId="25" borderId="10" xfId="59" applyFont="1" applyFill="1" applyBorder="1" applyAlignment="1">
      <alignment vertical="center" wrapText="1"/>
      <protection/>
    </xf>
    <xf numFmtId="180" fontId="5" fillId="0" borderId="10" xfId="87" applyNumberFormat="1" applyFont="1" applyFill="1" applyBorder="1" applyAlignment="1">
      <alignment horizontal="center" vertical="center" wrapText="1"/>
    </xf>
    <xf numFmtId="0" fontId="5" fillId="25" borderId="10" xfId="0" applyFont="1" applyFill="1" applyBorder="1" applyAlignment="1">
      <alignment horizontal="center" vertical="center" wrapText="1"/>
    </xf>
    <xf numFmtId="180" fontId="6" fillId="0" borderId="10" xfId="87" applyNumberFormat="1" applyFont="1" applyFill="1" applyBorder="1" applyAlignment="1">
      <alignment horizontal="center" vertical="center" wrapText="1"/>
    </xf>
    <xf numFmtId="180" fontId="14" fillId="0" borderId="10" xfId="87" applyNumberFormat="1" applyFont="1" applyFill="1" applyBorder="1" applyAlignment="1">
      <alignment horizontal="center" vertical="center" wrapText="1"/>
    </xf>
    <xf numFmtId="10" fontId="14" fillId="0" borderId="10" xfId="63" applyNumberFormat="1" applyFont="1" applyFill="1" applyBorder="1" applyAlignment="1">
      <alignment horizontal="center" vertical="center" wrapText="1"/>
      <protection/>
    </xf>
    <xf numFmtId="180" fontId="10" fillId="0" borderId="10" xfId="59" applyNumberFormat="1" applyFont="1" applyBorder="1" applyAlignment="1">
      <alignment horizontal="justify" vertical="center" wrapText="1"/>
      <protection/>
    </xf>
    <xf numFmtId="180" fontId="12" fillId="33" borderId="10" xfId="63" applyNumberFormat="1" applyFont="1" applyFill="1" applyBorder="1" applyAlignment="1">
      <alignment horizontal="center" vertical="center" wrapText="1"/>
      <protection/>
    </xf>
    <xf numFmtId="9" fontId="10" fillId="0" borderId="10" xfId="59" applyNumberFormat="1" applyFont="1" applyFill="1" applyBorder="1" applyAlignment="1">
      <alignment horizontal="center" vertical="center" wrapText="1"/>
      <protection/>
    </xf>
    <xf numFmtId="0" fontId="6" fillId="25" borderId="10" xfId="0" applyFont="1" applyFill="1" applyBorder="1" applyAlignment="1">
      <alignment horizontal="left" vertical="center" wrapText="1"/>
    </xf>
    <xf numFmtId="0" fontId="5" fillId="25" borderId="10" xfId="59" applyFont="1" applyFill="1" applyBorder="1" applyAlignment="1">
      <alignment horizontal="justify" vertical="center" wrapText="1"/>
      <protection/>
    </xf>
    <xf numFmtId="0" fontId="6" fillId="25" borderId="10" xfId="59" applyFont="1" applyFill="1" applyBorder="1" applyAlignment="1">
      <alignment horizontal="center" vertical="center" wrapText="1"/>
      <protection/>
    </xf>
    <xf numFmtId="180" fontId="6" fillId="0" borderId="11" xfId="87" applyNumberFormat="1" applyFont="1" applyFill="1" applyBorder="1" applyAlignment="1">
      <alignment horizontal="center" vertical="center" wrapText="1"/>
    </xf>
    <xf numFmtId="180" fontId="6" fillId="0" borderId="12" xfId="87" applyNumberFormat="1" applyFont="1" applyFill="1" applyBorder="1" applyAlignment="1">
      <alignment horizontal="center" vertical="center" wrapText="1"/>
    </xf>
    <xf numFmtId="0" fontId="10" fillId="25" borderId="10" xfId="59" applyFont="1" applyFill="1" applyBorder="1" applyAlignment="1">
      <alignment horizontal="center" vertical="center" wrapText="1"/>
      <protection/>
    </xf>
    <xf numFmtId="9" fontId="7" fillId="0" borderId="11" xfId="59" applyNumberFormat="1" applyFont="1" applyFill="1" applyBorder="1" applyAlignment="1">
      <alignment horizontal="center" vertical="center" wrapText="1"/>
      <protection/>
    </xf>
    <xf numFmtId="9" fontId="10" fillId="0" borderId="11" xfId="59" applyNumberFormat="1" applyFont="1" applyFill="1" applyBorder="1" applyAlignment="1">
      <alignment horizontal="center" vertical="center" wrapText="1"/>
      <protection/>
    </xf>
    <xf numFmtId="0" fontId="12" fillId="34" borderId="10" xfId="63" applyFont="1" applyFill="1" applyBorder="1" applyAlignment="1">
      <alignment horizontal="center" vertical="center" wrapText="1"/>
      <protection/>
    </xf>
    <xf numFmtId="9" fontId="0" fillId="0" borderId="0" xfId="0" applyNumberFormat="1" applyAlignment="1">
      <alignment/>
    </xf>
    <xf numFmtId="0" fontId="0" fillId="35" borderId="10" xfId="0" applyFill="1" applyBorder="1" applyAlignment="1">
      <alignment/>
    </xf>
    <xf numFmtId="180" fontId="88" fillId="35" borderId="10" xfId="0" applyNumberFormat="1" applyFont="1" applyFill="1" applyBorder="1" applyAlignment="1">
      <alignment/>
    </xf>
    <xf numFmtId="180" fontId="91" fillId="35" borderId="10" xfId="0" applyNumberFormat="1" applyFont="1" applyFill="1" applyBorder="1" applyAlignment="1">
      <alignment/>
    </xf>
    <xf numFmtId="0" fontId="12" fillId="33" borderId="0" xfId="63" applyFont="1" applyFill="1" applyBorder="1" applyAlignment="1">
      <alignment horizontal="center" vertical="center" wrapText="1"/>
      <protection/>
    </xf>
    <xf numFmtId="180" fontId="0" fillId="0" borderId="0" xfId="87" applyNumberFormat="1" applyFont="1" applyBorder="1" applyAlignment="1">
      <alignment horizontal="center"/>
    </xf>
    <xf numFmtId="0" fontId="0" fillId="0" borderId="0" xfId="0" applyBorder="1" applyAlignment="1">
      <alignment/>
    </xf>
    <xf numFmtId="9" fontId="7" fillId="0" borderId="11" xfId="59" applyNumberFormat="1" applyFont="1" applyFill="1" applyBorder="1" applyAlignment="1">
      <alignment horizontal="center" vertical="center" wrapText="1"/>
      <protection/>
    </xf>
    <xf numFmtId="180" fontId="10" fillId="0" borderId="11" xfId="59" applyNumberFormat="1" applyFont="1" applyFill="1" applyBorder="1" applyAlignment="1">
      <alignment horizontal="center" vertical="center" wrapText="1"/>
      <protection/>
    </xf>
    <xf numFmtId="180" fontId="10" fillId="0" borderId="10" xfId="59" applyNumberFormat="1" applyFont="1" applyFill="1" applyBorder="1" applyAlignment="1">
      <alignment horizontal="center" vertical="center" wrapText="1"/>
      <protection/>
    </xf>
    <xf numFmtId="180" fontId="6" fillId="0" borderId="12" xfId="87" applyNumberFormat="1" applyFont="1" applyFill="1" applyBorder="1" applyAlignment="1">
      <alignment horizontal="center" vertical="center" wrapText="1"/>
    </xf>
    <xf numFmtId="180" fontId="7" fillId="0" borderId="11" xfId="59" applyNumberFormat="1" applyFont="1" applyFill="1" applyBorder="1" applyAlignment="1">
      <alignment horizontal="center" vertical="center" wrapText="1"/>
      <protection/>
    </xf>
    <xf numFmtId="0" fontId="106" fillId="0" borderId="0" xfId="0" applyFont="1" applyAlignment="1" applyProtection="1">
      <alignment/>
      <protection/>
    </xf>
    <xf numFmtId="0" fontId="107" fillId="33" borderId="13" xfId="0" applyFont="1" applyFill="1" applyBorder="1" applyAlignment="1" applyProtection="1">
      <alignment horizontal="center" vertical="center" wrapText="1"/>
      <protection/>
    </xf>
    <xf numFmtId="0" fontId="107" fillId="33" borderId="13" xfId="0" applyFont="1" applyFill="1" applyBorder="1" applyAlignment="1" applyProtection="1">
      <alignment/>
      <protection/>
    </xf>
    <xf numFmtId="10" fontId="107" fillId="33" borderId="13" xfId="0" applyNumberFormat="1" applyFont="1" applyFill="1" applyBorder="1" applyAlignment="1" applyProtection="1">
      <alignment/>
      <protection/>
    </xf>
    <xf numFmtId="0" fontId="108" fillId="0" borderId="0" xfId="0" applyFont="1" applyAlignment="1" applyProtection="1">
      <alignment/>
      <protection/>
    </xf>
    <xf numFmtId="0" fontId="107" fillId="36" borderId="13" xfId="0" applyFont="1" applyFill="1" applyBorder="1" applyAlignment="1" applyProtection="1">
      <alignment/>
      <protection/>
    </xf>
    <xf numFmtId="10" fontId="107" fillId="36" borderId="13" xfId="0" applyNumberFormat="1" applyFont="1" applyFill="1" applyBorder="1" applyAlignment="1" applyProtection="1">
      <alignment/>
      <protection/>
    </xf>
    <xf numFmtId="0" fontId="107" fillId="37" borderId="13" xfId="0" applyFont="1" applyFill="1" applyBorder="1" applyAlignment="1" applyProtection="1">
      <alignment wrapText="1"/>
      <protection/>
    </xf>
    <xf numFmtId="10" fontId="107" fillId="37" borderId="13" xfId="0" applyNumberFormat="1" applyFont="1" applyFill="1" applyBorder="1" applyAlignment="1" applyProtection="1">
      <alignment wrapText="1"/>
      <protection/>
    </xf>
    <xf numFmtId="0" fontId="107" fillId="33" borderId="13" xfId="0" applyFont="1" applyFill="1" applyBorder="1" applyAlignment="1" applyProtection="1">
      <alignment horizontal="center"/>
      <protection/>
    </xf>
    <xf numFmtId="0" fontId="109" fillId="33" borderId="13" xfId="0" applyFont="1" applyFill="1" applyBorder="1" applyAlignment="1" applyProtection="1">
      <alignment horizontal="center"/>
      <protection/>
    </xf>
    <xf numFmtId="0" fontId="109" fillId="33" borderId="13" xfId="0" applyFont="1" applyFill="1" applyBorder="1" applyAlignment="1" applyProtection="1">
      <alignment horizontal="center" vertical="center" wrapText="1"/>
      <protection/>
    </xf>
    <xf numFmtId="0" fontId="107" fillId="38" borderId="0" xfId="0" applyFont="1" applyFill="1" applyAlignment="1" applyProtection="1">
      <alignment/>
      <protection/>
    </xf>
    <xf numFmtId="10" fontId="107" fillId="38" borderId="0" xfId="87" applyNumberFormat="1" applyFont="1" applyFill="1" applyAlignment="1" applyProtection="1">
      <alignment horizontal="center"/>
      <protection/>
    </xf>
    <xf numFmtId="9" fontId="107" fillId="38" borderId="0" xfId="0" applyNumberFormat="1" applyFont="1" applyFill="1" applyAlignment="1" applyProtection="1">
      <alignment horizontal="center"/>
      <protection/>
    </xf>
    <xf numFmtId="0" fontId="107" fillId="36" borderId="0" xfId="0" applyFont="1" applyFill="1" applyAlignment="1" applyProtection="1">
      <alignment/>
      <protection/>
    </xf>
    <xf numFmtId="10" fontId="107" fillId="36" borderId="0" xfId="0" applyNumberFormat="1" applyFont="1" applyFill="1" applyAlignment="1" applyProtection="1">
      <alignment horizontal="center"/>
      <protection/>
    </xf>
    <xf numFmtId="9" fontId="107" fillId="36" borderId="0" xfId="0" applyNumberFormat="1" applyFont="1" applyFill="1" applyAlignment="1" applyProtection="1">
      <alignment horizontal="center"/>
      <protection/>
    </xf>
    <xf numFmtId="0" fontId="110" fillId="0" borderId="13" xfId="0" applyFont="1" applyFill="1" applyBorder="1" applyAlignment="1" applyProtection="1">
      <alignment horizontal="center" vertical="center" wrapText="1"/>
      <protection hidden="1"/>
    </xf>
    <xf numFmtId="9" fontId="15" fillId="39" borderId="13" xfId="87" applyNumberFormat="1" applyFont="1" applyFill="1" applyBorder="1" applyAlignment="1" applyProtection="1">
      <alignment horizontal="center" vertical="center" wrapText="1"/>
      <protection hidden="1"/>
    </xf>
    <xf numFmtId="193" fontId="111" fillId="10" borderId="13" xfId="0" applyNumberFormat="1" applyFont="1" applyFill="1" applyBorder="1" applyAlignment="1" applyProtection="1">
      <alignment horizontal="center" vertical="center" wrapText="1"/>
      <protection hidden="1"/>
    </xf>
    <xf numFmtId="0" fontId="110" fillId="39" borderId="13" xfId="68" applyFont="1" applyFill="1" applyBorder="1" applyAlignment="1" applyProtection="1">
      <alignment horizontal="center" vertical="center" wrapText="1"/>
      <protection hidden="1"/>
    </xf>
    <xf numFmtId="9" fontId="110" fillId="0" borderId="13" xfId="68" applyNumberFormat="1" applyFont="1" applyFill="1" applyBorder="1" applyAlignment="1" applyProtection="1">
      <alignment horizontal="center" vertical="center" wrapText="1"/>
      <protection hidden="1"/>
    </xf>
    <xf numFmtId="10" fontId="112" fillId="40" borderId="13" xfId="0" applyNumberFormat="1" applyFont="1" applyFill="1" applyBorder="1" applyAlignment="1" applyProtection="1">
      <alignment horizontal="center" wrapText="1"/>
      <protection hidden="1"/>
    </xf>
    <xf numFmtId="0" fontId="9" fillId="39" borderId="13" xfId="69" applyFont="1" applyFill="1" applyBorder="1" applyAlignment="1" applyProtection="1">
      <alignment horizontal="center" vertical="center" wrapText="1"/>
      <protection hidden="1"/>
    </xf>
    <xf numFmtId="0" fontId="15" fillId="39" borderId="13" xfId="72" applyFont="1" applyFill="1" applyBorder="1" applyAlignment="1" applyProtection="1">
      <alignment horizontal="center" vertical="center" wrapText="1"/>
      <protection hidden="1"/>
    </xf>
    <xf numFmtId="0" fontId="110" fillId="39" borderId="13" xfId="69" applyFont="1" applyFill="1" applyBorder="1" applyAlignment="1" applyProtection="1">
      <alignment horizontal="center" vertical="center" wrapText="1"/>
      <protection hidden="1"/>
    </xf>
    <xf numFmtId="1" fontId="15" fillId="39" borderId="13" xfId="0" applyNumberFormat="1" applyFont="1" applyFill="1" applyBorder="1" applyAlignment="1" applyProtection="1">
      <alignment horizontal="center" vertical="center" wrapText="1"/>
      <protection hidden="1"/>
    </xf>
    <xf numFmtId="9" fontId="110" fillId="39" borderId="13" xfId="71" applyNumberFormat="1" applyFont="1" applyFill="1" applyBorder="1" applyAlignment="1" applyProtection="1">
      <alignment horizontal="center" vertical="center"/>
      <protection hidden="1"/>
    </xf>
    <xf numFmtId="0" fontId="9" fillId="39" borderId="13" xfId="0" applyFont="1" applyFill="1" applyBorder="1" applyAlignment="1" applyProtection="1">
      <alignment horizontal="center" vertical="center" wrapText="1"/>
      <protection hidden="1"/>
    </xf>
    <xf numFmtId="0" fontId="106" fillId="0" borderId="0" xfId="0" applyFont="1" applyAlignment="1" applyProtection="1">
      <alignment/>
      <protection hidden="1"/>
    </xf>
    <xf numFmtId="0" fontId="107" fillId="33" borderId="13" xfId="0" applyFont="1" applyFill="1" applyBorder="1" applyAlignment="1" applyProtection="1">
      <alignment horizontal="center" vertical="center" wrapText="1"/>
      <protection hidden="1"/>
    </xf>
    <xf numFmtId="0" fontId="107" fillId="33" borderId="13" xfId="0" applyFont="1" applyFill="1" applyBorder="1" applyAlignment="1" applyProtection="1">
      <alignment/>
      <protection hidden="1"/>
    </xf>
    <xf numFmtId="0" fontId="108" fillId="0" borderId="0" xfId="0" applyFont="1" applyAlignment="1" applyProtection="1">
      <alignment/>
      <protection hidden="1"/>
    </xf>
    <xf numFmtId="0" fontId="107" fillId="36" borderId="13" xfId="0" applyFont="1" applyFill="1" applyBorder="1" applyAlignment="1" applyProtection="1">
      <alignment/>
      <protection hidden="1"/>
    </xf>
    <xf numFmtId="0" fontId="107" fillId="37" borderId="13" xfId="0" applyFont="1" applyFill="1" applyBorder="1" applyAlignment="1" applyProtection="1">
      <alignment wrapText="1"/>
      <protection hidden="1"/>
    </xf>
    <xf numFmtId="0" fontId="107" fillId="33" borderId="13" xfId="0" applyFont="1" applyFill="1" applyBorder="1" applyAlignment="1" applyProtection="1">
      <alignment horizontal="center"/>
      <protection hidden="1"/>
    </xf>
    <xf numFmtId="0" fontId="109" fillId="33" borderId="13" xfId="0" applyFont="1" applyFill="1" applyBorder="1" applyAlignment="1" applyProtection="1">
      <alignment horizontal="center"/>
      <protection hidden="1"/>
    </xf>
    <xf numFmtId="0" fontId="109" fillId="33" borderId="13" xfId="0" applyFont="1" applyFill="1" applyBorder="1" applyAlignment="1" applyProtection="1">
      <alignment horizontal="center" vertical="center" wrapText="1"/>
      <protection hidden="1"/>
    </xf>
    <xf numFmtId="0" fontId="107" fillId="38" borderId="0" xfId="0" applyFont="1" applyFill="1" applyAlignment="1" applyProtection="1">
      <alignment/>
      <protection hidden="1"/>
    </xf>
    <xf numFmtId="10" fontId="107" fillId="38" borderId="0" xfId="87" applyNumberFormat="1" applyFont="1" applyFill="1" applyAlignment="1" applyProtection="1">
      <alignment horizontal="center"/>
      <protection hidden="1"/>
    </xf>
    <xf numFmtId="9" fontId="107" fillId="38" borderId="0" xfId="0" applyNumberFormat="1" applyFont="1" applyFill="1" applyAlignment="1" applyProtection="1">
      <alignment horizontal="center"/>
      <protection hidden="1"/>
    </xf>
    <xf numFmtId="0" fontId="107" fillId="36" borderId="0" xfId="0" applyFont="1" applyFill="1" applyAlignment="1" applyProtection="1">
      <alignment/>
      <protection hidden="1"/>
    </xf>
    <xf numFmtId="10" fontId="107" fillId="36" borderId="0" xfId="0" applyNumberFormat="1" applyFont="1" applyFill="1" applyAlignment="1" applyProtection="1">
      <alignment horizontal="center"/>
      <protection hidden="1"/>
    </xf>
    <xf numFmtId="9" fontId="107" fillId="36" borderId="0" xfId="0" applyNumberFormat="1" applyFont="1" applyFill="1" applyAlignment="1" applyProtection="1">
      <alignment horizontal="center"/>
      <protection hidden="1"/>
    </xf>
    <xf numFmtId="1" fontId="113" fillId="10" borderId="13" xfId="0" applyNumberFormat="1" applyFont="1" applyFill="1" applyBorder="1" applyAlignment="1" applyProtection="1">
      <alignment horizontal="center" vertical="center" wrapText="1"/>
      <protection hidden="1"/>
    </xf>
    <xf numFmtId="0" fontId="15" fillId="7" borderId="13" xfId="0" applyFont="1" applyFill="1" applyBorder="1" applyAlignment="1" applyProtection="1">
      <alignment vertical="center"/>
      <protection hidden="1"/>
    </xf>
    <xf numFmtId="0" fontId="22" fillId="7" borderId="10" xfId="63" applyFont="1" applyFill="1" applyBorder="1" applyAlignment="1" applyProtection="1">
      <alignment horizontal="center" vertical="center" wrapText="1"/>
      <protection hidden="1"/>
    </xf>
    <xf numFmtId="9" fontId="113" fillId="10" borderId="14" xfId="87" applyFont="1" applyFill="1" applyBorder="1" applyAlignment="1" applyProtection="1">
      <alignment vertical="center" wrapText="1"/>
      <protection hidden="1"/>
    </xf>
    <xf numFmtId="9" fontId="113" fillId="7" borderId="14" xfId="87" applyFont="1" applyFill="1" applyBorder="1" applyAlignment="1" applyProtection="1">
      <alignment vertical="center" wrapText="1"/>
      <protection hidden="1"/>
    </xf>
    <xf numFmtId="0" fontId="110" fillId="0" borderId="13" xfId="0" applyFont="1" applyBorder="1" applyAlignment="1" applyProtection="1">
      <alignment horizontal="center" vertical="center" wrapText="1"/>
      <protection hidden="1"/>
    </xf>
    <xf numFmtId="0" fontId="110" fillId="0" borderId="0" xfId="68" applyFont="1" applyAlignment="1" applyProtection="1">
      <alignment horizontal="center" vertical="center" wrapText="1"/>
      <protection hidden="1"/>
    </xf>
    <xf numFmtId="0" fontId="110" fillId="39" borderId="15" xfId="68" applyFont="1" applyFill="1" applyBorder="1" applyAlignment="1" applyProtection="1">
      <alignment horizontal="center" vertical="center" wrapText="1"/>
      <protection hidden="1"/>
    </xf>
    <xf numFmtId="0" fontId="110" fillId="0" borderId="15" xfId="68" applyFont="1" applyBorder="1" applyAlignment="1" applyProtection="1">
      <alignment horizontal="center" vertical="center" wrapText="1"/>
      <protection hidden="1"/>
    </xf>
    <xf numFmtId="9" fontId="110" fillId="39" borderId="15" xfId="68" applyNumberFormat="1" applyFont="1" applyFill="1" applyBorder="1" applyAlignment="1" applyProtection="1">
      <alignment horizontal="center" vertical="center" wrapText="1"/>
      <protection hidden="1"/>
    </xf>
    <xf numFmtId="9" fontId="110" fillId="0" borderId="15" xfId="68" applyNumberFormat="1" applyFont="1" applyBorder="1" applyAlignment="1" applyProtection="1">
      <alignment horizontal="center" vertical="center" wrapText="1"/>
      <protection hidden="1"/>
    </xf>
    <xf numFmtId="0" fontId="110" fillId="41" borderId="15" xfId="68" applyFont="1" applyFill="1" applyBorder="1" applyAlignment="1" applyProtection="1">
      <alignment horizontal="center" vertical="center" wrapText="1"/>
      <protection hidden="1"/>
    </xf>
    <xf numFmtId="9" fontId="110" fillId="41" borderId="15" xfId="68" applyNumberFormat="1" applyFont="1" applyFill="1" applyBorder="1" applyAlignment="1" applyProtection="1">
      <alignment horizontal="center" vertical="center" wrapText="1"/>
      <protection hidden="1"/>
    </xf>
    <xf numFmtId="0" fontId="114" fillId="0" borderId="15" xfId="68" applyFont="1" applyFill="1" applyBorder="1" applyAlignment="1" applyProtection="1">
      <alignment horizontal="center" vertical="center" wrapText="1"/>
      <protection hidden="1"/>
    </xf>
    <xf numFmtId="10" fontId="114" fillId="0" borderId="15" xfId="68" applyNumberFormat="1" applyFont="1" applyFill="1" applyBorder="1" applyAlignment="1" applyProtection="1">
      <alignment horizontal="center" vertical="center" wrapText="1"/>
      <protection hidden="1"/>
    </xf>
    <xf numFmtId="9" fontId="114" fillId="0" borderId="15" xfId="68" applyNumberFormat="1" applyFont="1" applyFill="1" applyBorder="1" applyAlignment="1" applyProtection="1">
      <alignment horizontal="center" vertical="center" wrapText="1"/>
      <protection hidden="1"/>
    </xf>
    <xf numFmtId="0" fontId="114" fillId="0" borderId="15" xfId="68" applyFont="1" applyBorder="1" applyAlignment="1" applyProtection="1">
      <alignment horizontal="center" vertical="center" wrapText="1"/>
      <protection hidden="1"/>
    </xf>
    <xf numFmtId="0" fontId="9" fillId="0" borderId="15" xfId="68" applyFont="1" applyFill="1" applyBorder="1" applyAlignment="1" applyProtection="1">
      <alignment horizontal="center" vertical="center" wrapText="1"/>
      <protection hidden="1"/>
    </xf>
    <xf numFmtId="9" fontId="110" fillId="0" borderId="15" xfId="87" applyFont="1" applyFill="1" applyBorder="1" applyAlignment="1" applyProtection="1">
      <alignment horizontal="center" vertical="center" wrapText="1"/>
      <protection hidden="1"/>
    </xf>
    <xf numFmtId="0" fontId="110" fillId="0" borderId="15" xfId="68" applyFont="1" applyFill="1" applyBorder="1" applyAlignment="1" applyProtection="1">
      <alignment horizontal="center" vertical="center"/>
      <protection hidden="1"/>
    </xf>
    <xf numFmtId="9" fontId="110" fillId="0" borderId="16" xfId="87" applyFont="1" applyFill="1" applyBorder="1" applyAlignment="1" applyProtection="1">
      <alignment horizontal="center" vertical="center" wrapText="1"/>
      <protection hidden="1"/>
    </xf>
    <xf numFmtId="0" fontId="115" fillId="41" borderId="15" xfId="68" applyFont="1" applyFill="1" applyBorder="1" applyAlignment="1" applyProtection="1">
      <alignment horizontal="center" vertical="center" wrapText="1"/>
      <protection hidden="1"/>
    </xf>
    <xf numFmtId="9" fontId="115" fillId="41" borderId="15" xfId="68" applyNumberFormat="1" applyFont="1" applyFill="1" applyBorder="1" applyAlignment="1" applyProtection="1">
      <alignment horizontal="center" vertical="center" wrapText="1"/>
      <protection hidden="1"/>
    </xf>
    <xf numFmtId="0" fontId="9" fillId="39" borderId="15" xfId="68" applyFont="1" applyFill="1" applyBorder="1" applyAlignment="1" applyProtection="1">
      <alignment horizontal="center" vertical="center" wrapText="1"/>
      <protection hidden="1"/>
    </xf>
    <xf numFmtId="9" fontId="9" fillId="39" borderId="15" xfId="68" applyNumberFormat="1" applyFont="1" applyFill="1" applyBorder="1" applyAlignment="1" applyProtection="1">
      <alignment horizontal="center" vertical="center" wrapText="1"/>
      <protection hidden="1"/>
    </xf>
    <xf numFmtId="0" fontId="15" fillId="39" borderId="15" xfId="68" applyFont="1" applyFill="1" applyBorder="1" applyAlignment="1" applyProtection="1">
      <alignment horizontal="center" vertical="center" wrapText="1"/>
      <protection hidden="1"/>
    </xf>
    <xf numFmtId="180" fontId="9" fillId="0" borderId="17" xfId="68" applyNumberFormat="1" applyFont="1" applyFill="1" applyBorder="1" applyAlignment="1" applyProtection="1">
      <alignment horizontal="center" vertical="center" wrapText="1"/>
      <protection hidden="1"/>
    </xf>
    <xf numFmtId="0" fontId="15" fillId="0" borderId="15" xfId="68" applyFont="1" applyBorder="1" applyProtection="1">
      <alignment/>
      <protection hidden="1"/>
    </xf>
    <xf numFmtId="0" fontId="9" fillId="39" borderId="18" xfId="68" applyFont="1" applyFill="1" applyBorder="1" applyAlignment="1" applyProtection="1">
      <alignment horizontal="center" vertical="center" wrapText="1"/>
      <protection hidden="1"/>
    </xf>
    <xf numFmtId="9" fontId="9" fillId="39" borderId="18" xfId="68" applyNumberFormat="1" applyFont="1" applyFill="1" applyBorder="1" applyAlignment="1" applyProtection="1">
      <alignment horizontal="center" vertical="center" wrapText="1"/>
      <protection hidden="1"/>
    </xf>
    <xf numFmtId="0" fontId="15" fillId="39" borderId="18" xfId="68" applyFont="1" applyFill="1" applyBorder="1" applyProtection="1">
      <alignment/>
      <protection hidden="1"/>
    </xf>
    <xf numFmtId="1" fontId="110" fillId="0" borderId="13" xfId="0" applyNumberFormat="1" applyFont="1" applyFill="1" applyBorder="1" applyAlignment="1" applyProtection="1">
      <alignment horizontal="center" vertical="center" wrapText="1"/>
      <protection hidden="1"/>
    </xf>
    <xf numFmtId="14" fontId="15" fillId="0" borderId="14" xfId="0" applyNumberFormat="1" applyFont="1" applyFill="1" applyBorder="1" applyAlignment="1" applyProtection="1">
      <alignment horizontal="center" vertical="center" wrapText="1"/>
      <protection hidden="1"/>
    </xf>
    <xf numFmtId="0" fontId="110" fillId="41" borderId="13" xfId="0" applyNumberFormat="1" applyFont="1" applyFill="1" applyBorder="1" applyAlignment="1" applyProtection="1">
      <alignment horizontal="center" vertical="center" wrapText="1"/>
      <protection hidden="1"/>
    </xf>
    <xf numFmtId="9" fontId="15" fillId="0" borderId="13" xfId="0" applyNumberFormat="1" applyFont="1" applyBorder="1" applyAlignment="1" applyProtection="1">
      <alignment horizontal="center" vertical="center"/>
      <protection hidden="1"/>
    </xf>
    <xf numFmtId="9" fontId="110" fillId="41" borderId="13" xfId="0" applyNumberFormat="1" applyFont="1" applyFill="1" applyBorder="1" applyAlignment="1" applyProtection="1">
      <alignment horizontal="center" vertical="center" wrapText="1"/>
      <protection hidden="1"/>
    </xf>
    <xf numFmtId="186" fontId="110" fillId="41" borderId="13" xfId="87" applyNumberFormat="1" applyFont="1" applyFill="1" applyBorder="1" applyAlignment="1" applyProtection="1">
      <alignment horizontal="center" vertical="center" wrapText="1"/>
      <protection hidden="1"/>
    </xf>
    <xf numFmtId="1" fontId="110" fillId="41" borderId="13" xfId="87" applyNumberFormat="1" applyFont="1" applyFill="1" applyBorder="1" applyAlignment="1" applyProtection="1">
      <alignment horizontal="center" vertical="center" wrapText="1"/>
      <protection hidden="1"/>
    </xf>
    <xf numFmtId="1" fontId="110" fillId="39" borderId="13" xfId="87" applyNumberFormat="1" applyFont="1" applyFill="1" applyBorder="1" applyAlignment="1" applyProtection="1">
      <alignment horizontal="center" vertical="center" wrapText="1"/>
      <protection hidden="1"/>
    </xf>
    <xf numFmtId="186" fontId="110" fillId="39" borderId="13" xfId="87" applyNumberFormat="1" applyFont="1" applyFill="1" applyBorder="1" applyAlignment="1" applyProtection="1">
      <alignment horizontal="center" vertical="center" wrapText="1"/>
      <protection hidden="1"/>
    </xf>
    <xf numFmtId="9" fontId="110" fillId="41" borderId="13" xfId="87" applyNumberFormat="1" applyFont="1" applyFill="1" applyBorder="1" applyAlignment="1" applyProtection="1">
      <alignment horizontal="center" vertical="center" wrapText="1"/>
      <protection hidden="1"/>
    </xf>
    <xf numFmtId="0" fontId="110" fillId="0" borderId="19" xfId="69" applyFont="1" applyBorder="1" applyAlignment="1" applyProtection="1">
      <alignment horizontal="center" vertical="center" wrapText="1"/>
      <protection hidden="1"/>
    </xf>
    <xf numFmtId="0" fontId="110" fillId="0" borderId="13" xfId="69" applyFont="1" applyBorder="1" applyAlignment="1" applyProtection="1">
      <alignment horizontal="center" vertical="center" wrapText="1"/>
      <protection hidden="1"/>
    </xf>
    <xf numFmtId="0" fontId="110" fillId="0" borderId="13" xfId="69" applyFont="1" applyBorder="1" applyProtection="1">
      <alignment/>
      <protection hidden="1"/>
    </xf>
    <xf numFmtId="0" fontId="110" fillId="0" borderId="14" xfId="69" applyFont="1" applyBorder="1" applyAlignment="1" applyProtection="1">
      <alignment horizontal="center" vertical="center" wrapText="1"/>
      <protection hidden="1"/>
    </xf>
    <xf numFmtId="9" fontId="110" fillId="0" borderId="14" xfId="87" applyFont="1" applyBorder="1" applyAlignment="1" applyProtection="1">
      <alignment horizontal="center" vertical="center" wrapText="1"/>
      <protection hidden="1"/>
    </xf>
    <xf numFmtId="0" fontId="110" fillId="0" borderId="20" xfId="69" applyFont="1" applyBorder="1" applyAlignment="1" applyProtection="1">
      <alignment horizontal="center" vertical="center" wrapText="1"/>
      <protection hidden="1"/>
    </xf>
    <xf numFmtId="9" fontId="110" fillId="39" borderId="13" xfId="87" applyFont="1" applyFill="1" applyBorder="1" applyAlignment="1" applyProtection="1">
      <alignment horizontal="center" vertical="center"/>
      <protection hidden="1"/>
    </xf>
    <xf numFmtId="9" fontId="110" fillId="0" borderId="13" xfId="87" applyFont="1" applyFill="1" applyBorder="1" applyAlignment="1" applyProtection="1">
      <alignment horizontal="center" vertical="center"/>
      <protection hidden="1"/>
    </xf>
    <xf numFmtId="9" fontId="110" fillId="0" borderId="13" xfId="87" applyFont="1" applyBorder="1" applyAlignment="1" applyProtection="1">
      <alignment horizontal="center" vertical="center" wrapText="1"/>
      <protection hidden="1"/>
    </xf>
    <xf numFmtId="0" fontId="15" fillId="39" borderId="14" xfId="0" applyFont="1" applyFill="1" applyBorder="1" applyAlignment="1" applyProtection="1">
      <alignment horizontal="center" vertical="center" wrapText="1"/>
      <protection hidden="1"/>
    </xf>
    <xf numFmtId="0" fontId="110" fillId="39" borderId="13" xfId="69" applyNumberFormat="1" applyFont="1" applyFill="1" applyBorder="1" applyAlignment="1" applyProtection="1">
      <alignment horizontal="center" vertical="center" wrapText="1"/>
      <protection hidden="1"/>
    </xf>
    <xf numFmtId="14" fontId="110" fillId="39" borderId="13" xfId="0" applyNumberFormat="1" applyFont="1" applyFill="1" applyBorder="1" applyAlignment="1" applyProtection="1">
      <alignment horizontal="center" vertical="center" wrapText="1"/>
      <protection hidden="1"/>
    </xf>
    <xf numFmtId="0" fontId="115" fillId="39" borderId="14" xfId="69" applyNumberFormat="1" applyFont="1" applyFill="1" applyBorder="1" applyAlignment="1" applyProtection="1">
      <alignment horizontal="center" vertical="center" wrapText="1"/>
      <protection hidden="1"/>
    </xf>
    <xf numFmtId="9" fontId="110" fillId="0" borderId="14" xfId="69" applyNumberFormat="1" applyFont="1" applyFill="1" applyBorder="1" applyAlignment="1" applyProtection="1">
      <alignment horizontal="center" vertical="center" wrapText="1"/>
      <protection hidden="1"/>
    </xf>
    <xf numFmtId="205" fontId="112" fillId="40" borderId="13" xfId="0" applyNumberFormat="1" applyFont="1" applyFill="1" applyBorder="1" applyAlignment="1" applyProtection="1">
      <alignment horizontal="center" wrapText="1"/>
      <protection hidden="1"/>
    </xf>
    <xf numFmtId="0" fontId="15" fillId="0" borderId="13" xfId="0" applyFont="1" applyFill="1" applyBorder="1" applyAlignment="1" applyProtection="1">
      <alignment horizontal="center" vertical="center" wrapText="1"/>
      <protection hidden="1"/>
    </xf>
    <xf numFmtId="14" fontId="15" fillId="39" borderId="13" xfId="0" applyNumberFormat="1" applyFont="1" applyFill="1" applyBorder="1" applyAlignment="1" applyProtection="1">
      <alignment horizontal="center" vertical="center" wrapText="1"/>
      <protection hidden="1"/>
    </xf>
    <xf numFmtId="0" fontId="110" fillId="41" borderId="13" xfId="0" applyFont="1" applyFill="1" applyBorder="1" applyAlignment="1" applyProtection="1">
      <alignment horizontal="center" vertical="center" wrapText="1"/>
      <protection hidden="1"/>
    </xf>
    <xf numFmtId="186" fontId="110" fillId="41" borderId="13" xfId="69" applyNumberFormat="1" applyFont="1" applyFill="1" applyBorder="1" applyAlignment="1" applyProtection="1">
      <alignment horizontal="center" vertical="center"/>
      <protection hidden="1"/>
    </xf>
    <xf numFmtId="9" fontId="110" fillId="41" borderId="13" xfId="69" applyNumberFormat="1" applyFont="1" applyFill="1" applyBorder="1" applyAlignment="1" applyProtection="1">
      <alignment vertical="center"/>
      <protection hidden="1"/>
    </xf>
    <xf numFmtId="9" fontId="110" fillId="39" borderId="13" xfId="87" applyNumberFormat="1" applyFont="1" applyFill="1" applyBorder="1" applyAlignment="1" applyProtection="1">
      <alignment horizontal="center" vertical="center" wrapText="1"/>
      <protection hidden="1"/>
    </xf>
    <xf numFmtId="0" fontId="15" fillId="39" borderId="13" xfId="0" applyFont="1" applyFill="1" applyBorder="1" applyAlignment="1" applyProtection="1">
      <alignment/>
      <protection hidden="1"/>
    </xf>
    <xf numFmtId="0" fontId="15" fillId="0" borderId="13" xfId="0" applyFont="1" applyBorder="1" applyAlignment="1" applyProtection="1">
      <alignment/>
      <protection hidden="1"/>
    </xf>
    <xf numFmtId="0" fontId="110" fillId="0" borderId="13" xfId="70" applyNumberFormat="1" applyFont="1" applyFill="1" applyBorder="1" applyAlignment="1" applyProtection="1">
      <alignment horizontal="center" vertical="center" wrapText="1"/>
      <protection hidden="1"/>
    </xf>
    <xf numFmtId="1" fontId="110" fillId="0" borderId="13" xfId="87" applyNumberFormat="1" applyFont="1" applyFill="1" applyBorder="1" applyAlignment="1" applyProtection="1">
      <alignment horizontal="center" vertical="center" wrapText="1"/>
      <protection hidden="1"/>
    </xf>
    <xf numFmtId="1" fontId="110" fillId="39" borderId="13" xfId="49" applyNumberFormat="1" applyFont="1" applyFill="1" applyBorder="1" applyAlignment="1" applyProtection="1">
      <alignment horizontal="center" vertical="center" wrapText="1"/>
      <protection hidden="1"/>
    </xf>
    <xf numFmtId="0" fontId="110" fillId="0" borderId="0" xfId="68" applyFont="1" applyFill="1" applyBorder="1" applyAlignment="1" applyProtection="1">
      <alignment horizontal="center" vertical="center" wrapText="1"/>
      <protection hidden="1"/>
    </xf>
    <xf numFmtId="10" fontId="110" fillId="41" borderId="13" xfId="68" applyNumberFormat="1" applyFont="1" applyFill="1" applyBorder="1" applyAlignment="1" applyProtection="1">
      <alignment horizontal="center" vertical="center" wrapText="1"/>
      <protection hidden="1"/>
    </xf>
    <xf numFmtId="0" fontId="15" fillId="41" borderId="13" xfId="68" applyFont="1" applyFill="1" applyBorder="1" applyAlignment="1" applyProtection="1">
      <alignment horizontal="center"/>
      <protection hidden="1"/>
    </xf>
    <xf numFmtId="0" fontId="115" fillId="39" borderId="13" xfId="0" applyFont="1" applyFill="1" applyBorder="1" applyAlignment="1" applyProtection="1">
      <alignment horizontal="center" vertical="center" wrapText="1"/>
      <protection hidden="1"/>
    </xf>
    <xf numFmtId="0" fontId="15" fillId="0" borderId="19" xfId="68" applyFont="1" applyBorder="1" applyAlignment="1" applyProtection="1">
      <alignment horizontal="center" vertical="center" wrapText="1"/>
      <protection hidden="1"/>
    </xf>
    <xf numFmtId="0" fontId="110" fillId="41" borderId="10" xfId="68" applyFont="1" applyFill="1" applyBorder="1" applyAlignment="1" applyProtection="1">
      <alignment horizontal="center" vertical="center" wrapText="1"/>
      <protection hidden="1"/>
    </xf>
    <xf numFmtId="9" fontId="110" fillId="41" borderId="10" xfId="68" applyNumberFormat="1" applyFont="1" applyFill="1" applyBorder="1" applyAlignment="1" applyProtection="1">
      <alignment horizontal="center" vertical="center" wrapText="1"/>
      <protection hidden="1"/>
    </xf>
    <xf numFmtId="0" fontId="110" fillId="0" borderId="13" xfId="68" applyFont="1" applyBorder="1" applyAlignment="1" applyProtection="1">
      <alignment horizontal="center" vertical="center" wrapText="1"/>
      <protection hidden="1"/>
    </xf>
    <xf numFmtId="0" fontId="115" fillId="39" borderId="10" xfId="72" applyFont="1" applyFill="1" applyBorder="1" applyAlignment="1" applyProtection="1">
      <alignment horizontal="center" vertical="center" wrapText="1"/>
      <protection hidden="1"/>
    </xf>
    <xf numFmtId="9" fontId="115" fillId="39" borderId="10" xfId="87" applyFont="1" applyFill="1" applyBorder="1" applyAlignment="1" applyProtection="1">
      <alignment horizontal="center" vertical="center" wrapText="1"/>
      <protection hidden="1"/>
    </xf>
    <xf numFmtId="0" fontId="115" fillId="39" borderId="10" xfId="68" applyFont="1" applyFill="1" applyBorder="1" applyAlignment="1" applyProtection="1">
      <alignment horizontal="center" vertical="center" wrapText="1"/>
      <protection hidden="1"/>
    </xf>
    <xf numFmtId="14" fontId="115" fillId="39" borderId="10" xfId="68" applyNumberFormat="1" applyFont="1" applyFill="1" applyBorder="1" applyAlignment="1" applyProtection="1">
      <alignment horizontal="center" vertical="center" wrapText="1"/>
      <protection hidden="1"/>
    </xf>
    <xf numFmtId="0" fontId="115" fillId="42" borderId="10" xfId="72" applyFont="1" applyFill="1" applyBorder="1" applyAlignment="1" applyProtection="1">
      <alignment horizontal="center" vertical="center" wrapText="1"/>
      <protection hidden="1"/>
    </xf>
    <xf numFmtId="9" fontId="115" fillId="39" borderId="10" xfId="72" applyNumberFormat="1" applyFont="1" applyFill="1" applyBorder="1" applyAlignment="1" applyProtection="1">
      <alignment horizontal="center" vertical="center" wrapText="1"/>
      <protection hidden="1"/>
    </xf>
    <xf numFmtId="9" fontId="115" fillId="39" borderId="11" xfId="87" applyFont="1" applyFill="1" applyBorder="1" applyAlignment="1" applyProtection="1">
      <alignment horizontal="center" vertical="center" wrapText="1"/>
      <protection hidden="1"/>
    </xf>
    <xf numFmtId="0" fontId="15" fillId="0" borderId="12" xfId="68" applyFont="1" applyFill="1" applyBorder="1" applyAlignment="1" applyProtection="1">
      <alignment horizontal="center" vertical="center" wrapText="1"/>
      <protection hidden="1"/>
    </xf>
    <xf numFmtId="9" fontId="15" fillId="0" borderId="12" xfId="68" applyNumberFormat="1" applyFont="1" applyFill="1" applyBorder="1" applyAlignment="1" applyProtection="1">
      <alignment vertical="center" wrapText="1"/>
      <protection hidden="1"/>
    </xf>
    <xf numFmtId="9" fontId="15" fillId="0" borderId="12" xfId="68" applyNumberFormat="1" applyFont="1" applyFill="1" applyBorder="1" applyAlignment="1" applyProtection="1">
      <alignment horizontal="center" vertical="center" wrapText="1"/>
      <protection hidden="1"/>
    </xf>
    <xf numFmtId="14" fontId="15" fillId="0" borderId="21" xfId="68" applyNumberFormat="1" applyFont="1" applyFill="1" applyBorder="1" applyAlignment="1" applyProtection="1">
      <alignment horizontal="center" vertical="center" wrapText="1"/>
      <protection hidden="1"/>
    </xf>
    <xf numFmtId="0" fontId="112" fillId="38" borderId="14" xfId="63" applyFont="1" applyFill="1" applyBorder="1" applyAlignment="1" applyProtection="1">
      <alignment horizontal="center" vertical="center" wrapText="1"/>
      <protection hidden="1"/>
    </xf>
    <xf numFmtId="9" fontId="9" fillId="0" borderId="15" xfId="68" applyNumberFormat="1" applyFont="1" applyFill="1" applyBorder="1" applyAlignment="1" applyProtection="1">
      <alignment horizontal="center" vertical="center" wrapText="1"/>
      <protection hidden="1"/>
    </xf>
    <xf numFmtId="193" fontId="111" fillId="10" borderId="0" xfId="0" applyNumberFormat="1" applyFont="1" applyFill="1" applyBorder="1" applyAlignment="1" applyProtection="1">
      <alignment horizontal="center" vertical="center" wrapText="1"/>
      <protection hidden="1"/>
    </xf>
    <xf numFmtId="10" fontId="112" fillId="40" borderId="0" xfId="0" applyNumberFormat="1" applyFont="1" applyFill="1" applyBorder="1" applyAlignment="1" applyProtection="1">
      <alignment horizontal="center" wrapText="1"/>
      <protection hidden="1"/>
    </xf>
    <xf numFmtId="173" fontId="111" fillId="4" borderId="22" xfId="0" applyNumberFormat="1" applyFont="1" applyFill="1" applyBorder="1" applyAlignment="1" applyProtection="1">
      <alignment horizontal="center" vertical="center" wrapText="1"/>
      <protection hidden="1"/>
    </xf>
    <xf numFmtId="173" fontId="111" fillId="4" borderId="0" xfId="0" applyNumberFormat="1" applyFont="1" applyFill="1" applyBorder="1" applyAlignment="1" applyProtection="1">
      <alignment horizontal="center" vertical="center" wrapText="1"/>
      <protection hidden="1"/>
    </xf>
    <xf numFmtId="205" fontId="112" fillId="40" borderId="0" xfId="0" applyNumberFormat="1" applyFont="1" applyFill="1" applyBorder="1" applyAlignment="1" applyProtection="1">
      <alignment horizontal="center" wrapText="1"/>
      <protection hidden="1"/>
    </xf>
    <xf numFmtId="186" fontId="8" fillId="4" borderId="14" xfId="0" applyNumberFormat="1" applyFont="1" applyFill="1" applyBorder="1" applyAlignment="1" applyProtection="1">
      <alignment horizontal="center" vertical="center" wrapText="1"/>
      <protection hidden="1"/>
    </xf>
    <xf numFmtId="186" fontId="8" fillId="4" borderId="22" xfId="0" applyNumberFormat="1" applyFont="1" applyFill="1" applyBorder="1" applyAlignment="1" applyProtection="1">
      <alignment horizontal="center" vertical="center" wrapText="1"/>
      <protection hidden="1"/>
    </xf>
    <xf numFmtId="14" fontId="19" fillId="2" borderId="0" xfId="68" applyNumberFormat="1" applyFont="1" applyFill="1" applyBorder="1" applyAlignment="1" applyProtection="1">
      <alignment horizontal="center" vertical="center" wrapText="1"/>
      <protection hidden="1"/>
    </xf>
    <xf numFmtId="14" fontId="19" fillId="2" borderId="22" xfId="68" applyNumberFormat="1" applyFont="1" applyFill="1" applyBorder="1" applyAlignment="1" applyProtection="1">
      <alignment horizontal="center" vertical="center" wrapText="1"/>
      <protection hidden="1"/>
    </xf>
    <xf numFmtId="14" fontId="19" fillId="2" borderId="13" xfId="68" applyNumberFormat="1" applyFont="1" applyFill="1" applyBorder="1" applyAlignment="1" applyProtection="1">
      <alignment horizontal="center" vertical="center" wrapText="1"/>
      <protection hidden="1"/>
    </xf>
    <xf numFmtId="0" fontId="19" fillId="2" borderId="10" xfId="68" applyFont="1" applyFill="1" applyBorder="1" applyAlignment="1" applyProtection="1">
      <alignment horizontal="center" vertical="center" wrapText="1"/>
      <protection hidden="1"/>
    </xf>
    <xf numFmtId="10" fontId="110" fillId="41" borderId="13" xfId="87" applyNumberFormat="1" applyFont="1" applyFill="1" applyBorder="1" applyAlignment="1" applyProtection="1">
      <alignment horizontal="center" vertical="center" wrapText="1"/>
      <protection hidden="1"/>
    </xf>
    <xf numFmtId="0" fontId="116" fillId="38" borderId="11" xfId="63" applyFont="1" applyFill="1" applyBorder="1" applyAlignment="1" applyProtection="1">
      <alignment horizontal="center" vertical="center" wrapText="1"/>
      <protection hidden="1"/>
    </xf>
    <xf numFmtId="9" fontId="107" fillId="36" borderId="0" xfId="87" applyFont="1" applyFill="1" applyAlignment="1" applyProtection="1">
      <alignment horizontal="center"/>
      <protection hidden="1"/>
    </xf>
    <xf numFmtId="9" fontId="113" fillId="10" borderId="13" xfId="87" applyFont="1" applyFill="1" applyBorder="1" applyAlignment="1" applyProtection="1">
      <alignment vertical="center" wrapText="1"/>
      <protection hidden="1"/>
    </xf>
    <xf numFmtId="9" fontId="113" fillId="7" borderId="13" xfId="87" applyFont="1" applyFill="1" applyBorder="1" applyAlignment="1" applyProtection="1">
      <alignment vertical="center" wrapText="1"/>
      <protection hidden="1"/>
    </xf>
    <xf numFmtId="0" fontId="22" fillId="7" borderId="11" xfId="63" applyFont="1" applyFill="1" applyBorder="1" applyAlignment="1" applyProtection="1">
      <alignment horizontal="center" vertical="center" wrapText="1"/>
      <protection hidden="1"/>
    </xf>
    <xf numFmtId="10" fontId="107" fillId="33" borderId="13" xfId="0" applyNumberFormat="1" applyFont="1" applyFill="1" applyBorder="1" applyAlignment="1" applyProtection="1">
      <alignment horizontal="center"/>
      <protection hidden="1"/>
    </xf>
    <xf numFmtId="0" fontId="108" fillId="0" borderId="0" xfId="0" applyFont="1" applyAlignment="1" applyProtection="1">
      <alignment horizontal="center"/>
      <protection hidden="1"/>
    </xf>
    <xf numFmtId="10" fontId="107" fillId="36" borderId="13" xfId="0" applyNumberFormat="1" applyFont="1" applyFill="1" applyBorder="1" applyAlignment="1" applyProtection="1">
      <alignment horizontal="center"/>
      <protection hidden="1"/>
    </xf>
    <xf numFmtId="10" fontId="107" fillId="37" borderId="13" xfId="0" applyNumberFormat="1" applyFont="1" applyFill="1" applyBorder="1" applyAlignment="1" applyProtection="1">
      <alignment horizontal="center" wrapText="1"/>
      <protection hidden="1"/>
    </xf>
    <xf numFmtId="0" fontId="106" fillId="0" borderId="0" xfId="0" applyFont="1" applyAlignment="1" applyProtection="1">
      <alignment horizontal="center"/>
      <protection hidden="1"/>
    </xf>
    <xf numFmtId="0" fontId="15" fillId="0" borderId="0" xfId="0" applyFont="1" applyAlignment="1" applyProtection="1">
      <alignment vertical="center"/>
      <protection hidden="1"/>
    </xf>
    <xf numFmtId="0" fontId="8" fillId="0" borderId="23" xfId="63" applyFont="1" applyFill="1" applyBorder="1" applyAlignment="1" applyProtection="1">
      <alignment horizontal="left" vertical="center" wrapText="1"/>
      <protection hidden="1"/>
    </xf>
    <xf numFmtId="0" fontId="8" fillId="0" borderId="0" xfId="63" applyFont="1" applyFill="1" applyBorder="1" applyAlignment="1" applyProtection="1">
      <alignment horizontal="center" vertical="center" wrapText="1"/>
      <protection hidden="1"/>
    </xf>
    <xf numFmtId="0" fontId="8" fillId="0" borderId="0" xfId="63" applyFont="1" applyFill="1" applyBorder="1" applyAlignment="1" applyProtection="1">
      <alignment horizontal="left" vertical="center" wrapText="1"/>
      <protection hidden="1"/>
    </xf>
    <xf numFmtId="0" fontId="15" fillId="0" borderId="0" xfId="63" applyFont="1" applyFill="1" applyBorder="1" applyAlignment="1" applyProtection="1">
      <alignment horizontal="center" vertical="center"/>
      <protection hidden="1"/>
    </xf>
    <xf numFmtId="0" fontId="112" fillId="38" borderId="13" xfId="63" applyFont="1" applyFill="1" applyBorder="1" applyAlignment="1" applyProtection="1">
      <alignment horizontal="center" vertical="center" wrapText="1"/>
      <protection hidden="1"/>
    </xf>
    <xf numFmtId="0" fontId="117" fillId="38" borderId="11" xfId="63" applyFont="1" applyFill="1" applyBorder="1" applyAlignment="1" applyProtection="1">
      <alignment horizontal="center" vertical="center" wrapText="1"/>
      <protection hidden="1"/>
    </xf>
    <xf numFmtId="0" fontId="8" fillId="10" borderId="14" xfId="63" applyFont="1" applyFill="1" applyBorder="1" applyAlignment="1" applyProtection="1">
      <alignment vertical="center" wrapText="1"/>
      <protection hidden="1"/>
    </xf>
    <xf numFmtId="0" fontId="15" fillId="0" borderId="13" xfId="0" applyFont="1" applyBorder="1" applyAlignment="1" applyProtection="1">
      <alignment vertical="center"/>
      <protection hidden="1"/>
    </xf>
    <xf numFmtId="0" fontId="8" fillId="10" borderId="24" xfId="63" applyFont="1" applyFill="1" applyBorder="1" applyAlignment="1" applyProtection="1">
      <alignment vertical="center" wrapText="1"/>
      <protection hidden="1"/>
    </xf>
    <xf numFmtId="0" fontId="15" fillId="0" borderId="14" xfId="0" applyFont="1" applyFill="1" applyBorder="1" applyAlignment="1" applyProtection="1">
      <alignment vertical="center" wrapText="1"/>
      <protection hidden="1"/>
    </xf>
    <xf numFmtId="0" fontId="15" fillId="0" borderId="25" xfId="0" applyFont="1" applyFill="1" applyBorder="1" applyAlignment="1" applyProtection="1">
      <alignment vertical="center" wrapText="1"/>
      <protection hidden="1"/>
    </xf>
    <xf numFmtId="0" fontId="8" fillId="10" borderId="22" xfId="63" applyFont="1" applyFill="1" applyBorder="1" applyAlignment="1" applyProtection="1">
      <alignment vertical="center" wrapText="1"/>
      <protection hidden="1"/>
    </xf>
    <xf numFmtId="0" fontId="15" fillId="10" borderId="26" xfId="0" applyFont="1" applyFill="1" applyBorder="1" applyAlignment="1" applyProtection="1">
      <alignment vertical="center"/>
      <protection hidden="1"/>
    </xf>
    <xf numFmtId="0" fontId="15" fillId="10" borderId="19" xfId="0" applyFont="1" applyFill="1" applyBorder="1" applyAlignment="1" applyProtection="1">
      <alignment vertical="center"/>
      <protection hidden="1"/>
    </xf>
    <xf numFmtId="0" fontId="15" fillId="10" borderId="13" xfId="0" applyFont="1" applyFill="1" applyBorder="1" applyAlignment="1" applyProtection="1">
      <alignment vertical="center"/>
      <protection hidden="1"/>
    </xf>
    <xf numFmtId="1" fontId="113" fillId="39" borderId="13" xfId="0" applyNumberFormat="1" applyFont="1" applyFill="1" applyBorder="1" applyAlignment="1" applyProtection="1">
      <alignment horizontal="center" vertical="center" wrapText="1"/>
      <protection hidden="1"/>
    </xf>
    <xf numFmtId="180" fontId="110" fillId="39" borderId="13" xfId="87" applyNumberFormat="1" applyFont="1" applyFill="1" applyBorder="1" applyAlignment="1" applyProtection="1">
      <alignment horizontal="center" vertical="center" wrapText="1"/>
      <protection hidden="1"/>
    </xf>
    <xf numFmtId="9" fontId="113" fillId="39" borderId="13" xfId="87" applyFont="1" applyFill="1" applyBorder="1" applyAlignment="1" applyProtection="1">
      <alignment horizontal="center" vertical="center" wrapText="1"/>
      <protection hidden="1"/>
    </xf>
    <xf numFmtId="0" fontId="8" fillId="10" borderId="25" xfId="63" applyFont="1" applyFill="1" applyBorder="1" applyAlignment="1" applyProtection="1">
      <alignment vertical="center" wrapText="1"/>
      <protection hidden="1"/>
    </xf>
    <xf numFmtId="0" fontId="15" fillId="10" borderId="27" xfId="0" applyFont="1" applyFill="1" applyBorder="1" applyAlignment="1" applyProtection="1">
      <alignment horizontal="center" vertical="center"/>
      <protection hidden="1"/>
    </xf>
    <xf numFmtId="0" fontId="15" fillId="10" borderId="19" xfId="0" applyFont="1" applyFill="1" applyBorder="1" applyAlignment="1" applyProtection="1">
      <alignment vertical="center" wrapText="1"/>
      <protection hidden="1"/>
    </xf>
    <xf numFmtId="0" fontId="15" fillId="10" borderId="13" xfId="0" applyFont="1" applyFill="1" applyBorder="1" applyAlignment="1" applyProtection="1">
      <alignment vertical="center" wrapText="1"/>
      <protection hidden="1"/>
    </xf>
    <xf numFmtId="0" fontId="15" fillId="10" borderId="22" xfId="0" applyFont="1" applyFill="1" applyBorder="1" applyAlignment="1" applyProtection="1">
      <alignment vertical="center"/>
      <protection hidden="1"/>
    </xf>
    <xf numFmtId="0" fontId="15" fillId="0" borderId="14" xfId="0" applyFont="1" applyFill="1" applyBorder="1" applyAlignment="1" applyProtection="1">
      <alignment horizontal="center" vertical="center" wrapText="1"/>
      <protection hidden="1"/>
    </xf>
    <xf numFmtId="0" fontId="110" fillId="0" borderId="24" xfId="0" applyFont="1" applyFill="1" applyBorder="1" applyAlignment="1" applyProtection="1">
      <alignment horizontal="center" vertical="center" wrapText="1"/>
      <protection hidden="1"/>
    </xf>
    <xf numFmtId="0" fontId="8" fillId="10" borderId="22" xfId="63" applyFont="1" applyFill="1" applyBorder="1" applyAlignment="1" applyProtection="1">
      <alignment horizontal="left" vertical="center" wrapText="1"/>
      <protection hidden="1"/>
    </xf>
    <xf numFmtId="1" fontId="113" fillId="0" borderId="13" xfId="87" applyNumberFormat="1" applyFont="1" applyFill="1" applyBorder="1" applyAlignment="1" applyProtection="1">
      <alignment horizontal="center" vertical="center" wrapText="1"/>
      <protection hidden="1"/>
    </xf>
    <xf numFmtId="0" fontId="65" fillId="0" borderId="13" xfId="0" applyFont="1" applyBorder="1" applyAlignment="1" applyProtection="1">
      <alignment/>
      <protection hidden="1"/>
    </xf>
    <xf numFmtId="0" fontId="66" fillId="0" borderId="13" xfId="0" applyFont="1" applyBorder="1" applyAlignment="1" applyProtection="1">
      <alignment/>
      <protection hidden="1"/>
    </xf>
    <xf numFmtId="0" fontId="66" fillId="0" borderId="13" xfId="0" applyFont="1" applyBorder="1" applyAlignment="1" applyProtection="1">
      <alignment horizontal="center" vertical="center" wrapText="1"/>
      <protection hidden="1"/>
    </xf>
    <xf numFmtId="0" fontId="118" fillId="0" borderId="13" xfId="46" applyFont="1" applyBorder="1" applyAlignment="1" applyProtection="1">
      <alignment vertical="center" wrapText="1"/>
      <protection hidden="1"/>
    </xf>
    <xf numFmtId="0" fontId="118" fillId="0" borderId="13" xfId="46" applyFont="1" applyBorder="1" applyAlignment="1" applyProtection="1">
      <alignment horizontal="center" vertical="center" wrapText="1"/>
      <protection hidden="1"/>
    </xf>
    <xf numFmtId="0" fontId="15" fillId="0" borderId="19" xfId="0" applyFont="1" applyBorder="1" applyAlignment="1" applyProtection="1">
      <alignment vertical="center"/>
      <protection hidden="1"/>
    </xf>
    <xf numFmtId="0" fontId="119" fillId="0" borderId="13" xfId="0" applyFont="1" applyFill="1" applyBorder="1" applyAlignment="1" applyProtection="1">
      <alignment horizontal="center" wrapText="1"/>
      <protection hidden="1"/>
    </xf>
    <xf numFmtId="0" fontId="120" fillId="0" borderId="13" xfId="63" applyFont="1" applyFill="1" applyBorder="1" applyAlignment="1" applyProtection="1">
      <alignment vertical="center" wrapText="1"/>
      <protection hidden="1"/>
    </xf>
    <xf numFmtId="0" fontId="70" fillId="0" borderId="13" xfId="0" applyFont="1" applyFill="1" applyBorder="1" applyAlignment="1" applyProtection="1">
      <alignment/>
      <protection hidden="1"/>
    </xf>
    <xf numFmtId="0" fontId="121" fillId="0" borderId="13" xfId="46" applyFont="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70" fillId="0" borderId="13" xfId="0" applyFont="1" applyBorder="1" applyAlignment="1" applyProtection="1">
      <alignment/>
      <protection hidden="1"/>
    </xf>
    <xf numFmtId="193" fontId="122" fillId="10" borderId="13" xfId="0" applyNumberFormat="1" applyFont="1" applyFill="1" applyBorder="1" applyAlignment="1" applyProtection="1">
      <alignment horizontal="center" vertical="center" wrapText="1"/>
      <protection hidden="1"/>
    </xf>
    <xf numFmtId="193" fontId="122" fillId="10" borderId="19" xfId="0" applyNumberFormat="1" applyFont="1" applyFill="1" applyBorder="1" applyAlignment="1" applyProtection="1">
      <alignment horizontal="center" vertical="center" wrapText="1"/>
      <protection hidden="1"/>
    </xf>
    <xf numFmtId="193" fontId="122" fillId="10" borderId="0" xfId="0" applyNumberFormat="1" applyFont="1" applyFill="1" applyBorder="1" applyAlignment="1" applyProtection="1">
      <alignment horizontal="center" vertical="center" wrapText="1"/>
      <protection hidden="1"/>
    </xf>
    <xf numFmtId="0" fontId="15" fillId="0" borderId="0" xfId="0" applyFont="1" applyBorder="1" applyAlignment="1" applyProtection="1">
      <alignment vertical="center"/>
      <protection hidden="1"/>
    </xf>
    <xf numFmtId="0" fontId="70" fillId="0" borderId="0" xfId="0" applyFont="1" applyBorder="1" applyAlignment="1" applyProtection="1">
      <alignment/>
      <protection hidden="1"/>
    </xf>
    <xf numFmtId="10" fontId="123" fillId="40" borderId="25" xfId="0" applyNumberFormat="1" applyFont="1" applyFill="1" applyBorder="1" applyAlignment="1" applyProtection="1">
      <alignment horizontal="center" wrapText="1"/>
      <protection hidden="1"/>
    </xf>
    <xf numFmtId="10" fontId="123" fillId="40" borderId="0" xfId="0" applyNumberFormat="1" applyFont="1" applyFill="1" applyBorder="1" applyAlignment="1" applyProtection="1">
      <alignment horizontal="center" wrapText="1"/>
      <protection hidden="1"/>
    </xf>
    <xf numFmtId="0" fontId="15" fillId="40" borderId="0" xfId="0" applyFont="1" applyFill="1" applyAlignment="1" applyProtection="1">
      <alignment vertical="center"/>
      <protection hidden="1"/>
    </xf>
    <xf numFmtId="9" fontId="123" fillId="40" borderId="25" xfId="0" applyNumberFormat="1" applyFont="1" applyFill="1" applyBorder="1" applyAlignment="1" applyProtection="1">
      <alignment horizontal="center" wrapText="1"/>
      <protection hidden="1"/>
    </xf>
    <xf numFmtId="10" fontId="124" fillId="7" borderId="25" xfId="0" applyNumberFormat="1" applyFont="1" applyFill="1" applyBorder="1" applyAlignment="1" applyProtection="1">
      <alignment horizontal="center" wrapText="1"/>
      <protection hidden="1"/>
    </xf>
    <xf numFmtId="0" fontId="119" fillId="0" borderId="0" xfId="0" applyFont="1" applyFill="1" applyBorder="1" applyAlignment="1" applyProtection="1">
      <alignment horizontal="center" wrapText="1"/>
      <protection hidden="1"/>
    </xf>
    <xf numFmtId="0" fontId="112" fillId="43" borderId="19" xfId="0" applyFont="1" applyFill="1" applyBorder="1" applyAlignment="1" applyProtection="1">
      <alignment horizontal="center" vertical="center" wrapText="1"/>
      <protection hidden="1"/>
    </xf>
    <xf numFmtId="0" fontId="112" fillId="43" borderId="0" xfId="0" applyFont="1" applyFill="1" applyBorder="1" applyAlignment="1" applyProtection="1">
      <alignment horizontal="center" vertical="center" wrapText="1"/>
      <protection hidden="1"/>
    </xf>
    <xf numFmtId="0" fontId="15" fillId="43" borderId="0" xfId="0" applyFont="1" applyFill="1" applyAlignment="1" applyProtection="1">
      <alignment vertical="center" wrapText="1"/>
      <protection hidden="1"/>
    </xf>
    <xf numFmtId="10" fontId="123" fillId="43" borderId="13" xfId="87" applyNumberFormat="1" applyFont="1" applyFill="1" applyBorder="1" applyAlignment="1" applyProtection="1">
      <alignment horizontal="center" wrapText="1"/>
      <protection hidden="1"/>
    </xf>
    <xf numFmtId="9" fontId="123" fillId="43" borderId="13" xfId="0" applyNumberFormat="1" applyFont="1" applyFill="1" applyBorder="1" applyAlignment="1" applyProtection="1">
      <alignment horizontal="center" wrapText="1"/>
      <protection hidden="1"/>
    </xf>
    <xf numFmtId="10" fontId="124" fillId="7" borderId="13" xfId="0" applyNumberFormat="1" applyFont="1" applyFill="1" applyBorder="1" applyAlignment="1" applyProtection="1">
      <alignment horizontal="center" wrapText="1"/>
      <protection hidden="1"/>
    </xf>
    <xf numFmtId="0" fontId="70" fillId="0" borderId="0" xfId="0" applyFont="1" applyAlignment="1" applyProtection="1">
      <alignment/>
      <protection hidden="1"/>
    </xf>
    <xf numFmtId="0" fontId="112" fillId="39" borderId="20" xfId="0" applyFont="1" applyFill="1" applyBorder="1" applyAlignment="1" applyProtection="1">
      <alignment horizontal="center" vertical="center" wrapText="1"/>
      <protection hidden="1"/>
    </xf>
    <xf numFmtId="0" fontId="112" fillId="39" borderId="0" xfId="0" applyFont="1" applyFill="1" applyBorder="1" applyAlignment="1" applyProtection="1">
      <alignment horizontal="center" vertical="center" wrapText="1"/>
      <protection hidden="1"/>
    </xf>
    <xf numFmtId="0" fontId="15" fillId="39" borderId="0" xfId="0" applyFont="1" applyFill="1" applyAlignment="1" applyProtection="1">
      <alignment vertical="center"/>
      <protection hidden="1"/>
    </xf>
    <xf numFmtId="0" fontId="15" fillId="38" borderId="0" xfId="0" applyFont="1" applyFill="1" applyAlignment="1" applyProtection="1">
      <alignment vertical="center"/>
      <protection hidden="1"/>
    </xf>
    <xf numFmtId="0" fontId="8" fillId="10" borderId="13" xfId="63" applyFont="1" applyFill="1" applyBorder="1" applyAlignment="1" applyProtection="1">
      <alignment horizontal="center" vertical="center" wrapText="1"/>
      <protection hidden="1"/>
    </xf>
    <xf numFmtId="0" fontId="21" fillId="10" borderId="11" xfId="63" applyFont="1" applyFill="1" applyBorder="1" applyAlignment="1" applyProtection="1">
      <alignment horizontal="center" vertical="center" wrapText="1"/>
      <protection hidden="1"/>
    </xf>
    <xf numFmtId="1" fontId="113" fillId="0" borderId="14" xfId="0" applyNumberFormat="1" applyFont="1" applyFill="1" applyBorder="1" applyAlignment="1" applyProtection="1">
      <alignment vertical="center" wrapText="1"/>
      <protection hidden="1"/>
    </xf>
    <xf numFmtId="0" fontId="15" fillId="0" borderId="26" xfId="0" applyFont="1" applyBorder="1" applyAlignment="1" applyProtection="1">
      <alignment vertical="center"/>
      <protection hidden="1"/>
    </xf>
    <xf numFmtId="0" fontId="15" fillId="0" borderId="27" xfId="0" applyFont="1" applyBorder="1" applyAlignment="1" applyProtection="1">
      <alignment horizontal="center" vertical="center"/>
      <protection hidden="1"/>
    </xf>
    <xf numFmtId="0" fontId="15" fillId="0" borderId="19" xfId="0" applyFont="1" applyBorder="1" applyAlignment="1" applyProtection="1">
      <alignment vertical="center" wrapText="1"/>
      <protection hidden="1"/>
    </xf>
    <xf numFmtId="0" fontId="15" fillId="0" borderId="13" xfId="0" applyFont="1" applyBorder="1" applyAlignment="1" applyProtection="1">
      <alignment vertical="center" wrapText="1"/>
      <protection hidden="1"/>
    </xf>
    <xf numFmtId="0" fontId="15" fillId="0" borderId="22" xfId="0" applyFont="1" applyBorder="1" applyAlignment="1" applyProtection="1">
      <alignment vertical="center"/>
      <protection hidden="1"/>
    </xf>
    <xf numFmtId="10" fontId="110" fillId="0" borderId="13" xfId="0" applyNumberFormat="1" applyFont="1" applyFill="1" applyBorder="1" applyAlignment="1" applyProtection="1">
      <alignment horizontal="center" vertical="center" wrapText="1"/>
      <protection hidden="1"/>
    </xf>
    <xf numFmtId="10" fontId="112" fillId="40" borderId="13" xfId="0" applyNumberFormat="1" applyFont="1" applyFill="1" applyBorder="1" applyAlignment="1" applyProtection="1">
      <alignment horizontal="center" vertical="center" wrapText="1"/>
      <protection hidden="1"/>
    </xf>
    <xf numFmtId="10" fontId="112" fillId="40" borderId="0" xfId="0" applyNumberFormat="1" applyFont="1" applyFill="1" applyBorder="1" applyAlignment="1" applyProtection="1">
      <alignment horizontal="center" vertical="center" wrapText="1"/>
      <protection hidden="1"/>
    </xf>
    <xf numFmtId="0" fontId="110" fillId="0" borderId="10" xfId="0" applyFont="1" applyFill="1" applyBorder="1" applyAlignment="1" applyProtection="1">
      <alignment horizontal="center" vertical="center" wrapText="1"/>
      <protection hidden="1"/>
    </xf>
    <xf numFmtId="9" fontId="110" fillId="0" borderId="10" xfId="0" applyNumberFormat="1" applyFont="1" applyFill="1" applyBorder="1" applyAlignment="1" applyProtection="1">
      <alignment horizontal="center" vertical="center" wrapText="1"/>
      <protection hidden="1"/>
    </xf>
    <xf numFmtId="0" fontId="15" fillId="0" borderId="19"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1" fontId="113" fillId="0" borderId="13" xfId="0" applyNumberFormat="1" applyFont="1" applyFill="1" applyBorder="1" applyAlignment="1" applyProtection="1">
      <alignment horizontal="center" vertical="center" wrapText="1"/>
      <protection hidden="1"/>
    </xf>
    <xf numFmtId="9" fontId="110" fillId="0" borderId="10" xfId="87" applyFont="1" applyFill="1" applyBorder="1" applyAlignment="1" applyProtection="1">
      <alignment horizontal="center" vertical="center"/>
      <protection hidden="1"/>
    </xf>
    <xf numFmtId="9" fontId="9" fillId="0" borderId="10" xfId="87" applyFont="1" applyFill="1" applyBorder="1" applyAlignment="1" applyProtection="1">
      <alignment horizontal="center" vertical="center"/>
      <protection hidden="1"/>
    </xf>
    <xf numFmtId="0" fontId="15" fillId="0" borderId="10" xfId="0" applyFont="1" applyFill="1" applyBorder="1" applyAlignment="1" applyProtection="1">
      <alignment horizontal="center" vertical="center"/>
      <protection hidden="1"/>
    </xf>
    <xf numFmtId="0" fontId="15" fillId="0" borderId="10" xfId="0" applyFont="1" applyFill="1" applyBorder="1" applyAlignment="1" applyProtection="1">
      <alignment horizontal="center" vertical="center" wrapText="1"/>
      <protection hidden="1"/>
    </xf>
    <xf numFmtId="0" fontId="110" fillId="0" borderId="10" xfId="63" applyNumberFormat="1" applyFont="1" applyFill="1" applyBorder="1" applyAlignment="1" applyProtection="1">
      <alignment horizontal="center" vertical="center" wrapText="1"/>
      <protection hidden="1"/>
    </xf>
    <xf numFmtId="0" fontId="15" fillId="0" borderId="28" xfId="0" applyFont="1" applyFill="1" applyBorder="1" applyAlignment="1" applyProtection="1">
      <alignment horizontal="center" vertical="center" wrapText="1"/>
      <protection hidden="1"/>
    </xf>
    <xf numFmtId="9" fontId="110" fillId="39" borderId="10" xfId="0" applyNumberFormat="1" applyFont="1" applyFill="1" applyBorder="1" applyAlignment="1" applyProtection="1">
      <alignment horizontal="center" vertical="center" wrapText="1"/>
      <protection hidden="1"/>
    </xf>
    <xf numFmtId="0" fontId="110" fillId="39" borderId="10" xfId="0" applyFont="1" applyFill="1" applyBorder="1" applyAlignment="1" applyProtection="1">
      <alignment horizontal="center" vertical="center"/>
      <protection hidden="1"/>
    </xf>
    <xf numFmtId="0" fontId="110" fillId="39" borderId="10" xfId="63" applyFont="1" applyFill="1" applyBorder="1" applyAlignment="1" applyProtection="1">
      <alignment horizontal="center" vertical="center" wrapText="1"/>
      <protection hidden="1"/>
    </xf>
    <xf numFmtId="9" fontId="15" fillId="39" borderId="10" xfId="87" applyFont="1" applyFill="1" applyBorder="1" applyAlignment="1" applyProtection="1">
      <alignment horizontal="center" vertical="center"/>
      <protection hidden="1"/>
    </xf>
    <xf numFmtId="9" fontId="110" fillId="39" borderId="10" xfId="87" applyFont="1" applyFill="1" applyBorder="1" applyAlignment="1" applyProtection="1">
      <alignment horizontal="center" vertical="center"/>
      <protection hidden="1"/>
    </xf>
    <xf numFmtId="9" fontId="9" fillId="39" borderId="10" xfId="87" applyFont="1" applyFill="1" applyBorder="1" applyAlignment="1" applyProtection="1">
      <alignment horizontal="center" vertical="center"/>
      <protection hidden="1"/>
    </xf>
    <xf numFmtId="0" fontId="110" fillId="0" borderId="10" xfId="0" applyFont="1" applyBorder="1" applyAlignment="1" applyProtection="1">
      <alignment vertical="center" wrapText="1"/>
      <protection hidden="1"/>
    </xf>
    <xf numFmtId="9" fontId="110" fillId="39" borderId="29" xfId="0" applyNumberFormat="1" applyFont="1" applyFill="1" applyBorder="1" applyAlignment="1" applyProtection="1">
      <alignment horizontal="center" vertical="center"/>
      <protection hidden="1"/>
    </xf>
    <xf numFmtId="9" fontId="15" fillId="39" borderId="11" xfId="87" applyFont="1" applyFill="1" applyBorder="1" applyAlignment="1" applyProtection="1">
      <alignment horizontal="center" vertical="center"/>
      <protection hidden="1"/>
    </xf>
    <xf numFmtId="0" fontId="9" fillId="39" borderId="29" xfId="0" applyFont="1" applyFill="1" applyBorder="1" applyAlignment="1" applyProtection="1">
      <alignment horizontal="center" vertical="center"/>
      <protection hidden="1"/>
    </xf>
    <xf numFmtId="9" fontId="110" fillId="39" borderId="11" xfId="87" applyFont="1" applyFill="1" applyBorder="1" applyAlignment="1" applyProtection="1">
      <alignment horizontal="center" vertical="center"/>
      <protection hidden="1"/>
    </xf>
    <xf numFmtId="0" fontId="110" fillId="39" borderId="29" xfId="0" applyFont="1" applyFill="1" applyBorder="1" applyAlignment="1" applyProtection="1">
      <alignment horizontal="center" vertical="center"/>
      <protection hidden="1"/>
    </xf>
    <xf numFmtId="0" fontId="110" fillId="39" borderId="11" xfId="0" applyFont="1" applyFill="1" applyBorder="1" applyAlignment="1" applyProtection="1">
      <alignment horizontal="center" vertical="center"/>
      <protection hidden="1"/>
    </xf>
    <xf numFmtId="10" fontId="124" fillId="44" borderId="25" xfId="0" applyNumberFormat="1" applyFont="1" applyFill="1" applyBorder="1" applyAlignment="1" applyProtection="1">
      <alignment horizontal="center" wrapText="1"/>
      <protection hidden="1"/>
    </xf>
    <xf numFmtId="0" fontId="123" fillId="43" borderId="13" xfId="87" applyNumberFormat="1" applyFont="1" applyFill="1" applyBorder="1" applyAlignment="1" applyProtection="1">
      <alignment horizontal="center" wrapText="1"/>
      <protection hidden="1"/>
    </xf>
    <xf numFmtId="0" fontId="110" fillId="0" borderId="30" xfId="0" applyFont="1" applyFill="1" applyBorder="1" applyAlignment="1" applyProtection="1">
      <alignment vertical="center" wrapText="1"/>
      <protection hidden="1"/>
    </xf>
    <xf numFmtId="0" fontId="110" fillId="0" borderId="20" xfId="0" applyFont="1" applyFill="1" applyBorder="1" applyAlignment="1" applyProtection="1">
      <alignment vertical="center" wrapText="1"/>
      <protection hidden="1"/>
    </xf>
    <xf numFmtId="0" fontId="110" fillId="0" borderId="31" xfId="0" applyFont="1" applyFill="1" applyBorder="1" applyAlignment="1" applyProtection="1">
      <alignment vertical="center" wrapText="1"/>
      <protection hidden="1"/>
    </xf>
    <xf numFmtId="0" fontId="110" fillId="0" borderId="0" xfId="0" applyFont="1" applyFill="1" applyBorder="1" applyAlignment="1" applyProtection="1">
      <alignment vertical="center" wrapText="1"/>
      <protection hidden="1"/>
    </xf>
    <xf numFmtId="0" fontId="110" fillId="0" borderId="10" xfId="63" applyFont="1" applyFill="1" applyBorder="1" applyAlignment="1" applyProtection="1">
      <alignment vertical="center" wrapText="1"/>
      <protection hidden="1"/>
    </xf>
    <xf numFmtId="9" fontId="110" fillId="0" borderId="10" xfId="63" applyNumberFormat="1" applyFont="1" applyFill="1" applyBorder="1" applyAlignment="1" applyProtection="1">
      <alignment vertical="center" wrapText="1"/>
      <protection hidden="1"/>
    </xf>
    <xf numFmtId="0" fontId="110" fillId="0" borderId="32" xfId="0" applyFont="1" applyFill="1" applyBorder="1" applyAlignment="1" applyProtection="1">
      <alignment vertical="center" wrapText="1"/>
      <protection hidden="1"/>
    </xf>
    <xf numFmtId="0" fontId="110" fillId="0" borderId="11" xfId="63" applyFont="1" applyFill="1" applyBorder="1" applyAlignment="1" applyProtection="1">
      <alignment vertical="center" wrapText="1"/>
      <protection hidden="1"/>
    </xf>
    <xf numFmtId="9" fontId="110" fillId="0" borderId="11" xfId="63" applyNumberFormat="1" applyFont="1" applyFill="1" applyBorder="1" applyAlignment="1" applyProtection="1">
      <alignment vertical="center" wrapText="1"/>
      <protection hidden="1"/>
    </xf>
    <xf numFmtId="0" fontId="110" fillId="0" borderId="33" xfId="0" applyFont="1" applyFill="1" applyBorder="1" applyAlignment="1" applyProtection="1">
      <alignment vertical="center" wrapText="1"/>
      <protection hidden="1"/>
    </xf>
    <xf numFmtId="0" fontId="110" fillId="0" borderId="14" xfId="0" applyFont="1" applyFill="1" applyBorder="1" applyAlignment="1" applyProtection="1">
      <alignment vertical="center" wrapText="1"/>
      <protection hidden="1"/>
    </xf>
    <xf numFmtId="9" fontId="110" fillId="0" borderId="14" xfId="0" applyNumberFormat="1" applyFont="1" applyFill="1" applyBorder="1" applyAlignment="1" applyProtection="1">
      <alignment vertical="center" wrapText="1"/>
      <protection hidden="1"/>
    </xf>
    <xf numFmtId="0" fontId="110" fillId="0" borderId="14" xfId="63" applyFont="1" applyFill="1" applyBorder="1" applyAlignment="1" applyProtection="1">
      <alignment vertical="center" wrapText="1"/>
      <protection hidden="1"/>
    </xf>
    <xf numFmtId="0" fontId="110" fillId="0" borderId="25" xfId="0" applyFont="1" applyFill="1" applyBorder="1" applyAlignment="1" applyProtection="1">
      <alignment vertical="center" wrapText="1"/>
      <protection hidden="1"/>
    </xf>
    <xf numFmtId="9" fontId="110" fillId="0" borderId="25" xfId="0" applyNumberFormat="1" applyFont="1" applyFill="1" applyBorder="1" applyAlignment="1" applyProtection="1">
      <alignment vertical="center" wrapText="1"/>
      <protection hidden="1"/>
    </xf>
    <xf numFmtId="0" fontId="110" fillId="0" borderId="25" xfId="63" applyFont="1" applyFill="1" applyBorder="1" applyAlignment="1" applyProtection="1">
      <alignment vertical="center" wrapText="1"/>
      <protection hidden="1"/>
    </xf>
    <xf numFmtId="0" fontId="110" fillId="0" borderId="10" xfId="0" applyFont="1" applyFill="1" applyBorder="1" applyAlignment="1" applyProtection="1">
      <alignment horizontal="center" vertical="center"/>
      <protection hidden="1"/>
    </xf>
    <xf numFmtId="0" fontId="15" fillId="0" borderId="0" xfId="0" applyFont="1" applyAlignment="1" applyProtection="1">
      <alignment horizontal="center" vertical="center"/>
      <protection hidden="1"/>
    </xf>
    <xf numFmtId="10" fontId="125" fillId="45" borderId="10" xfId="102" applyNumberFormat="1" applyFont="1" applyFill="1" applyBorder="1" applyAlignment="1" applyProtection="1">
      <alignment horizontal="center" vertical="center" wrapText="1"/>
      <protection hidden="1"/>
    </xf>
    <xf numFmtId="10" fontId="125" fillId="45" borderId="0" xfId="102" applyNumberFormat="1" applyFont="1" applyFill="1" applyBorder="1" applyAlignment="1" applyProtection="1">
      <alignment horizontal="center" vertical="center" wrapText="1"/>
      <protection hidden="1"/>
    </xf>
    <xf numFmtId="0" fontId="110" fillId="0" borderId="0" xfId="0" applyFont="1" applyAlignment="1" applyProtection="1">
      <alignment vertical="center"/>
      <protection hidden="1"/>
    </xf>
    <xf numFmtId="9" fontId="125" fillId="45" borderId="10" xfId="102" applyFont="1" applyFill="1" applyBorder="1" applyAlignment="1" applyProtection="1">
      <alignment horizontal="center" vertical="center" wrapText="1"/>
      <protection hidden="1"/>
    </xf>
    <xf numFmtId="9" fontId="126" fillId="7" borderId="10" xfId="102" applyFont="1" applyFill="1" applyBorder="1" applyAlignment="1" applyProtection="1">
      <alignment horizontal="center" vertical="center" wrapText="1"/>
      <protection hidden="1"/>
    </xf>
    <xf numFmtId="0" fontId="112" fillId="46" borderId="10" xfId="68" applyFont="1" applyFill="1" applyBorder="1" applyAlignment="1" applyProtection="1">
      <alignment horizontal="center" vertical="center"/>
      <protection hidden="1"/>
    </xf>
    <xf numFmtId="0" fontId="112" fillId="46" borderId="0" xfId="68" applyFont="1" applyFill="1" applyBorder="1" applyAlignment="1" applyProtection="1">
      <alignment horizontal="center" vertical="center"/>
      <protection hidden="1"/>
    </xf>
    <xf numFmtId="0" fontId="127" fillId="0" borderId="0" xfId="0" applyFont="1" applyAlignment="1" applyProtection="1">
      <alignment vertical="center"/>
      <protection hidden="1"/>
    </xf>
    <xf numFmtId="10" fontId="128" fillId="46" borderId="10" xfId="102" applyNumberFormat="1" applyFont="1" applyFill="1" applyBorder="1" applyAlignment="1" applyProtection="1">
      <alignment horizontal="center" vertical="center" wrapText="1"/>
      <protection hidden="1"/>
    </xf>
    <xf numFmtId="9" fontId="128" fillId="46" borderId="10" xfId="102" applyFont="1" applyFill="1" applyBorder="1" applyAlignment="1" applyProtection="1">
      <alignment horizontal="center" vertical="center" wrapText="1"/>
      <protection hidden="1"/>
    </xf>
    <xf numFmtId="10" fontId="128" fillId="46" borderId="10" xfId="87" applyNumberFormat="1" applyFont="1" applyFill="1" applyBorder="1" applyAlignment="1" applyProtection="1">
      <alignment horizontal="center" vertical="center" wrapText="1"/>
      <protection hidden="1"/>
    </xf>
    <xf numFmtId="0" fontId="8" fillId="10" borderId="0" xfId="63" applyFont="1" applyFill="1" applyBorder="1" applyAlignment="1" applyProtection="1">
      <alignment vertical="center" wrapText="1"/>
      <protection hidden="1"/>
    </xf>
    <xf numFmtId="0" fontId="8" fillId="10" borderId="22" xfId="63" applyFont="1" applyFill="1" applyBorder="1" applyAlignment="1" applyProtection="1">
      <alignment horizontal="center" vertical="center" wrapText="1"/>
      <protection hidden="1"/>
    </xf>
    <xf numFmtId="204" fontId="8" fillId="10" borderId="24" xfId="63" applyNumberFormat="1" applyFont="1" applyFill="1" applyBorder="1" applyAlignment="1" applyProtection="1">
      <alignment vertical="center" wrapText="1"/>
      <protection hidden="1"/>
    </xf>
    <xf numFmtId="204" fontId="8" fillId="10" borderId="22" xfId="63" applyNumberFormat="1" applyFont="1" applyFill="1" applyBorder="1" applyAlignment="1" applyProtection="1">
      <alignment vertical="center" wrapText="1"/>
      <protection hidden="1"/>
    </xf>
    <xf numFmtId="0" fontId="110" fillId="0" borderId="10" xfId="0" applyFont="1" applyFill="1" applyBorder="1" applyAlignment="1" applyProtection="1">
      <alignment vertical="center" wrapText="1"/>
      <protection hidden="1"/>
    </xf>
    <xf numFmtId="9" fontId="15" fillId="0" borderId="10" xfId="87" applyFont="1" applyFill="1" applyBorder="1" applyAlignment="1" applyProtection="1">
      <alignment horizontal="center" vertical="center"/>
      <protection hidden="1"/>
    </xf>
    <xf numFmtId="0" fontId="110" fillId="0" borderId="11" xfId="0" applyFont="1" applyFill="1" applyBorder="1" applyAlignment="1" applyProtection="1">
      <alignment vertical="center" wrapText="1"/>
      <protection hidden="1"/>
    </xf>
    <xf numFmtId="9" fontId="110" fillId="0" borderId="29" xfId="0" applyNumberFormat="1" applyFont="1" applyFill="1" applyBorder="1" applyAlignment="1" applyProtection="1">
      <alignment horizontal="center" vertical="center"/>
      <protection hidden="1"/>
    </xf>
    <xf numFmtId="9" fontId="15" fillId="0" borderId="11" xfId="87" applyFont="1" applyFill="1" applyBorder="1" applyAlignment="1" applyProtection="1">
      <alignment horizontal="center" vertical="center"/>
      <protection hidden="1"/>
    </xf>
    <xf numFmtId="0" fontId="9" fillId="0" borderId="29" xfId="0" applyFont="1" applyFill="1" applyBorder="1" applyAlignment="1" applyProtection="1">
      <alignment horizontal="center" vertical="center"/>
      <protection hidden="1"/>
    </xf>
    <xf numFmtId="9" fontId="110" fillId="0" borderId="11" xfId="87" applyFont="1" applyFill="1" applyBorder="1" applyAlignment="1" applyProtection="1">
      <alignment horizontal="center" vertical="center"/>
      <protection hidden="1"/>
    </xf>
    <xf numFmtId="0" fontId="110" fillId="0" borderId="29" xfId="0" applyFont="1" applyFill="1" applyBorder="1" applyAlignment="1" applyProtection="1">
      <alignment vertical="center" wrapText="1"/>
      <protection hidden="1"/>
    </xf>
    <xf numFmtId="0" fontId="110" fillId="0" borderId="29" xfId="0" applyFont="1" applyFill="1" applyBorder="1" applyAlignment="1" applyProtection="1">
      <alignment horizontal="center" vertical="center" wrapText="1"/>
      <protection hidden="1"/>
    </xf>
    <xf numFmtId="0" fontId="110" fillId="0" borderId="29" xfId="0" applyFont="1" applyFill="1" applyBorder="1" applyAlignment="1" applyProtection="1">
      <alignment horizontal="center" vertical="center"/>
      <protection hidden="1"/>
    </xf>
    <xf numFmtId="0" fontId="110" fillId="0" borderId="11" xfId="0" applyFont="1" applyFill="1" applyBorder="1" applyAlignment="1" applyProtection="1">
      <alignment horizontal="center" vertical="center"/>
      <protection hidden="1"/>
    </xf>
    <xf numFmtId="180" fontId="113" fillId="0" borderId="14" xfId="0" applyNumberFormat="1" applyFont="1" applyFill="1" applyBorder="1" applyAlignment="1" applyProtection="1">
      <alignment vertical="center" wrapText="1"/>
      <protection hidden="1"/>
    </xf>
    <xf numFmtId="180" fontId="113" fillId="0" borderId="13" xfId="0" applyNumberFormat="1" applyFont="1" applyFill="1" applyBorder="1" applyAlignment="1" applyProtection="1">
      <alignment horizontal="center" vertical="center" wrapText="1"/>
      <protection hidden="1"/>
    </xf>
    <xf numFmtId="0" fontId="15" fillId="0" borderId="24" xfId="0" applyFont="1" applyFill="1" applyBorder="1" applyAlignment="1" applyProtection="1">
      <alignment vertical="center" wrapText="1"/>
      <protection hidden="1"/>
    </xf>
    <xf numFmtId="9" fontId="113" fillId="0" borderId="14" xfId="87" applyFont="1" applyFill="1" applyBorder="1" applyAlignment="1" applyProtection="1">
      <alignment vertical="center" wrapText="1"/>
      <protection hidden="1"/>
    </xf>
    <xf numFmtId="179" fontId="113" fillId="0" borderId="14" xfId="49" applyFont="1" applyFill="1" applyBorder="1" applyAlignment="1" applyProtection="1">
      <alignment vertical="center" wrapText="1"/>
      <protection hidden="1"/>
    </xf>
    <xf numFmtId="10" fontId="117" fillId="40" borderId="13" xfId="0" applyNumberFormat="1" applyFont="1" applyFill="1" applyBorder="1" applyAlignment="1" applyProtection="1">
      <alignment horizontal="center" vertical="center" wrapText="1"/>
      <protection hidden="1"/>
    </xf>
    <xf numFmtId="9" fontId="113" fillId="0" borderId="13" xfId="87" applyFont="1" applyFill="1" applyBorder="1" applyAlignment="1" applyProtection="1">
      <alignment vertical="center" wrapText="1"/>
      <protection hidden="1"/>
    </xf>
    <xf numFmtId="0" fontId="110" fillId="0" borderId="34" xfId="0" applyFont="1" applyFill="1" applyBorder="1" applyAlignment="1" applyProtection="1">
      <alignment vertical="center" wrapText="1"/>
      <protection hidden="1"/>
    </xf>
    <xf numFmtId="10" fontId="123" fillId="40" borderId="13" xfId="0" applyNumberFormat="1" applyFont="1" applyFill="1" applyBorder="1" applyAlignment="1" applyProtection="1">
      <alignment horizontal="center" wrapText="1"/>
      <protection hidden="1"/>
    </xf>
    <xf numFmtId="9" fontId="123" fillId="40" borderId="13" xfId="0" applyNumberFormat="1" applyFont="1" applyFill="1" applyBorder="1" applyAlignment="1" applyProtection="1">
      <alignment horizontal="center" wrapText="1"/>
      <protection hidden="1"/>
    </xf>
    <xf numFmtId="9" fontId="96" fillId="39" borderId="13" xfId="46" applyNumberFormat="1" applyFill="1" applyBorder="1" applyAlignment="1" applyProtection="1">
      <alignment horizontal="center" vertical="center" wrapText="1"/>
      <protection hidden="1"/>
    </xf>
    <xf numFmtId="9" fontId="129" fillId="39" borderId="13" xfId="46" applyNumberFormat="1" applyFont="1" applyFill="1" applyBorder="1" applyAlignment="1" applyProtection="1">
      <alignment horizontal="center" vertical="center" wrapText="1"/>
      <protection hidden="1"/>
    </xf>
    <xf numFmtId="9" fontId="130" fillId="39" borderId="13" xfId="46" applyNumberFormat="1" applyFont="1" applyFill="1" applyBorder="1" applyAlignment="1" applyProtection="1">
      <alignment horizontal="center" vertical="center" wrapText="1"/>
      <protection hidden="1"/>
    </xf>
    <xf numFmtId="9" fontId="131" fillId="39" borderId="13" xfId="46" applyNumberFormat="1" applyFont="1" applyFill="1" applyBorder="1" applyAlignment="1" applyProtection="1">
      <alignment horizontal="center" vertical="center" wrapText="1"/>
      <protection hidden="1"/>
    </xf>
    <xf numFmtId="0" fontId="15" fillId="10" borderId="0" xfId="0" applyFont="1" applyFill="1" applyBorder="1" applyAlignment="1" applyProtection="1">
      <alignment vertical="center"/>
      <protection hidden="1"/>
    </xf>
    <xf numFmtId="179" fontId="113" fillId="0" borderId="13" xfId="49" applyFont="1" applyFill="1" applyBorder="1" applyAlignment="1" applyProtection="1">
      <alignment vertical="center" wrapText="1"/>
      <protection hidden="1"/>
    </xf>
    <xf numFmtId="0" fontId="15" fillId="39" borderId="0" xfId="0" applyFont="1" applyFill="1" applyAlignment="1" applyProtection="1">
      <alignment vertical="center" wrapText="1"/>
      <protection hidden="1"/>
    </xf>
    <xf numFmtId="10" fontId="123" fillId="39" borderId="0" xfId="87" applyNumberFormat="1" applyFont="1" applyFill="1" applyBorder="1" applyAlignment="1" applyProtection="1">
      <alignment horizontal="center" wrapText="1"/>
      <protection hidden="1"/>
    </xf>
    <xf numFmtId="9" fontId="123" fillId="39" borderId="0" xfId="0" applyNumberFormat="1" applyFont="1" applyFill="1" applyBorder="1" applyAlignment="1" applyProtection="1">
      <alignment horizontal="center" wrapText="1"/>
      <protection hidden="1"/>
    </xf>
    <xf numFmtId="10" fontId="124" fillId="39" borderId="0" xfId="0" applyNumberFormat="1" applyFont="1" applyFill="1" applyBorder="1" applyAlignment="1" applyProtection="1">
      <alignment horizontal="center" wrapText="1"/>
      <protection hidden="1"/>
    </xf>
    <xf numFmtId="0" fontId="123" fillId="39" borderId="0" xfId="87" applyNumberFormat="1" applyFont="1" applyFill="1" applyBorder="1" applyAlignment="1" applyProtection="1">
      <alignment horizontal="center" wrapText="1"/>
      <protection hidden="1"/>
    </xf>
    <xf numFmtId="0" fontId="70" fillId="39" borderId="0" xfId="0" applyFont="1" applyFill="1" applyAlignment="1" applyProtection="1">
      <alignment/>
      <protection hidden="1"/>
    </xf>
    <xf numFmtId="0" fontId="96" fillId="0" borderId="13" xfId="46" applyBorder="1" applyAlignment="1" applyProtection="1">
      <alignment vertical="center" wrapText="1"/>
      <protection hidden="1"/>
    </xf>
    <xf numFmtId="0" fontId="96" fillId="0" borderId="14" xfId="46" applyFill="1" applyBorder="1" applyAlignment="1" applyProtection="1">
      <alignment vertical="center" wrapText="1"/>
      <protection hidden="1"/>
    </xf>
    <xf numFmtId="0" fontId="96" fillId="0" borderId="24" xfId="46" applyFill="1" applyBorder="1" applyAlignment="1" applyProtection="1">
      <alignment vertical="center" wrapText="1"/>
      <protection hidden="1"/>
    </xf>
    <xf numFmtId="2" fontId="110" fillId="0" borderId="10" xfId="68" applyNumberFormat="1" applyFont="1" applyFill="1" applyBorder="1" applyAlignment="1" applyProtection="1">
      <alignment horizontal="center" vertical="center" wrapText="1"/>
      <protection hidden="1"/>
    </xf>
    <xf numFmtId="9" fontId="113" fillId="7" borderId="14" xfId="87" applyFont="1" applyFill="1" applyBorder="1" applyAlignment="1" applyProtection="1">
      <alignment horizontal="center" vertical="center" wrapText="1"/>
      <protection hidden="1"/>
    </xf>
    <xf numFmtId="180" fontId="113" fillId="0" borderId="13" xfId="87" applyNumberFormat="1" applyFont="1" applyFill="1" applyBorder="1" applyAlignment="1" applyProtection="1">
      <alignment horizontal="center" vertical="center" wrapText="1"/>
      <protection hidden="1"/>
    </xf>
    <xf numFmtId="9" fontId="113" fillId="10" borderId="14" xfId="87" applyFont="1" applyFill="1" applyBorder="1" applyAlignment="1" applyProtection="1">
      <alignment horizontal="center" vertical="center" wrapText="1"/>
      <protection hidden="1"/>
    </xf>
    <xf numFmtId="9" fontId="110" fillId="0" borderId="13" xfId="87" applyFont="1" applyFill="1" applyBorder="1" applyAlignment="1" applyProtection="1">
      <alignment horizontal="center" vertical="center" wrapText="1"/>
      <protection hidden="1"/>
    </xf>
    <xf numFmtId="9" fontId="110" fillId="39" borderId="13" xfId="87" applyFont="1" applyFill="1" applyBorder="1" applyAlignment="1" applyProtection="1">
      <alignment horizontal="center" vertical="center" wrapText="1"/>
      <protection hidden="1"/>
    </xf>
    <xf numFmtId="9" fontId="113" fillId="0" borderId="13" xfId="87" applyFont="1" applyFill="1" applyBorder="1" applyAlignment="1" applyProtection="1">
      <alignment horizontal="center" vertical="center" wrapText="1"/>
      <protection hidden="1"/>
    </xf>
    <xf numFmtId="9" fontId="113" fillId="10" borderId="13" xfId="87" applyFont="1" applyFill="1" applyBorder="1" applyAlignment="1" applyProtection="1">
      <alignment horizontal="center" vertical="center" wrapText="1"/>
      <protection hidden="1"/>
    </xf>
    <xf numFmtId="0" fontId="110" fillId="39" borderId="10" xfId="0" applyFont="1" applyFill="1" applyBorder="1" applyAlignment="1" applyProtection="1">
      <alignment horizontal="center" vertical="center" wrapText="1"/>
      <protection hidden="1"/>
    </xf>
    <xf numFmtId="0" fontId="110" fillId="39" borderId="11" xfId="0" applyFont="1" applyFill="1" applyBorder="1" applyAlignment="1" applyProtection="1">
      <alignment horizontal="center" vertical="center" wrapText="1"/>
      <protection hidden="1"/>
    </xf>
    <xf numFmtId="0" fontId="110" fillId="39" borderId="29" xfId="0" applyFont="1" applyFill="1" applyBorder="1" applyAlignment="1" applyProtection="1">
      <alignment horizontal="center" vertical="center" wrapText="1"/>
      <protection hidden="1"/>
    </xf>
    <xf numFmtId="0" fontId="112" fillId="38" borderId="0" xfId="63" applyFont="1" applyFill="1" applyBorder="1" applyAlignment="1" applyProtection="1">
      <alignment horizontal="center" vertical="center"/>
      <protection hidden="1"/>
    </xf>
    <xf numFmtId="9" fontId="110" fillId="0" borderId="14" xfId="0" applyNumberFormat="1" applyFont="1" applyFill="1" applyBorder="1" applyAlignment="1" applyProtection="1">
      <alignment horizontal="center" vertical="center" wrapText="1"/>
      <protection hidden="1"/>
    </xf>
    <xf numFmtId="0" fontId="110" fillId="0" borderId="14" xfId="0" applyFont="1" applyFill="1" applyBorder="1" applyAlignment="1" applyProtection="1">
      <alignment horizontal="center" vertical="center" wrapText="1"/>
      <protection hidden="1"/>
    </xf>
    <xf numFmtId="0" fontId="110" fillId="0" borderId="10" xfId="63" applyFont="1" applyFill="1" applyBorder="1" applyAlignment="1" applyProtection="1">
      <alignment horizontal="center" vertical="center" wrapText="1"/>
      <protection hidden="1"/>
    </xf>
    <xf numFmtId="0" fontId="110" fillId="0" borderId="11" xfId="63" applyFont="1" applyFill="1" applyBorder="1" applyAlignment="1" applyProtection="1">
      <alignment horizontal="center" vertical="center" wrapText="1"/>
      <protection hidden="1"/>
    </xf>
    <xf numFmtId="9" fontId="110" fillId="0" borderId="10" xfId="63" applyNumberFormat="1" applyFont="1" applyFill="1" applyBorder="1" applyAlignment="1" applyProtection="1">
      <alignment horizontal="center" vertical="center" wrapText="1"/>
      <protection hidden="1"/>
    </xf>
    <xf numFmtId="9" fontId="110" fillId="0" borderId="11" xfId="63" applyNumberFormat="1" applyFont="1" applyFill="1" applyBorder="1" applyAlignment="1" applyProtection="1">
      <alignment horizontal="center" vertical="center" wrapText="1"/>
      <protection hidden="1"/>
    </xf>
    <xf numFmtId="0" fontId="110" fillId="0" borderId="32" xfId="0" applyFont="1" applyFill="1" applyBorder="1" applyAlignment="1" applyProtection="1">
      <alignment horizontal="center" vertical="center" wrapText="1"/>
      <protection hidden="1"/>
    </xf>
    <xf numFmtId="0" fontId="19" fillId="10" borderId="14" xfId="0" applyFont="1" applyFill="1" applyBorder="1" applyAlignment="1" applyProtection="1">
      <alignment horizontal="center" vertical="center" wrapText="1"/>
      <protection hidden="1"/>
    </xf>
    <xf numFmtId="0" fontId="19" fillId="10" borderId="25" xfId="0" applyFont="1" applyFill="1" applyBorder="1" applyAlignment="1" applyProtection="1">
      <alignment horizontal="center" vertical="center" wrapText="1"/>
      <protection hidden="1"/>
    </xf>
    <xf numFmtId="0" fontId="110" fillId="0" borderId="11" xfId="0" applyFont="1" applyFill="1" applyBorder="1" applyAlignment="1" applyProtection="1">
      <alignment horizontal="center" vertical="center" wrapText="1"/>
      <protection hidden="1"/>
    </xf>
    <xf numFmtId="0" fontId="15" fillId="10" borderId="13" xfId="0" applyFont="1" applyFill="1" applyBorder="1" applyAlignment="1" applyProtection="1">
      <alignment horizontal="center" vertical="center" wrapText="1"/>
      <protection hidden="1"/>
    </xf>
    <xf numFmtId="0" fontId="15" fillId="10" borderId="19" xfId="0" applyFont="1" applyFill="1" applyBorder="1" applyAlignment="1" applyProtection="1">
      <alignment horizontal="center" vertical="center" wrapText="1"/>
      <protection hidden="1"/>
    </xf>
    <xf numFmtId="0" fontId="15" fillId="10" borderId="13" xfId="0" applyFont="1" applyFill="1" applyBorder="1" applyAlignment="1" applyProtection="1">
      <alignment horizontal="center" vertical="center"/>
      <protection hidden="1"/>
    </xf>
    <xf numFmtId="0" fontId="110" fillId="0" borderId="17" xfId="68" applyFont="1" applyFill="1" applyBorder="1" applyAlignment="1" applyProtection="1">
      <alignment horizontal="center" vertical="center" wrapText="1"/>
      <protection hidden="1"/>
    </xf>
    <xf numFmtId="0" fontId="110" fillId="0" borderId="35" xfId="68" applyFont="1" applyFill="1" applyBorder="1" applyAlignment="1" applyProtection="1">
      <alignment horizontal="center" vertical="center" wrapText="1"/>
      <protection hidden="1"/>
    </xf>
    <xf numFmtId="0" fontId="112" fillId="38" borderId="14" xfId="0" applyFont="1" applyFill="1" applyBorder="1" applyAlignment="1" applyProtection="1">
      <alignment horizontal="center" vertical="center" wrapText="1"/>
      <protection hidden="1"/>
    </xf>
    <xf numFmtId="0" fontId="112" fillId="38" borderId="25" xfId="0" applyFont="1" applyFill="1" applyBorder="1" applyAlignment="1" applyProtection="1">
      <alignment horizontal="center" vertical="center" wrapText="1"/>
      <protection hidden="1"/>
    </xf>
    <xf numFmtId="0" fontId="110" fillId="0" borderId="15" xfId="68" applyFont="1" applyFill="1" applyBorder="1" applyAlignment="1" applyProtection="1">
      <alignment horizontal="center" vertical="center" wrapText="1"/>
      <protection hidden="1"/>
    </xf>
    <xf numFmtId="9" fontId="110" fillId="0" borderId="15" xfId="68" applyNumberFormat="1" applyFont="1" applyFill="1" applyBorder="1" applyAlignment="1" applyProtection="1">
      <alignment horizontal="center" vertical="center" wrapText="1"/>
      <protection hidden="1"/>
    </xf>
    <xf numFmtId="9" fontId="110" fillId="39" borderId="15" xfId="87" applyFont="1" applyFill="1" applyBorder="1" applyAlignment="1" applyProtection="1">
      <alignment horizontal="center" vertical="center" wrapText="1"/>
      <protection hidden="1"/>
    </xf>
    <xf numFmtId="0" fontId="110" fillId="39" borderId="35" xfId="68" applyFont="1" applyFill="1" applyBorder="1" applyAlignment="1" applyProtection="1">
      <alignment horizontal="center" vertical="center" wrapText="1"/>
      <protection hidden="1"/>
    </xf>
    <xf numFmtId="0" fontId="112" fillId="38" borderId="0" xfId="63" applyFont="1" applyFill="1" applyBorder="1" applyAlignment="1" applyProtection="1">
      <alignment horizontal="center" vertical="center" wrapText="1"/>
      <protection hidden="1"/>
    </xf>
    <xf numFmtId="9" fontId="110" fillId="39" borderId="14" xfId="87" applyFont="1" applyFill="1" applyBorder="1" applyAlignment="1" applyProtection="1">
      <alignment horizontal="center" vertical="center" wrapText="1"/>
      <protection hidden="1"/>
    </xf>
    <xf numFmtId="9" fontId="110" fillId="39" borderId="25" xfId="87" applyFont="1" applyFill="1" applyBorder="1" applyAlignment="1" applyProtection="1">
      <alignment horizontal="center" vertical="center" wrapText="1"/>
      <protection hidden="1"/>
    </xf>
    <xf numFmtId="9" fontId="113" fillId="0" borderId="14" xfId="87" applyFont="1" applyFill="1" applyBorder="1" applyAlignment="1" applyProtection="1">
      <alignment horizontal="center" vertical="center" wrapText="1"/>
      <protection hidden="1"/>
    </xf>
    <xf numFmtId="180" fontId="113" fillId="0" borderId="14" xfId="87" applyNumberFormat="1" applyFont="1" applyFill="1" applyBorder="1" applyAlignment="1" applyProtection="1">
      <alignment horizontal="center" vertical="center" wrapText="1"/>
      <protection hidden="1"/>
    </xf>
    <xf numFmtId="204" fontId="8" fillId="10" borderId="14" xfId="63" applyNumberFormat="1" applyFont="1" applyFill="1" applyBorder="1" applyAlignment="1" applyProtection="1">
      <alignment horizontal="center" vertical="center" wrapText="1"/>
      <protection hidden="1"/>
    </xf>
    <xf numFmtId="204" fontId="8" fillId="10" borderId="24" xfId="63" applyNumberFormat="1" applyFont="1" applyFill="1" applyBorder="1" applyAlignment="1" applyProtection="1">
      <alignment horizontal="center" vertical="center" wrapText="1"/>
      <protection hidden="1"/>
    </xf>
    <xf numFmtId="0" fontId="9" fillId="39" borderId="17" xfId="68" applyFont="1" applyFill="1" applyBorder="1" applyAlignment="1" applyProtection="1">
      <alignment horizontal="center" vertical="center" wrapText="1"/>
      <protection hidden="1"/>
    </xf>
    <xf numFmtId="9" fontId="9" fillId="39" borderId="17" xfId="68" applyNumberFormat="1" applyFont="1" applyFill="1" applyBorder="1" applyAlignment="1" applyProtection="1">
      <alignment horizontal="center" vertical="center" wrapText="1"/>
      <protection hidden="1"/>
    </xf>
    <xf numFmtId="173" fontId="111" fillId="4" borderId="14" xfId="0" applyNumberFormat="1" applyFont="1" applyFill="1" applyBorder="1" applyAlignment="1" applyProtection="1">
      <alignment horizontal="center" vertical="center" wrapText="1"/>
      <protection hidden="1"/>
    </xf>
    <xf numFmtId="173" fontId="111" fillId="4" borderId="24" xfId="0" applyNumberFormat="1" applyFont="1" applyFill="1" applyBorder="1" applyAlignment="1" applyProtection="1">
      <alignment horizontal="center" vertical="center" wrapText="1"/>
      <protection hidden="1"/>
    </xf>
    <xf numFmtId="0" fontId="110" fillId="0" borderId="14" xfId="0" applyNumberFormat="1" applyFont="1" applyFill="1" applyBorder="1" applyAlignment="1" applyProtection="1">
      <alignment horizontal="center" vertical="center" wrapText="1"/>
      <protection hidden="1"/>
    </xf>
    <xf numFmtId="0" fontId="110" fillId="0" borderId="25" xfId="0" applyNumberFormat="1" applyFont="1" applyFill="1" applyBorder="1" applyAlignment="1" applyProtection="1">
      <alignment horizontal="center" vertical="center" wrapText="1"/>
      <protection hidden="1"/>
    </xf>
    <xf numFmtId="9" fontId="110" fillId="0" borderId="13" xfId="0" applyNumberFormat="1" applyFont="1" applyFill="1" applyBorder="1" applyAlignment="1" applyProtection="1">
      <alignment horizontal="center" vertical="center" wrapText="1"/>
      <protection hidden="1"/>
    </xf>
    <xf numFmtId="0" fontId="110" fillId="39" borderId="14" xfId="0" applyNumberFormat="1" applyFont="1" applyFill="1" applyBorder="1" applyAlignment="1" applyProtection="1">
      <alignment horizontal="center" vertical="center" wrapText="1"/>
      <protection hidden="1"/>
    </xf>
    <xf numFmtId="0" fontId="110" fillId="39" borderId="14" xfId="69" applyFont="1" applyFill="1" applyBorder="1" applyAlignment="1" applyProtection="1">
      <alignment horizontal="center" vertical="center" wrapText="1"/>
      <protection hidden="1"/>
    </xf>
    <xf numFmtId="0" fontId="110" fillId="39" borderId="13" xfId="0" applyNumberFormat="1" applyFont="1" applyFill="1" applyBorder="1" applyAlignment="1" applyProtection="1">
      <alignment horizontal="center" vertical="center" wrapText="1"/>
      <protection hidden="1"/>
    </xf>
    <xf numFmtId="9" fontId="110" fillId="39" borderId="13" xfId="0" applyNumberFormat="1" applyFont="1" applyFill="1" applyBorder="1" applyAlignment="1" applyProtection="1">
      <alignment horizontal="center" vertical="center" wrapText="1"/>
      <protection hidden="1"/>
    </xf>
    <xf numFmtId="0" fontId="110" fillId="0" borderId="13" xfId="0" applyNumberFormat="1" applyFont="1" applyFill="1" applyBorder="1" applyAlignment="1" applyProtection="1">
      <alignment horizontal="center" vertical="center" wrapText="1"/>
      <protection hidden="1"/>
    </xf>
    <xf numFmtId="9" fontId="110" fillId="39" borderId="14" xfId="0" applyNumberFormat="1" applyFont="1" applyFill="1" applyBorder="1" applyAlignment="1" applyProtection="1">
      <alignment horizontal="center" vertical="center" wrapText="1"/>
      <protection hidden="1"/>
    </xf>
    <xf numFmtId="0" fontId="110" fillId="39" borderId="14" xfId="0" applyFont="1" applyFill="1" applyBorder="1" applyAlignment="1" applyProtection="1">
      <alignment horizontal="center" vertical="center" wrapText="1"/>
      <protection hidden="1"/>
    </xf>
    <xf numFmtId="0" fontId="110" fillId="39" borderId="25" xfId="0" applyFont="1" applyFill="1" applyBorder="1" applyAlignment="1" applyProtection="1">
      <alignment horizontal="center" vertical="center" wrapText="1"/>
      <protection hidden="1"/>
    </xf>
    <xf numFmtId="14" fontId="110" fillId="39" borderId="14" xfId="0" applyNumberFormat="1" applyFont="1" applyFill="1" applyBorder="1" applyAlignment="1" applyProtection="1">
      <alignment horizontal="center" vertical="center" wrapText="1"/>
      <protection hidden="1"/>
    </xf>
    <xf numFmtId="0" fontId="110" fillId="39" borderId="13" xfId="0" applyFont="1" applyFill="1" applyBorder="1" applyAlignment="1" applyProtection="1">
      <alignment horizontal="center" vertical="center" wrapText="1"/>
      <protection hidden="1"/>
    </xf>
    <xf numFmtId="193" fontId="19" fillId="4" borderId="24" xfId="69" applyNumberFormat="1" applyFont="1" applyFill="1" applyBorder="1" applyAlignment="1" applyProtection="1">
      <alignment horizontal="center" vertical="center"/>
      <protection hidden="1"/>
    </xf>
    <xf numFmtId="0" fontId="8" fillId="10" borderId="14" xfId="63" applyFont="1" applyFill="1" applyBorder="1" applyAlignment="1" applyProtection="1">
      <alignment horizontal="center" vertical="center" wrapText="1"/>
      <protection hidden="1"/>
    </xf>
    <xf numFmtId="0" fontId="8" fillId="10" borderId="24" xfId="63" applyFont="1" applyFill="1" applyBorder="1" applyAlignment="1" applyProtection="1">
      <alignment horizontal="center" vertical="center" wrapText="1"/>
      <protection hidden="1"/>
    </xf>
    <xf numFmtId="179" fontId="113" fillId="0" borderId="14" xfId="49" applyFont="1" applyFill="1" applyBorder="1" applyAlignment="1" applyProtection="1">
      <alignment horizontal="center" vertical="center" wrapText="1"/>
      <protection hidden="1"/>
    </xf>
    <xf numFmtId="9" fontId="110" fillId="39" borderId="14" xfId="69" applyNumberFormat="1" applyFont="1" applyFill="1" applyBorder="1" applyAlignment="1" applyProtection="1">
      <alignment horizontal="center" vertical="center" wrapText="1"/>
      <protection hidden="1"/>
    </xf>
    <xf numFmtId="9" fontId="110" fillId="41" borderId="14" xfId="0" applyNumberFormat="1" applyFont="1" applyFill="1" applyBorder="1" applyAlignment="1" applyProtection="1">
      <alignment horizontal="center" vertical="center" wrapText="1"/>
      <protection hidden="1"/>
    </xf>
    <xf numFmtId="0" fontId="110" fillId="41" borderId="25" xfId="0" applyFont="1" applyFill="1" applyBorder="1" applyAlignment="1" applyProtection="1">
      <alignment horizontal="center" vertical="center" wrapText="1"/>
      <protection hidden="1"/>
    </xf>
    <xf numFmtId="0" fontId="110" fillId="41" borderId="14" xfId="0" applyFont="1" applyFill="1" applyBorder="1" applyAlignment="1" applyProtection="1">
      <alignment horizontal="center" vertical="center" wrapText="1"/>
      <protection hidden="1"/>
    </xf>
    <xf numFmtId="180" fontId="110" fillId="41" borderId="25" xfId="0" applyNumberFormat="1" applyFont="1" applyFill="1" applyBorder="1" applyAlignment="1" applyProtection="1">
      <alignment horizontal="center" vertical="center" wrapText="1"/>
      <protection hidden="1"/>
    </xf>
    <xf numFmtId="9" fontId="110" fillId="41" borderId="14" xfId="87" applyFont="1" applyFill="1" applyBorder="1" applyAlignment="1" applyProtection="1">
      <alignment horizontal="center" vertical="center" wrapText="1"/>
      <protection hidden="1"/>
    </xf>
    <xf numFmtId="0" fontId="15" fillId="39" borderId="13" xfId="0" applyFont="1" applyFill="1" applyBorder="1" applyAlignment="1" applyProtection="1">
      <alignment horizontal="center" vertical="center" wrapText="1"/>
      <protection hidden="1"/>
    </xf>
    <xf numFmtId="9" fontId="110" fillId="41" borderId="13" xfId="87" applyFont="1" applyFill="1" applyBorder="1" applyAlignment="1" applyProtection="1">
      <alignment horizontal="center" vertical="center" wrapText="1"/>
      <protection hidden="1"/>
    </xf>
    <xf numFmtId="0" fontId="110" fillId="39" borderId="24" xfId="0" applyFont="1" applyFill="1" applyBorder="1" applyAlignment="1" applyProtection="1">
      <alignment horizontal="center" vertical="center" wrapText="1"/>
      <protection hidden="1"/>
    </xf>
    <xf numFmtId="1" fontId="110" fillId="0" borderId="13" xfId="70" applyNumberFormat="1" applyFont="1" applyFill="1" applyBorder="1" applyAlignment="1" applyProtection="1">
      <alignment horizontal="center" vertical="center" wrapText="1"/>
      <protection hidden="1"/>
    </xf>
    <xf numFmtId="0" fontId="110" fillId="0" borderId="10" xfId="68" applyFont="1" applyFill="1" applyBorder="1" applyAlignment="1" applyProtection="1">
      <alignment horizontal="center" vertical="center" wrapText="1"/>
      <protection hidden="1"/>
    </xf>
    <xf numFmtId="173" fontId="19" fillId="2" borderId="24" xfId="68" applyNumberFormat="1" applyFont="1" applyFill="1" applyBorder="1" applyAlignment="1" applyProtection="1">
      <alignment horizontal="center" vertical="center" wrapText="1"/>
      <protection hidden="1"/>
    </xf>
    <xf numFmtId="173" fontId="19" fillId="2" borderId="25" xfId="68" applyNumberFormat="1" applyFont="1" applyFill="1" applyBorder="1" applyAlignment="1" applyProtection="1">
      <alignment horizontal="center" vertical="center" wrapText="1"/>
      <protection hidden="1"/>
    </xf>
    <xf numFmtId="14" fontId="9" fillId="2" borderId="13" xfId="68" applyNumberFormat="1" applyFont="1" applyFill="1" applyBorder="1" applyAlignment="1" applyProtection="1">
      <alignment horizontal="center" vertical="center" wrapText="1"/>
      <protection hidden="1"/>
    </xf>
    <xf numFmtId="9" fontId="113" fillId="7" borderId="13" xfId="87" applyFont="1" applyFill="1" applyBorder="1" applyAlignment="1" applyProtection="1">
      <alignment horizontal="center" vertical="center" wrapText="1"/>
      <protection hidden="1"/>
    </xf>
    <xf numFmtId="0" fontId="110" fillId="0" borderId="13" xfId="68" applyFont="1" applyFill="1" applyBorder="1" applyAlignment="1" applyProtection="1">
      <alignment horizontal="center" vertical="center" wrapText="1"/>
      <protection hidden="1"/>
    </xf>
    <xf numFmtId="179" fontId="113" fillId="0" borderId="13" xfId="49" applyFont="1" applyFill="1" applyBorder="1" applyAlignment="1" applyProtection="1">
      <alignment horizontal="center" vertical="center" wrapText="1"/>
      <protection hidden="1"/>
    </xf>
    <xf numFmtId="14" fontId="9" fillId="0" borderId="10" xfId="68" applyNumberFormat="1" applyFont="1" applyFill="1" applyBorder="1" applyAlignment="1" applyProtection="1">
      <alignment horizontal="center" vertical="center" wrapText="1"/>
      <protection hidden="1"/>
    </xf>
    <xf numFmtId="0" fontId="15" fillId="0" borderId="10" xfId="68" applyFont="1" applyFill="1" applyBorder="1" applyAlignment="1" applyProtection="1">
      <alignment horizontal="center" vertical="center" wrapText="1"/>
      <protection hidden="1"/>
    </xf>
    <xf numFmtId="0" fontId="15" fillId="0" borderId="13" xfId="0" applyFont="1" applyBorder="1" applyAlignment="1" applyProtection="1">
      <alignment vertical="center"/>
      <protection hidden="1" locked="0"/>
    </xf>
    <xf numFmtId="0" fontId="15" fillId="0" borderId="14" xfId="0" applyFont="1" applyFill="1" applyBorder="1" applyAlignment="1" applyProtection="1">
      <alignment vertical="center" wrapText="1"/>
      <protection hidden="1" locked="0"/>
    </xf>
    <xf numFmtId="0" fontId="15" fillId="0" borderId="25" xfId="0" applyFont="1" applyFill="1" applyBorder="1" applyAlignment="1" applyProtection="1">
      <alignment vertical="center" wrapText="1"/>
      <protection hidden="1" locked="0"/>
    </xf>
    <xf numFmtId="1" fontId="113" fillId="39" borderId="13" xfId="0" applyNumberFormat="1" applyFont="1" applyFill="1" applyBorder="1" applyAlignment="1" applyProtection="1">
      <alignment horizontal="center" vertical="center" wrapText="1"/>
      <protection hidden="1" locked="0"/>
    </xf>
    <xf numFmtId="9" fontId="110" fillId="39" borderId="13" xfId="87" applyNumberFormat="1" applyFont="1" applyFill="1" applyBorder="1" applyAlignment="1" applyProtection="1">
      <alignment horizontal="center" vertical="center" wrapText="1"/>
      <protection hidden="1" locked="0"/>
    </xf>
    <xf numFmtId="180" fontId="110" fillId="39" borderId="13" xfId="87" applyNumberFormat="1" applyFont="1" applyFill="1" applyBorder="1" applyAlignment="1" applyProtection="1">
      <alignment horizontal="center" vertical="center" wrapText="1"/>
      <protection hidden="1" locked="0"/>
    </xf>
    <xf numFmtId="9" fontId="113" fillId="39" borderId="13" xfId="87" applyFont="1" applyFill="1" applyBorder="1" applyAlignment="1" applyProtection="1">
      <alignment horizontal="center" vertical="center" wrapText="1"/>
      <protection hidden="1" locked="0"/>
    </xf>
    <xf numFmtId="9" fontId="110" fillId="0" borderId="13" xfId="87" applyFont="1" applyFill="1" applyBorder="1" applyAlignment="1" applyProtection="1">
      <alignment horizontal="center" vertical="center" wrapText="1"/>
      <protection hidden="1" locked="0"/>
    </xf>
    <xf numFmtId="9" fontId="113" fillId="0" borderId="13" xfId="87" applyFont="1" applyFill="1" applyBorder="1" applyAlignment="1" applyProtection="1">
      <alignment horizontal="center" vertical="center" wrapText="1"/>
      <protection hidden="1" locked="0"/>
    </xf>
    <xf numFmtId="0" fontId="65" fillId="0" borderId="13" xfId="0" applyFont="1" applyBorder="1" applyAlignment="1" applyProtection="1">
      <alignment/>
      <protection hidden="1" locked="0"/>
    </xf>
    <xf numFmtId="0" fontId="66" fillId="0" borderId="13" xfId="0" applyFont="1" applyBorder="1" applyAlignment="1" applyProtection="1">
      <alignment/>
      <protection hidden="1" locked="0"/>
    </xf>
    <xf numFmtId="0" fontId="66" fillId="0" borderId="13" xfId="0" applyFont="1" applyBorder="1" applyAlignment="1" applyProtection="1">
      <alignment horizontal="center" vertical="center" wrapText="1"/>
      <protection hidden="1" locked="0"/>
    </xf>
    <xf numFmtId="0" fontId="118" fillId="0" borderId="13" xfId="46" applyFont="1" applyBorder="1" applyAlignment="1" applyProtection="1">
      <alignment vertical="center" wrapText="1"/>
      <protection hidden="1" locked="0"/>
    </xf>
    <xf numFmtId="0" fontId="118" fillId="0" borderId="13" xfId="46" applyFont="1" applyBorder="1" applyAlignment="1" applyProtection="1">
      <alignment horizontal="center" vertical="center" wrapText="1"/>
      <protection hidden="1" locked="0"/>
    </xf>
    <xf numFmtId="0" fontId="119" fillId="0" borderId="13" xfId="0" applyFont="1" applyFill="1" applyBorder="1" applyAlignment="1" applyProtection="1">
      <alignment horizontal="center" wrapText="1"/>
      <protection hidden="1" locked="0"/>
    </xf>
    <xf numFmtId="0" fontId="120" fillId="0" borderId="13" xfId="63" applyFont="1" applyFill="1" applyBorder="1" applyAlignment="1" applyProtection="1">
      <alignment vertical="center" wrapText="1"/>
      <protection hidden="1" locked="0"/>
    </xf>
    <xf numFmtId="0" fontId="70" fillId="0" borderId="13" xfId="0" applyFont="1" applyFill="1" applyBorder="1" applyAlignment="1" applyProtection="1">
      <alignment/>
      <protection hidden="1" locked="0"/>
    </xf>
    <xf numFmtId="0" fontId="15" fillId="0" borderId="13" xfId="0" applyFont="1" applyBorder="1" applyAlignment="1" applyProtection="1">
      <alignment horizontal="center" vertical="center" wrapText="1"/>
      <protection hidden="1" locked="0"/>
    </xf>
    <xf numFmtId="0" fontId="70" fillId="0" borderId="13" xfId="0" applyFont="1" applyBorder="1" applyAlignment="1" applyProtection="1">
      <alignment/>
      <protection hidden="1" locked="0"/>
    </xf>
    <xf numFmtId="9" fontId="113" fillId="0" borderId="14" xfId="87" applyFont="1" applyFill="1" applyBorder="1" applyAlignment="1" applyProtection="1">
      <alignment horizontal="center" vertical="center" wrapText="1"/>
      <protection hidden="1" locked="0"/>
    </xf>
    <xf numFmtId="0" fontId="15" fillId="0" borderId="13" xfId="0" applyFont="1" applyFill="1" applyBorder="1" applyAlignment="1" applyProtection="1">
      <alignment horizontal="center" vertical="center" wrapText="1"/>
      <protection hidden="1" locked="0"/>
    </xf>
    <xf numFmtId="1" fontId="110" fillId="39" borderId="15" xfId="87" applyNumberFormat="1" applyFont="1" applyFill="1" applyBorder="1" applyAlignment="1" applyProtection="1">
      <alignment horizontal="center" vertical="center" wrapText="1"/>
      <protection hidden="1" locked="0"/>
    </xf>
    <xf numFmtId="0" fontId="110" fillId="0" borderId="13" xfId="68" applyFont="1" applyFill="1" applyBorder="1" applyAlignment="1" applyProtection="1">
      <alignment horizontal="center" vertical="center" wrapText="1"/>
      <protection hidden="1" locked="0"/>
    </xf>
    <xf numFmtId="1" fontId="110" fillId="0" borderId="13" xfId="87" applyNumberFormat="1" applyFont="1" applyFill="1" applyBorder="1" applyAlignment="1" applyProtection="1">
      <alignment horizontal="center" vertical="center" wrapText="1"/>
      <protection hidden="1" locked="0"/>
    </xf>
    <xf numFmtId="0" fontId="110" fillId="0" borderId="14" xfId="69" applyFont="1" applyBorder="1" applyAlignment="1" applyProtection="1">
      <alignment horizontal="center" vertical="center" wrapText="1"/>
      <protection hidden="1" locked="0"/>
    </xf>
    <xf numFmtId="0" fontId="15" fillId="0" borderId="24" xfId="0" applyFont="1" applyFill="1" applyBorder="1" applyAlignment="1" applyProtection="1">
      <alignment vertical="center" wrapText="1"/>
      <protection hidden="1" locked="0"/>
    </xf>
    <xf numFmtId="179" fontId="113" fillId="10" borderId="14" xfId="49" applyFont="1" applyFill="1" applyBorder="1" applyAlignment="1" applyProtection="1">
      <alignment horizontal="center" vertical="center" wrapText="1"/>
      <protection hidden="1"/>
    </xf>
    <xf numFmtId="9" fontId="113" fillId="0" borderId="24" xfId="87" applyFont="1" applyFill="1" applyBorder="1" applyAlignment="1" applyProtection="1">
      <alignment vertical="center" wrapText="1"/>
      <protection hidden="1"/>
    </xf>
    <xf numFmtId="9" fontId="113" fillId="10" borderId="24" xfId="87" applyFont="1" applyFill="1" applyBorder="1" applyAlignment="1" applyProtection="1">
      <alignment vertical="center" wrapText="1"/>
      <protection hidden="1"/>
    </xf>
    <xf numFmtId="9" fontId="113" fillId="7" borderId="24" xfId="87" applyFont="1" applyFill="1" applyBorder="1" applyAlignment="1" applyProtection="1">
      <alignment vertical="center" wrapText="1"/>
      <protection hidden="1"/>
    </xf>
    <xf numFmtId="0" fontId="15" fillId="0" borderId="13" xfId="0" applyFont="1" applyFill="1" applyBorder="1" applyAlignment="1" applyProtection="1">
      <alignment vertical="center" wrapText="1"/>
      <protection hidden="1"/>
    </xf>
    <xf numFmtId="0" fontId="15" fillId="0" borderId="13" xfId="0" applyFont="1" applyFill="1" applyBorder="1" applyAlignment="1" applyProtection="1">
      <alignment vertical="center" wrapText="1"/>
      <protection hidden="1" locked="0"/>
    </xf>
    <xf numFmtId="208" fontId="8" fillId="10" borderId="24" xfId="63" applyNumberFormat="1" applyFont="1" applyFill="1" applyBorder="1" applyAlignment="1" applyProtection="1">
      <alignment horizontal="center" vertical="center" wrapText="1"/>
      <protection hidden="1"/>
    </xf>
    <xf numFmtId="0" fontId="96" fillId="0" borderId="25" xfId="46" applyFill="1" applyBorder="1" applyAlignment="1" applyProtection="1">
      <alignment vertical="center" wrapText="1"/>
      <protection hidden="1" locked="0"/>
    </xf>
    <xf numFmtId="1" fontId="96" fillId="39" borderId="13" xfId="46" applyNumberFormat="1" applyFill="1" applyBorder="1" applyAlignment="1" applyProtection="1">
      <alignment horizontal="center" vertical="center" wrapText="1"/>
      <protection hidden="1" locked="0"/>
    </xf>
    <xf numFmtId="0" fontId="96" fillId="0" borderId="13" xfId="46" applyBorder="1" applyAlignment="1" applyProtection="1">
      <alignment vertical="center"/>
      <protection hidden="1" locked="0"/>
    </xf>
    <xf numFmtId="9" fontId="113" fillId="10" borderId="13" xfId="87" applyFont="1" applyFill="1" applyBorder="1" applyAlignment="1" applyProtection="1">
      <alignment horizontal="center" vertical="center" wrapText="1"/>
      <protection hidden="1"/>
    </xf>
    <xf numFmtId="9" fontId="113" fillId="7" borderId="13" xfId="87" applyFont="1" applyFill="1" applyBorder="1" applyAlignment="1" applyProtection="1">
      <alignment horizontal="center" vertical="center" wrapText="1"/>
      <protection hidden="1"/>
    </xf>
    <xf numFmtId="9" fontId="113" fillId="0" borderId="13" xfId="87" applyFont="1" applyFill="1" applyBorder="1" applyAlignment="1" applyProtection="1">
      <alignment horizontal="center" vertical="center" wrapText="1"/>
      <protection hidden="1" locked="0"/>
    </xf>
    <xf numFmtId="180" fontId="113" fillId="0" borderId="13" xfId="87" applyNumberFormat="1" applyFont="1" applyFill="1" applyBorder="1" applyAlignment="1" applyProtection="1">
      <alignment horizontal="center" vertical="center" wrapText="1"/>
      <protection hidden="1" locked="0"/>
    </xf>
    <xf numFmtId="0" fontId="35" fillId="0" borderId="13" xfId="0" applyFont="1" applyBorder="1" applyAlignment="1" applyProtection="1">
      <alignment vertical="center"/>
      <protection hidden="1"/>
    </xf>
    <xf numFmtId="0" fontId="35" fillId="0" borderId="14" xfId="0" applyFont="1" applyFill="1" applyBorder="1" applyAlignment="1" applyProtection="1">
      <alignment vertical="center" wrapText="1"/>
      <protection hidden="1"/>
    </xf>
    <xf numFmtId="0" fontId="35" fillId="0" borderId="25" xfId="0" applyFont="1" applyFill="1" applyBorder="1" applyAlignment="1" applyProtection="1">
      <alignment vertical="center" wrapText="1"/>
      <protection hidden="1"/>
    </xf>
    <xf numFmtId="1" fontId="132" fillId="39" borderId="13" xfId="46" applyNumberFormat="1" applyFont="1" applyFill="1" applyBorder="1" applyAlignment="1" applyProtection="1">
      <alignment horizontal="center" vertical="center" wrapText="1"/>
      <protection hidden="1" locked="0"/>
    </xf>
    <xf numFmtId="0" fontId="132" fillId="0" borderId="13" xfId="46" applyFont="1" applyBorder="1" applyAlignment="1" applyProtection="1">
      <alignment vertical="center" wrapText="1"/>
      <protection hidden="1"/>
    </xf>
    <xf numFmtId="0" fontId="132" fillId="0" borderId="13" xfId="46" applyFont="1" applyBorder="1" applyAlignment="1" applyProtection="1">
      <alignment horizontal="center" vertical="center" wrapText="1"/>
      <protection hidden="1"/>
    </xf>
    <xf numFmtId="0" fontId="65" fillId="0" borderId="0" xfId="0" applyFont="1" applyBorder="1" applyAlignment="1" applyProtection="1">
      <alignment/>
      <protection hidden="1"/>
    </xf>
    <xf numFmtId="0" fontId="35" fillId="0" borderId="0" xfId="0" applyFont="1" applyAlignment="1" applyProtection="1">
      <alignment vertical="center"/>
      <protection hidden="1"/>
    </xf>
    <xf numFmtId="0" fontId="96" fillId="0" borderId="14" xfId="46" applyFill="1" applyBorder="1" applyAlignment="1" applyProtection="1">
      <alignment vertical="center" wrapText="1"/>
      <protection hidden="1" locked="0"/>
    </xf>
    <xf numFmtId="9" fontId="96" fillId="39" borderId="13" xfId="46" applyNumberFormat="1" applyFill="1" applyBorder="1" applyAlignment="1" applyProtection="1">
      <alignment horizontal="center" vertical="center" wrapText="1"/>
      <protection hidden="1" locked="0"/>
    </xf>
    <xf numFmtId="9" fontId="113" fillId="10" borderId="13" xfId="87" applyFont="1" applyFill="1" applyBorder="1" applyAlignment="1" applyProtection="1">
      <alignment horizontal="center" vertical="center" wrapText="1"/>
      <protection hidden="1"/>
    </xf>
    <xf numFmtId="9" fontId="113" fillId="7" borderId="13" xfId="87" applyFont="1" applyFill="1" applyBorder="1" applyAlignment="1" applyProtection="1">
      <alignment horizontal="center" vertical="center" wrapText="1"/>
      <protection hidden="1"/>
    </xf>
    <xf numFmtId="9" fontId="110" fillId="39" borderId="14" xfId="87" applyFont="1" applyFill="1" applyBorder="1" applyAlignment="1" applyProtection="1">
      <alignment horizontal="center" vertical="center" wrapText="1"/>
      <protection hidden="1"/>
    </xf>
    <xf numFmtId="9" fontId="124" fillId="7" borderId="25" xfId="0" applyNumberFormat="1" applyFont="1" applyFill="1" applyBorder="1" applyAlignment="1" applyProtection="1">
      <alignment horizontal="center" wrapText="1"/>
      <protection hidden="1"/>
    </xf>
    <xf numFmtId="9" fontId="125" fillId="45" borderId="10" xfId="102" applyNumberFormat="1" applyFont="1" applyFill="1" applyBorder="1" applyAlignment="1" applyProtection="1">
      <alignment horizontal="center" vertical="center" wrapText="1"/>
      <protection hidden="1"/>
    </xf>
    <xf numFmtId="0" fontId="130" fillId="0" borderId="13" xfId="46" applyFont="1" applyBorder="1" applyAlignment="1" applyProtection="1">
      <alignment horizontal="center" vertical="center" wrapText="1"/>
      <protection hidden="1" locked="0"/>
    </xf>
    <xf numFmtId="0" fontId="15" fillId="0" borderId="13" xfId="0" applyFont="1" applyBorder="1" applyAlignment="1" applyProtection="1">
      <alignment vertical="center" wrapText="1"/>
      <protection hidden="1" locked="0"/>
    </xf>
    <xf numFmtId="9" fontId="113" fillId="10" borderId="13" xfId="87" applyFont="1" applyFill="1" applyBorder="1" applyAlignment="1" applyProtection="1">
      <alignment horizontal="center" vertical="center" wrapText="1"/>
      <protection hidden="1"/>
    </xf>
    <xf numFmtId="9" fontId="113" fillId="7" borderId="13" xfId="87" applyFont="1" applyFill="1" applyBorder="1" applyAlignment="1" applyProtection="1">
      <alignment horizontal="center" vertical="center" wrapText="1"/>
      <protection hidden="1"/>
    </xf>
    <xf numFmtId="9" fontId="113" fillId="0" borderId="13" xfId="87" applyFont="1" applyFill="1" applyBorder="1" applyAlignment="1" applyProtection="1">
      <alignment horizontal="center" vertical="center" wrapText="1"/>
      <protection hidden="1"/>
    </xf>
    <xf numFmtId="0" fontId="110" fillId="0" borderId="25" xfId="0" applyFont="1" applyFill="1" applyBorder="1" applyAlignment="1" applyProtection="1">
      <alignment horizontal="center" vertical="center" wrapText="1"/>
      <protection hidden="1"/>
    </xf>
    <xf numFmtId="0" fontId="110" fillId="0" borderId="25" xfId="0" applyFont="1" applyBorder="1" applyAlignment="1" applyProtection="1">
      <alignment horizontal="center" vertical="center" wrapText="1"/>
      <protection hidden="1"/>
    </xf>
    <xf numFmtId="9" fontId="110" fillId="39" borderId="25" xfId="0" applyNumberFormat="1" applyFont="1" applyFill="1" applyBorder="1" applyAlignment="1" applyProtection="1">
      <alignment horizontal="center" vertical="center" wrapText="1"/>
      <protection hidden="1"/>
    </xf>
    <xf numFmtId="0" fontId="110" fillId="39" borderId="13" xfId="0" applyNumberFormat="1" applyFont="1" applyFill="1" applyBorder="1" applyAlignment="1" applyProtection="1">
      <alignment horizontal="center" vertical="center" wrapText="1"/>
      <protection hidden="1"/>
    </xf>
    <xf numFmtId="9" fontId="110" fillId="0" borderId="13" xfId="0" applyNumberFormat="1" applyFont="1" applyFill="1" applyBorder="1" applyAlignment="1" applyProtection="1">
      <alignment horizontal="center" vertical="center" wrapText="1"/>
      <protection hidden="1"/>
    </xf>
    <xf numFmtId="0" fontId="110" fillId="39" borderId="25" xfId="0" applyFont="1" applyFill="1" applyBorder="1" applyAlignment="1" applyProtection="1">
      <alignment horizontal="center" vertical="center" wrapText="1"/>
      <protection hidden="1"/>
    </xf>
    <xf numFmtId="0" fontId="110" fillId="39" borderId="13" xfId="0" applyFont="1" applyFill="1" applyBorder="1" applyAlignment="1" applyProtection="1">
      <alignment horizontal="center" vertical="center" wrapText="1"/>
      <protection hidden="1"/>
    </xf>
    <xf numFmtId="0" fontId="15" fillId="39" borderId="13" xfId="0" applyFont="1" applyFill="1" applyBorder="1" applyAlignment="1" applyProtection="1">
      <alignment horizontal="center" vertical="center" wrapText="1"/>
      <protection hidden="1"/>
    </xf>
    <xf numFmtId="0" fontId="110" fillId="0" borderId="13" xfId="68" applyFont="1" applyFill="1" applyBorder="1" applyAlignment="1" applyProtection="1">
      <alignment horizontal="center" vertical="center" wrapText="1"/>
      <protection hidden="1"/>
    </xf>
    <xf numFmtId="0" fontId="131" fillId="0" borderId="25" xfId="46" applyFont="1" applyFill="1" applyBorder="1" applyAlignment="1" applyProtection="1">
      <alignment horizontal="center" vertical="center" wrapText="1"/>
      <protection hidden="1" locked="0"/>
    </xf>
    <xf numFmtId="0" fontId="15" fillId="0" borderId="25" xfId="0" applyFont="1" applyBorder="1" applyAlignment="1" applyProtection="1">
      <alignment vertical="center"/>
      <protection hidden="1"/>
    </xf>
    <xf numFmtId="14" fontId="111" fillId="2" borderId="13" xfId="68" applyNumberFormat="1" applyFont="1" applyFill="1" applyBorder="1" applyAlignment="1" applyProtection="1">
      <alignment horizontal="center" vertical="center" wrapText="1"/>
      <protection hidden="1"/>
    </xf>
    <xf numFmtId="0" fontId="8" fillId="10" borderId="13" xfId="63" applyFont="1" applyFill="1" applyBorder="1" applyAlignment="1" applyProtection="1">
      <alignment vertical="center" wrapText="1"/>
      <protection hidden="1"/>
    </xf>
    <xf numFmtId="0" fontId="132" fillId="0" borderId="0" xfId="46" applyFont="1" applyAlignment="1" applyProtection="1">
      <alignment vertical="center" wrapText="1"/>
      <protection/>
    </xf>
    <xf numFmtId="1" fontId="132" fillId="39" borderId="13" xfId="46" applyNumberFormat="1" applyFont="1" applyFill="1" applyBorder="1" applyAlignment="1" applyProtection="1">
      <alignment horizontal="center" vertical="center" wrapText="1"/>
      <protection hidden="1"/>
    </xf>
    <xf numFmtId="0" fontId="35" fillId="0" borderId="13" xfId="0" applyFont="1" applyBorder="1" applyAlignment="1" applyProtection="1">
      <alignment vertical="center" wrapText="1"/>
      <protection hidden="1"/>
    </xf>
    <xf numFmtId="9" fontId="132" fillId="39" borderId="13" xfId="46" applyNumberFormat="1" applyFont="1" applyFill="1" applyBorder="1" applyAlignment="1" applyProtection="1">
      <alignment horizontal="center" vertical="center" wrapText="1"/>
      <protection hidden="1"/>
    </xf>
    <xf numFmtId="0" fontId="35" fillId="0" borderId="13" xfId="0" applyFont="1" applyBorder="1" applyAlignment="1" applyProtection="1">
      <alignment horizontal="center" vertical="center" wrapText="1"/>
      <protection hidden="1"/>
    </xf>
    <xf numFmtId="0" fontId="35" fillId="0" borderId="13" xfId="0" applyFont="1" applyBorder="1" applyAlignment="1" applyProtection="1">
      <alignment horizontal="center" vertical="center" wrapText="1"/>
      <protection hidden="1" locked="0"/>
    </xf>
    <xf numFmtId="0" fontId="132" fillId="0" borderId="14" xfId="46" applyFont="1" applyFill="1" applyBorder="1" applyAlignment="1" applyProtection="1">
      <alignment vertical="center" wrapText="1"/>
      <protection hidden="1"/>
    </xf>
    <xf numFmtId="0" fontId="132" fillId="0" borderId="13" xfId="46" applyFont="1" applyBorder="1" applyAlignment="1" applyProtection="1">
      <alignment horizontal="center" vertical="center" wrapText="1"/>
      <protection hidden="1"/>
    </xf>
    <xf numFmtId="0" fontId="35" fillId="0" borderId="0" xfId="0" applyFont="1" applyAlignment="1" applyProtection="1">
      <alignment vertical="center" wrapText="1"/>
      <protection hidden="1"/>
    </xf>
    <xf numFmtId="0" fontId="65" fillId="0" borderId="13" xfId="0" applyFont="1" applyBorder="1" applyAlignment="1" applyProtection="1">
      <alignment horizontal="center" vertical="center" wrapText="1"/>
      <protection hidden="1"/>
    </xf>
    <xf numFmtId="1" fontId="133" fillId="39" borderId="13" xfId="46" applyNumberFormat="1" applyFont="1" applyFill="1" applyBorder="1" applyAlignment="1" applyProtection="1">
      <alignment horizontal="center" vertical="center" wrapText="1"/>
      <protection hidden="1" locked="0"/>
    </xf>
    <xf numFmtId="1" fontId="134" fillId="39" borderId="13" xfId="0" applyNumberFormat="1" applyFont="1" applyFill="1" applyBorder="1" applyAlignment="1" applyProtection="1">
      <alignment horizontal="center" vertical="center" wrapText="1"/>
      <protection hidden="1" locked="0"/>
    </xf>
    <xf numFmtId="1" fontId="96" fillId="39" borderId="14" xfId="46" applyNumberFormat="1" applyFill="1" applyBorder="1" applyAlignment="1" applyProtection="1">
      <alignment horizontal="center" vertical="center" wrapText="1"/>
      <protection hidden="1" locked="0"/>
    </xf>
    <xf numFmtId="1" fontId="96" fillId="39" borderId="24" xfId="46" applyNumberFormat="1" applyFill="1" applyBorder="1" applyAlignment="1" applyProtection="1">
      <alignment horizontal="center" vertical="center" wrapText="1"/>
      <protection hidden="1" locked="0"/>
    </xf>
    <xf numFmtId="1" fontId="96" fillId="39" borderId="25" xfId="46" applyNumberFormat="1" applyFill="1" applyBorder="1" applyAlignment="1" applyProtection="1">
      <alignment horizontal="center" vertical="center" wrapText="1"/>
      <protection hidden="1" locked="0"/>
    </xf>
    <xf numFmtId="9" fontId="113" fillId="39" borderId="14" xfId="87" applyFont="1" applyFill="1" applyBorder="1" applyAlignment="1" applyProtection="1">
      <alignment horizontal="center" vertical="center" wrapText="1"/>
      <protection hidden="1"/>
    </xf>
    <xf numFmtId="9" fontId="113" fillId="39" borderId="24" xfId="87" applyFont="1" applyFill="1" applyBorder="1" applyAlignment="1" applyProtection="1">
      <alignment horizontal="center" vertical="center" wrapText="1"/>
      <protection hidden="1"/>
    </xf>
    <xf numFmtId="9" fontId="113" fillId="39" borderId="25" xfId="87" applyFont="1" applyFill="1" applyBorder="1" applyAlignment="1" applyProtection="1">
      <alignment horizontal="center" vertical="center" wrapText="1"/>
      <protection hidden="1"/>
    </xf>
    <xf numFmtId="0" fontId="96" fillId="0" borderId="13" xfId="46" applyBorder="1" applyAlignment="1" applyProtection="1">
      <alignment vertical="center" wrapText="1"/>
      <protection hidden="1" locked="0"/>
    </xf>
    <xf numFmtId="0" fontId="65" fillId="0" borderId="13" xfId="0" applyFont="1" applyBorder="1" applyAlignment="1" applyProtection="1">
      <alignment wrapText="1"/>
      <protection hidden="1"/>
    </xf>
    <xf numFmtId="0" fontId="65" fillId="0" borderId="13" xfId="0" applyFont="1" applyBorder="1" applyAlignment="1" applyProtection="1">
      <alignment wrapText="1"/>
      <protection hidden="1" locked="0"/>
    </xf>
    <xf numFmtId="0" fontId="66" fillId="0" borderId="13" xfId="0" applyFont="1" applyBorder="1" applyAlignment="1" applyProtection="1">
      <alignment wrapText="1"/>
      <protection hidden="1" locked="0"/>
    </xf>
    <xf numFmtId="0" fontId="96" fillId="0" borderId="13" xfId="46" applyBorder="1" applyAlignment="1" applyProtection="1">
      <alignment wrapText="1"/>
      <protection hidden="1" locked="0"/>
    </xf>
    <xf numFmtId="0" fontId="66" fillId="0" borderId="13" xfId="0" applyFont="1" applyBorder="1" applyAlignment="1" applyProtection="1">
      <alignment wrapText="1"/>
      <protection hidden="1"/>
    </xf>
    <xf numFmtId="0" fontId="70" fillId="0" borderId="13" xfId="0" applyFont="1" applyFill="1" applyBorder="1" applyAlignment="1" applyProtection="1">
      <alignment wrapText="1"/>
      <protection hidden="1" locked="0"/>
    </xf>
    <xf numFmtId="0" fontId="96" fillId="0" borderId="0" xfId="46" applyAlignment="1" applyProtection="1">
      <alignment wrapText="1"/>
      <protection hidden="1" locked="0"/>
    </xf>
    <xf numFmtId="0" fontId="130" fillId="0" borderId="13" xfId="46" applyFont="1" applyBorder="1" applyAlignment="1" applyProtection="1">
      <alignment horizontal="center" vertical="center" wrapText="1"/>
      <protection hidden="1"/>
    </xf>
    <xf numFmtId="0" fontId="15" fillId="0" borderId="0" xfId="0" applyFont="1" applyAlignment="1" applyProtection="1">
      <alignment vertical="center" wrapText="1"/>
      <protection hidden="1"/>
    </xf>
    <xf numFmtId="9" fontId="113" fillId="0" borderId="13" xfId="87" applyFont="1" applyFill="1" applyBorder="1" applyAlignment="1" applyProtection="1">
      <alignment horizontal="center" vertical="center" wrapText="1"/>
      <protection hidden="1" locked="0"/>
    </xf>
    <xf numFmtId="9" fontId="113" fillId="7" borderId="13" xfId="87" applyFont="1" applyFill="1" applyBorder="1" applyAlignment="1" applyProtection="1">
      <alignment horizontal="center" vertical="center" wrapText="1"/>
      <protection hidden="1"/>
    </xf>
    <xf numFmtId="9" fontId="113" fillId="7" borderId="13" xfId="87" applyFont="1" applyFill="1" applyBorder="1" applyAlignment="1" applyProtection="1">
      <alignment horizontal="center" vertical="center" wrapText="1"/>
      <protection hidden="1"/>
    </xf>
    <xf numFmtId="9" fontId="113" fillId="0" borderId="13" xfId="87" applyFont="1" applyFill="1" applyBorder="1" applyAlignment="1" applyProtection="1">
      <alignment horizontal="center" vertical="center" wrapText="1"/>
      <protection hidden="1" locked="0"/>
    </xf>
    <xf numFmtId="9" fontId="113" fillId="0" borderId="14" xfId="87" applyFont="1" applyFill="1" applyBorder="1" applyAlignment="1" applyProtection="1">
      <alignment horizontal="center" vertical="center" wrapText="1"/>
      <protection hidden="1" locked="0"/>
    </xf>
    <xf numFmtId="180" fontId="110" fillId="39" borderId="14" xfId="87" applyNumberFormat="1" applyFont="1" applyFill="1" applyBorder="1" applyAlignment="1" applyProtection="1">
      <alignment horizontal="center" vertical="center" wrapText="1"/>
      <protection hidden="1" locked="0"/>
    </xf>
    <xf numFmtId="180" fontId="110" fillId="39" borderId="24" xfId="87" applyNumberFormat="1" applyFont="1" applyFill="1" applyBorder="1" applyAlignment="1" applyProtection="1">
      <alignment horizontal="center" vertical="center" wrapText="1"/>
      <protection hidden="1" locked="0"/>
    </xf>
    <xf numFmtId="180" fontId="110" fillId="39" borderId="25" xfId="87" applyNumberFormat="1" applyFont="1" applyFill="1" applyBorder="1" applyAlignment="1" applyProtection="1">
      <alignment horizontal="center" vertical="center" wrapText="1"/>
      <protection hidden="1" locked="0"/>
    </xf>
    <xf numFmtId="0" fontId="110" fillId="0" borderId="13" xfId="68" applyFont="1" applyFill="1" applyBorder="1" applyAlignment="1" applyProtection="1">
      <alignment horizontal="center" vertical="center" wrapText="1"/>
      <protection hidden="1" locked="0"/>
    </xf>
    <xf numFmtId="1" fontId="113" fillId="0" borderId="13" xfId="87" applyNumberFormat="1" applyFont="1" applyFill="1" applyBorder="1" applyAlignment="1" applyProtection="1">
      <alignment horizontal="center" vertical="center" wrapText="1"/>
      <protection hidden="1" locked="0"/>
    </xf>
    <xf numFmtId="1" fontId="113" fillId="0" borderId="13" xfId="0" applyNumberFormat="1" applyFont="1" applyFill="1" applyBorder="1" applyAlignment="1" applyProtection="1">
      <alignment horizontal="center" vertical="center" wrapText="1"/>
      <protection hidden="1" locked="0"/>
    </xf>
    <xf numFmtId="9" fontId="110" fillId="39" borderId="13" xfId="87" applyFont="1" applyFill="1" applyBorder="1" applyAlignment="1" applyProtection="1">
      <alignment horizontal="center" vertical="center" wrapText="1"/>
      <protection hidden="1" locked="0"/>
    </xf>
    <xf numFmtId="9" fontId="113" fillId="0" borderId="14" xfId="87" applyFont="1" applyFill="1" applyBorder="1" applyAlignment="1" applyProtection="1">
      <alignment vertical="center" wrapText="1"/>
      <protection hidden="1" locked="0"/>
    </xf>
    <xf numFmtId="1" fontId="110" fillId="39" borderId="13" xfId="87" applyNumberFormat="1" applyFont="1" applyFill="1" applyBorder="1" applyAlignment="1" applyProtection="1">
      <alignment horizontal="center" vertical="center" wrapText="1"/>
      <protection hidden="1" locked="0"/>
    </xf>
    <xf numFmtId="0" fontId="110" fillId="0" borderId="13" xfId="69" applyFont="1" applyBorder="1" applyAlignment="1" applyProtection="1">
      <alignment horizontal="center" vertical="center" wrapText="1"/>
      <protection hidden="1" locked="0"/>
    </xf>
    <xf numFmtId="10" fontId="117" fillId="40" borderId="13" xfId="0" applyNumberFormat="1" applyFont="1" applyFill="1" applyBorder="1" applyAlignment="1" applyProtection="1">
      <alignment horizontal="center" wrapText="1"/>
      <protection hidden="1"/>
    </xf>
    <xf numFmtId="179" fontId="113" fillId="0" borderId="14" xfId="49" applyFont="1" applyFill="1" applyBorder="1" applyAlignment="1" applyProtection="1">
      <alignment horizontal="center" vertical="center" wrapText="1"/>
      <protection hidden="1" locked="0"/>
    </xf>
    <xf numFmtId="9" fontId="113" fillId="7" borderId="13" xfId="87" applyFont="1" applyFill="1" applyBorder="1" applyAlignment="1" applyProtection="1">
      <alignment horizontal="center" vertical="center" wrapText="1"/>
      <protection hidden="1"/>
    </xf>
    <xf numFmtId="9" fontId="110" fillId="39" borderId="13" xfId="0" applyNumberFormat="1" applyFont="1" applyFill="1" applyBorder="1" applyAlignment="1" applyProtection="1">
      <alignment horizontal="center" vertical="center" wrapText="1"/>
      <protection hidden="1"/>
    </xf>
    <xf numFmtId="173" fontId="111" fillId="4" borderId="14" xfId="0" applyNumberFormat="1" applyFont="1" applyFill="1" applyBorder="1" applyAlignment="1" applyProtection="1">
      <alignment horizontal="center" vertical="center" wrapText="1"/>
      <protection hidden="1"/>
    </xf>
    <xf numFmtId="9" fontId="110" fillId="39" borderId="13" xfId="87" applyFont="1" applyFill="1" applyBorder="1" applyAlignment="1" applyProtection="1">
      <alignment horizontal="center" vertical="center" wrapText="1"/>
      <protection hidden="1"/>
    </xf>
    <xf numFmtId="9" fontId="110" fillId="39" borderId="13" xfId="0" applyNumberFormat="1" applyFont="1" applyFill="1" applyBorder="1" applyAlignment="1" applyProtection="1">
      <alignment horizontal="center" vertical="center" wrapText="1"/>
      <protection hidden="1"/>
    </xf>
    <xf numFmtId="9" fontId="110" fillId="39" borderId="14" xfId="69" applyNumberFormat="1" applyFont="1" applyFill="1" applyBorder="1" applyAlignment="1" applyProtection="1">
      <alignment horizontal="center" vertical="center" wrapText="1"/>
      <protection hidden="1"/>
    </xf>
    <xf numFmtId="0" fontId="96" fillId="0" borderId="13" xfId="46" applyBorder="1" applyAlignment="1" applyProtection="1">
      <alignment horizontal="center" vertical="center" wrapText="1"/>
      <protection hidden="1" locked="0"/>
    </xf>
    <xf numFmtId="0" fontId="110" fillId="39" borderId="13" xfId="0" applyNumberFormat="1" applyFont="1" applyFill="1" applyBorder="1" applyAlignment="1" applyProtection="1">
      <alignment horizontal="center" vertical="center" wrapText="1"/>
      <protection hidden="1"/>
    </xf>
    <xf numFmtId="0" fontId="15" fillId="0" borderId="0" xfId="63" applyFont="1" applyFill="1" applyBorder="1" applyAlignment="1" applyProtection="1">
      <alignment horizontal="center" vertical="center" wrapText="1"/>
      <protection hidden="1"/>
    </xf>
    <xf numFmtId="0" fontId="8" fillId="0" borderId="23" xfId="63" applyFont="1" applyFill="1" applyBorder="1" applyAlignment="1" applyProtection="1">
      <alignment horizontal="center" vertical="center" wrapText="1"/>
      <protection hidden="1"/>
    </xf>
    <xf numFmtId="0" fontId="37" fillId="0" borderId="0" xfId="0" applyFont="1" applyAlignment="1" applyProtection="1">
      <alignment horizontal="left" vertical="center"/>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8" fillId="0" borderId="0" xfId="0" applyFont="1" applyAlignment="1" applyProtection="1">
      <alignment vertical="center"/>
      <protection hidden="1"/>
    </xf>
    <xf numFmtId="0" fontId="96" fillId="0" borderId="0" xfId="46" applyAlignment="1" applyProtection="1">
      <alignment/>
      <protection hidden="1" locked="0"/>
    </xf>
    <xf numFmtId="0" fontId="15" fillId="10" borderId="13" xfId="0" applyFont="1" applyFill="1" applyBorder="1" applyAlignment="1" applyProtection="1">
      <alignment horizontal="center" vertical="center"/>
      <protection hidden="1"/>
    </xf>
    <xf numFmtId="0" fontId="15" fillId="10" borderId="13" xfId="0" applyFont="1" applyFill="1" applyBorder="1" applyAlignment="1" applyProtection="1">
      <alignment horizontal="center" vertical="center" wrapText="1"/>
      <protection hidden="1"/>
    </xf>
    <xf numFmtId="0" fontId="9" fillId="0" borderId="36" xfId="0" applyFont="1" applyFill="1" applyBorder="1" applyAlignment="1" applyProtection="1">
      <alignment horizontal="center" vertical="center" wrapText="1"/>
      <protection hidden="1"/>
    </xf>
    <xf numFmtId="0" fontId="15" fillId="10" borderId="19" xfId="0" applyFont="1" applyFill="1" applyBorder="1" applyAlignment="1" applyProtection="1">
      <alignment horizontal="center" vertical="center" wrapText="1"/>
      <protection hidden="1"/>
    </xf>
    <xf numFmtId="0" fontId="110" fillId="39" borderId="13" xfId="0" applyNumberFormat="1" applyFont="1" applyFill="1" applyBorder="1" applyAlignment="1" applyProtection="1">
      <alignment horizontal="center" vertical="center" wrapText="1"/>
      <protection hidden="1"/>
    </xf>
    <xf numFmtId="0" fontId="9" fillId="10" borderId="10" xfId="68" applyFont="1" applyFill="1" applyBorder="1" applyAlignment="1" applyProtection="1">
      <alignment horizontal="center" vertical="center" wrapText="1"/>
      <protection hidden="1"/>
    </xf>
    <xf numFmtId="0" fontId="38" fillId="0" borderId="0" xfId="63" applyFont="1" applyFill="1" applyBorder="1" applyAlignment="1" applyProtection="1">
      <alignment horizontal="center" vertical="center" wrapText="1"/>
      <protection hidden="1"/>
    </xf>
    <xf numFmtId="0" fontId="110" fillId="0" borderId="19" xfId="68" applyFont="1" applyFill="1" applyBorder="1" applyAlignment="1" applyProtection="1">
      <alignment horizontal="center" vertical="center" wrapText="1"/>
      <protection hidden="1"/>
    </xf>
    <xf numFmtId="9" fontId="7" fillId="0" borderId="11" xfId="59" applyNumberFormat="1" applyFont="1" applyFill="1" applyBorder="1" applyAlignment="1">
      <alignment horizontal="center" vertical="center" wrapText="1"/>
      <protection/>
    </xf>
    <xf numFmtId="9" fontId="7" fillId="0" borderId="34" xfId="59" applyNumberFormat="1" applyFont="1" applyFill="1" applyBorder="1" applyAlignment="1">
      <alignment horizontal="center" vertical="center" wrapText="1"/>
      <protection/>
    </xf>
    <xf numFmtId="9" fontId="7" fillId="0" borderId="12" xfId="59" applyNumberFormat="1" applyFont="1" applyFill="1" applyBorder="1" applyAlignment="1">
      <alignment horizontal="center" vertical="center" wrapText="1"/>
      <protection/>
    </xf>
    <xf numFmtId="180" fontId="10" fillId="0" borderId="11" xfId="59" applyNumberFormat="1" applyFont="1" applyFill="1" applyBorder="1" applyAlignment="1">
      <alignment horizontal="center" vertical="center" wrapText="1"/>
      <protection/>
    </xf>
    <xf numFmtId="180" fontId="10" fillId="0" borderId="34" xfId="59" applyNumberFormat="1" applyFont="1" applyFill="1" applyBorder="1" applyAlignment="1">
      <alignment horizontal="center" vertical="center" wrapText="1"/>
      <protection/>
    </xf>
    <xf numFmtId="180" fontId="10" fillId="0" borderId="12" xfId="59" applyNumberFormat="1" applyFont="1" applyFill="1" applyBorder="1" applyAlignment="1">
      <alignment horizontal="center" vertical="center" wrapText="1"/>
      <protection/>
    </xf>
    <xf numFmtId="0" fontId="5" fillId="25" borderId="11" xfId="0" applyFont="1" applyFill="1" applyBorder="1" applyAlignment="1">
      <alignment horizontal="center" vertical="center" wrapText="1"/>
    </xf>
    <xf numFmtId="0" fontId="5" fillId="25" borderId="12" xfId="0" applyFont="1" applyFill="1" applyBorder="1" applyAlignment="1">
      <alignment horizontal="center" vertical="center" wrapText="1"/>
    </xf>
    <xf numFmtId="0" fontId="6" fillId="25" borderId="11" xfId="59" applyFont="1" applyFill="1" applyBorder="1" applyAlignment="1">
      <alignment horizontal="center" vertical="center" wrapText="1"/>
      <protection/>
    </xf>
    <xf numFmtId="0" fontId="6" fillId="25" borderId="12" xfId="59" applyFont="1" applyFill="1" applyBorder="1" applyAlignment="1">
      <alignment horizontal="center" vertical="center" wrapText="1"/>
      <protection/>
    </xf>
    <xf numFmtId="0" fontId="10" fillId="0" borderId="10" xfId="59" applyFont="1" applyBorder="1" applyAlignment="1">
      <alignment horizontal="justify" vertical="center" wrapText="1"/>
      <protection/>
    </xf>
    <xf numFmtId="0" fontId="6" fillId="0" borderId="10" xfId="59" applyFont="1" applyBorder="1" applyAlignment="1">
      <alignment horizontal="center" vertical="center" wrapText="1"/>
      <protection/>
    </xf>
    <xf numFmtId="0" fontId="6" fillId="0" borderId="10" xfId="59" applyFont="1" applyFill="1" applyBorder="1" applyAlignment="1">
      <alignment horizontal="center" vertical="center" wrapText="1"/>
      <protection/>
    </xf>
    <xf numFmtId="180" fontId="10" fillId="0" borderId="10" xfId="59" applyNumberFormat="1" applyFont="1" applyFill="1" applyBorder="1" applyAlignment="1">
      <alignment horizontal="center" vertical="center" wrapText="1"/>
      <protection/>
    </xf>
    <xf numFmtId="0" fontId="6" fillId="25" borderId="10" xfId="59" applyFont="1" applyFill="1" applyBorder="1" applyAlignment="1">
      <alignment horizontal="justify" vertical="center" wrapText="1"/>
      <protection/>
    </xf>
    <xf numFmtId="0" fontId="5" fillId="25" borderId="10" xfId="59" applyFont="1" applyFill="1" applyBorder="1" applyAlignment="1">
      <alignment horizontal="justify" vertical="center" wrapText="1"/>
      <protection/>
    </xf>
    <xf numFmtId="9" fontId="10" fillId="0" borderId="11" xfId="59" applyNumberFormat="1" applyFont="1" applyFill="1" applyBorder="1" applyAlignment="1">
      <alignment horizontal="center" vertical="center" wrapText="1"/>
      <protection/>
    </xf>
    <xf numFmtId="9" fontId="10" fillId="0" borderId="34" xfId="59" applyNumberFormat="1" applyFont="1" applyFill="1" applyBorder="1" applyAlignment="1">
      <alignment horizontal="center" vertical="center" wrapText="1"/>
      <protection/>
    </xf>
    <xf numFmtId="9" fontId="10" fillId="0" borderId="12" xfId="59" applyNumberFormat="1" applyFont="1" applyFill="1" applyBorder="1" applyAlignment="1">
      <alignment horizontal="center" vertical="center" wrapText="1"/>
      <protection/>
    </xf>
    <xf numFmtId="180" fontId="6" fillId="25" borderId="11" xfId="59" applyNumberFormat="1" applyFont="1" applyFill="1" applyBorder="1" applyAlignment="1">
      <alignment horizontal="center" vertical="center" wrapText="1"/>
      <protection/>
    </xf>
    <xf numFmtId="180" fontId="6" fillId="25" borderId="34" xfId="59" applyNumberFormat="1" applyFont="1" applyFill="1" applyBorder="1" applyAlignment="1">
      <alignment horizontal="center" vertical="center" wrapText="1"/>
      <protection/>
    </xf>
    <xf numFmtId="180" fontId="6" fillId="25" borderId="12" xfId="59" applyNumberFormat="1" applyFont="1" applyFill="1" applyBorder="1" applyAlignment="1">
      <alignment horizontal="center" vertical="center" wrapText="1"/>
      <protection/>
    </xf>
    <xf numFmtId="0" fontId="11" fillId="0" borderId="10" xfId="0" applyFont="1" applyBorder="1" applyAlignment="1">
      <alignment horizontal="center" vertical="center" wrapText="1"/>
    </xf>
    <xf numFmtId="0" fontId="10" fillId="25" borderId="10" xfId="59" applyFont="1" applyFill="1" applyBorder="1" applyAlignment="1">
      <alignment horizontal="center" vertical="center" wrapText="1"/>
      <protection/>
    </xf>
    <xf numFmtId="9" fontId="10" fillId="0" borderId="10" xfId="59" applyNumberFormat="1" applyFont="1" applyFill="1" applyBorder="1" applyAlignment="1">
      <alignment horizontal="center" vertical="center" wrapText="1"/>
      <protection/>
    </xf>
    <xf numFmtId="0" fontId="6" fillId="25" borderId="10" xfId="59" applyFont="1" applyFill="1" applyBorder="1" applyAlignment="1">
      <alignment horizontal="center" vertical="center" wrapText="1"/>
      <protection/>
    </xf>
    <xf numFmtId="0" fontId="6" fillId="25" borderId="10" xfId="0" applyFont="1" applyFill="1" applyBorder="1" applyAlignment="1">
      <alignment horizontal="left" vertical="center" wrapText="1"/>
    </xf>
    <xf numFmtId="0" fontId="6" fillId="25" borderId="34" xfId="59" applyFont="1" applyFill="1" applyBorder="1" applyAlignment="1">
      <alignment horizontal="center" vertical="center" wrapText="1"/>
      <protection/>
    </xf>
    <xf numFmtId="0" fontId="114" fillId="25" borderId="10" xfId="0" applyFont="1" applyFill="1" applyBorder="1" applyAlignment="1">
      <alignment vertical="center" wrapText="1"/>
    </xf>
    <xf numFmtId="0" fontId="5" fillId="25" borderId="10" xfId="59" applyFont="1" applyFill="1" applyBorder="1" applyAlignment="1">
      <alignment horizontal="center" vertical="center" wrapText="1"/>
      <protection/>
    </xf>
    <xf numFmtId="0" fontId="6" fillId="25" borderId="11" xfId="0" applyFont="1" applyFill="1" applyBorder="1" applyAlignment="1">
      <alignment horizontal="center" vertical="center" wrapText="1"/>
    </xf>
    <xf numFmtId="0" fontId="6" fillId="25" borderId="34" xfId="0" applyFont="1" applyFill="1" applyBorder="1" applyAlignment="1">
      <alignment horizontal="center" vertical="center" wrapText="1"/>
    </xf>
    <xf numFmtId="0" fontId="6" fillId="25" borderId="12" xfId="0" applyFont="1" applyFill="1" applyBorder="1" applyAlignment="1">
      <alignment horizontal="center" vertical="center" wrapText="1"/>
    </xf>
    <xf numFmtId="180" fontId="6" fillId="25" borderId="11" xfId="87" applyNumberFormat="1" applyFont="1" applyFill="1" applyBorder="1" applyAlignment="1">
      <alignment horizontal="center" vertical="center" wrapText="1"/>
    </xf>
    <xf numFmtId="180" fontId="6" fillId="25" borderId="12" xfId="87" applyNumberFormat="1" applyFont="1" applyFill="1" applyBorder="1" applyAlignment="1">
      <alignment horizontal="center" vertical="center" wrapText="1"/>
    </xf>
    <xf numFmtId="180" fontId="6" fillId="25" borderId="34" xfId="87" applyNumberFormat="1" applyFont="1" applyFill="1" applyBorder="1" applyAlignment="1">
      <alignment horizontal="center" vertical="center" wrapText="1"/>
    </xf>
    <xf numFmtId="180" fontId="6" fillId="25" borderId="11" xfId="0" applyNumberFormat="1" applyFont="1" applyFill="1" applyBorder="1" applyAlignment="1">
      <alignment horizontal="center" vertical="center" wrapText="1"/>
    </xf>
    <xf numFmtId="180" fontId="6" fillId="25" borderId="12" xfId="0" applyNumberFormat="1" applyFont="1" applyFill="1" applyBorder="1" applyAlignment="1">
      <alignment horizontal="center" vertical="center" wrapText="1"/>
    </xf>
    <xf numFmtId="180" fontId="6" fillId="0" borderId="11" xfId="87" applyNumberFormat="1" applyFont="1" applyFill="1" applyBorder="1" applyAlignment="1">
      <alignment horizontal="center" vertical="center" wrapText="1"/>
    </xf>
    <xf numFmtId="180" fontId="6" fillId="0" borderId="12" xfId="87" applyNumberFormat="1" applyFont="1" applyFill="1" applyBorder="1" applyAlignment="1">
      <alignment horizontal="center" vertical="center" wrapText="1"/>
    </xf>
    <xf numFmtId="0" fontId="13" fillId="0" borderId="10" xfId="59" applyFont="1" applyBorder="1" applyAlignment="1">
      <alignment horizontal="center" vertical="center" textRotation="90" wrapText="1"/>
      <protection/>
    </xf>
    <xf numFmtId="0" fontId="6" fillId="25" borderId="10" xfId="0" applyNumberFormat="1" applyFont="1" applyFill="1" applyBorder="1" applyAlignment="1">
      <alignment horizontal="left" vertical="center" wrapText="1"/>
    </xf>
    <xf numFmtId="0" fontId="7" fillId="25" borderId="10" xfId="59" applyFont="1" applyFill="1" applyBorder="1" applyAlignment="1">
      <alignment horizontal="center" vertical="center" wrapText="1"/>
      <protection/>
    </xf>
    <xf numFmtId="0" fontId="39" fillId="0" borderId="0" xfId="63" applyFont="1" applyFill="1" applyBorder="1" applyAlignment="1" applyProtection="1">
      <alignment horizontal="center" vertical="center" wrapText="1"/>
      <protection hidden="1"/>
    </xf>
    <xf numFmtId="0" fontId="112" fillId="38" borderId="23" xfId="63" applyFont="1" applyFill="1" applyBorder="1" applyAlignment="1" applyProtection="1">
      <alignment horizontal="center" vertical="center" wrapText="1"/>
      <protection hidden="1"/>
    </xf>
    <xf numFmtId="0" fontId="112" fillId="38" borderId="0" xfId="63" applyFont="1" applyFill="1" applyBorder="1" applyAlignment="1" applyProtection="1">
      <alignment horizontal="center" vertical="center" wrapText="1"/>
      <protection hidden="1"/>
    </xf>
    <xf numFmtId="0" fontId="36" fillId="0" borderId="0" xfId="63" applyFont="1" applyFill="1" applyBorder="1" applyAlignment="1" applyProtection="1">
      <alignment horizontal="center" vertical="center" wrapText="1"/>
      <protection hidden="1"/>
    </xf>
    <xf numFmtId="0" fontId="37" fillId="0" borderId="0" xfId="0" applyFont="1" applyAlignment="1" applyProtection="1">
      <alignment horizontal="left" vertical="center"/>
      <protection hidden="1"/>
    </xf>
    <xf numFmtId="0" fontId="38" fillId="0" borderId="23" xfId="63" applyFont="1" applyFill="1" applyBorder="1" applyAlignment="1" applyProtection="1">
      <alignment horizontal="center" vertical="center" wrapText="1"/>
      <protection hidden="1"/>
    </xf>
    <xf numFmtId="0" fontId="38" fillId="0" borderId="0" xfId="63" applyFont="1" applyFill="1" applyBorder="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0" fontId="112" fillId="38" borderId="14" xfId="0" applyFont="1" applyFill="1" applyBorder="1" applyAlignment="1" applyProtection="1">
      <alignment horizontal="center" vertical="center" wrapText="1"/>
      <protection hidden="1"/>
    </xf>
    <xf numFmtId="0" fontId="112" fillId="38" borderId="25" xfId="0" applyFont="1" applyFill="1" applyBorder="1" applyAlignment="1" applyProtection="1">
      <alignment horizontal="center" vertical="center" wrapText="1"/>
      <protection hidden="1"/>
    </xf>
    <xf numFmtId="0" fontId="112" fillId="38" borderId="37" xfId="63" applyFont="1" applyFill="1" applyBorder="1" applyAlignment="1" applyProtection="1">
      <alignment horizontal="center" vertical="center"/>
      <protection hidden="1"/>
    </xf>
    <xf numFmtId="0" fontId="112" fillId="38" borderId="38" xfId="63" applyFont="1" applyFill="1" applyBorder="1" applyAlignment="1" applyProtection="1">
      <alignment horizontal="center" vertical="center"/>
      <protection hidden="1"/>
    </xf>
    <xf numFmtId="0" fontId="112" fillId="38" borderId="26" xfId="63" applyFont="1" applyFill="1" applyBorder="1" applyAlignment="1" applyProtection="1">
      <alignment horizontal="center" vertical="center"/>
      <protection hidden="1"/>
    </xf>
    <xf numFmtId="0" fontId="128" fillId="38" borderId="23" xfId="0" applyFont="1" applyFill="1" applyBorder="1" applyAlignment="1" applyProtection="1">
      <alignment horizontal="center" vertical="center"/>
      <protection hidden="1"/>
    </xf>
    <xf numFmtId="0" fontId="128" fillId="38" borderId="0" xfId="0" applyFont="1" applyFill="1" applyBorder="1" applyAlignment="1" applyProtection="1">
      <alignment horizontal="center" vertical="center"/>
      <protection hidden="1"/>
    </xf>
    <xf numFmtId="2" fontId="117" fillId="38" borderId="39" xfId="63" applyNumberFormat="1" applyFont="1" applyFill="1" applyBorder="1" applyAlignment="1" applyProtection="1">
      <alignment horizontal="center" vertical="center" wrapText="1"/>
      <protection hidden="1"/>
    </xf>
    <xf numFmtId="2" fontId="117" fillId="38" borderId="40" xfId="63" applyNumberFormat="1" applyFont="1" applyFill="1" applyBorder="1" applyAlignment="1" applyProtection="1">
      <alignment horizontal="center" vertical="center" wrapText="1"/>
      <protection hidden="1"/>
    </xf>
    <xf numFmtId="2" fontId="117" fillId="38" borderId="19" xfId="63" applyNumberFormat="1" applyFont="1" applyFill="1" applyBorder="1" applyAlignment="1" applyProtection="1">
      <alignment horizontal="center" vertical="center" wrapText="1"/>
      <protection hidden="1"/>
    </xf>
    <xf numFmtId="0" fontId="112" fillId="38" borderId="41" xfId="63" applyFont="1" applyFill="1" applyBorder="1" applyAlignment="1" applyProtection="1">
      <alignment horizontal="center" vertical="center" wrapText="1"/>
      <protection hidden="1"/>
    </xf>
    <xf numFmtId="0" fontId="112" fillId="38" borderId="42" xfId="63" applyFont="1" applyFill="1" applyBorder="1" applyAlignment="1" applyProtection="1">
      <alignment horizontal="center" vertical="center" wrapText="1"/>
      <protection hidden="1"/>
    </xf>
    <xf numFmtId="0" fontId="112" fillId="38" borderId="14" xfId="0" applyFont="1" applyFill="1" applyBorder="1" applyAlignment="1" applyProtection="1">
      <alignment horizontal="center" vertical="center"/>
      <protection hidden="1"/>
    </xf>
    <xf numFmtId="0" fontId="112" fillId="38" borderId="25" xfId="0" applyFont="1" applyFill="1" applyBorder="1" applyAlignment="1" applyProtection="1">
      <alignment horizontal="center" vertical="center"/>
      <protection hidden="1"/>
    </xf>
    <xf numFmtId="0" fontId="135" fillId="38" borderId="37" xfId="0" applyFont="1" applyFill="1" applyBorder="1" applyAlignment="1" applyProtection="1">
      <alignment horizontal="center"/>
      <protection hidden="1"/>
    </xf>
    <xf numFmtId="0" fontId="135" fillId="38" borderId="38" xfId="0" applyFont="1" applyFill="1" applyBorder="1" applyAlignment="1" applyProtection="1">
      <alignment horizontal="center"/>
      <protection hidden="1"/>
    </xf>
    <xf numFmtId="0" fontId="135" fillId="38" borderId="21" xfId="0" applyFont="1" applyFill="1" applyBorder="1" applyAlignment="1" applyProtection="1">
      <alignment horizontal="center"/>
      <protection hidden="1"/>
    </xf>
    <xf numFmtId="0" fontId="135" fillId="38" borderId="43" xfId="0" applyFont="1" applyFill="1" applyBorder="1" applyAlignment="1" applyProtection="1">
      <alignment horizontal="center"/>
      <protection hidden="1"/>
    </xf>
    <xf numFmtId="0" fontId="112" fillId="38" borderId="44" xfId="63" applyFont="1" applyFill="1" applyBorder="1" applyAlignment="1" applyProtection="1">
      <alignment horizontal="center" vertical="center" wrapText="1"/>
      <protection hidden="1"/>
    </xf>
    <xf numFmtId="0" fontId="112" fillId="38" borderId="38" xfId="63" applyFont="1" applyFill="1" applyBorder="1" applyAlignment="1" applyProtection="1">
      <alignment horizontal="center" vertical="center" wrapText="1"/>
      <protection hidden="1"/>
    </xf>
    <xf numFmtId="9" fontId="110" fillId="39" borderId="15" xfId="87" applyFont="1" applyFill="1" applyBorder="1" applyAlignment="1" applyProtection="1">
      <alignment horizontal="center" vertical="center" wrapText="1"/>
      <protection hidden="1"/>
    </xf>
    <xf numFmtId="0" fontId="15" fillId="10" borderId="13" xfId="0" applyFont="1" applyFill="1" applyBorder="1" applyAlignment="1" applyProtection="1">
      <alignment horizontal="center" vertical="center"/>
      <protection hidden="1"/>
    </xf>
    <xf numFmtId="0" fontId="15" fillId="10" borderId="13" xfId="0" applyFont="1" applyFill="1" applyBorder="1" applyAlignment="1" applyProtection="1">
      <alignment horizontal="center" vertical="center" wrapText="1"/>
      <protection hidden="1"/>
    </xf>
    <xf numFmtId="0" fontId="112" fillId="46" borderId="28" xfId="68" applyFont="1" applyFill="1" applyBorder="1" applyAlignment="1" applyProtection="1">
      <alignment horizontal="center" vertical="center"/>
      <protection hidden="1"/>
    </xf>
    <xf numFmtId="0" fontId="112" fillId="46" borderId="45" xfId="68" applyFont="1" applyFill="1" applyBorder="1" applyAlignment="1" applyProtection="1">
      <alignment horizontal="center" vertical="center"/>
      <protection hidden="1"/>
    </xf>
    <xf numFmtId="0" fontId="112" fillId="46" borderId="46" xfId="68" applyFont="1" applyFill="1" applyBorder="1" applyAlignment="1" applyProtection="1">
      <alignment horizontal="center" vertical="center"/>
      <protection hidden="1"/>
    </xf>
    <xf numFmtId="0" fontId="20" fillId="45" borderId="28" xfId="68" applyFont="1" applyFill="1" applyBorder="1" applyAlignment="1" applyProtection="1">
      <alignment horizontal="center" vertical="center"/>
      <protection hidden="1"/>
    </xf>
    <xf numFmtId="0" fontId="20" fillId="45" borderId="45" xfId="68" applyFont="1" applyFill="1" applyBorder="1" applyAlignment="1" applyProtection="1">
      <alignment horizontal="center" vertical="center"/>
      <protection hidden="1"/>
    </xf>
    <xf numFmtId="0" fontId="20" fillId="45" borderId="46" xfId="68" applyFont="1" applyFill="1" applyBorder="1" applyAlignment="1" applyProtection="1">
      <alignment horizontal="center" vertical="center"/>
      <protection hidden="1"/>
    </xf>
    <xf numFmtId="0" fontId="9" fillId="0" borderId="14" xfId="0" applyFont="1" applyFill="1" applyBorder="1" applyAlignment="1" applyProtection="1">
      <alignment horizontal="center" vertical="center" wrapText="1"/>
      <protection hidden="1"/>
    </xf>
    <xf numFmtId="0" fontId="9" fillId="0" borderId="24" xfId="0" applyFont="1" applyFill="1" applyBorder="1" applyAlignment="1" applyProtection="1">
      <alignment horizontal="center" vertical="center" wrapText="1"/>
      <protection hidden="1"/>
    </xf>
    <xf numFmtId="0" fontId="112" fillId="38" borderId="10" xfId="63" applyFont="1" applyFill="1" applyBorder="1" applyAlignment="1" applyProtection="1">
      <alignment horizontal="center" vertical="center"/>
      <protection hidden="1"/>
    </xf>
    <xf numFmtId="0" fontId="110" fillId="39" borderId="17" xfId="68" applyFont="1" applyFill="1" applyBorder="1" applyAlignment="1" applyProtection="1">
      <alignment horizontal="center" vertical="center" wrapText="1"/>
      <protection hidden="1"/>
    </xf>
    <xf numFmtId="0" fontId="110" fillId="39" borderId="35" xfId="68" applyFont="1" applyFill="1" applyBorder="1" applyAlignment="1" applyProtection="1">
      <alignment horizontal="center" vertical="center" wrapText="1"/>
      <protection hidden="1"/>
    </xf>
    <xf numFmtId="0" fontId="110" fillId="0" borderId="17" xfId="68" applyFont="1" applyFill="1" applyBorder="1" applyAlignment="1" applyProtection="1">
      <alignment horizontal="center" vertical="center" wrapText="1"/>
      <protection hidden="1"/>
    </xf>
    <xf numFmtId="0" fontId="110" fillId="0" borderId="35" xfId="68" applyFont="1" applyFill="1" applyBorder="1" applyAlignment="1" applyProtection="1">
      <alignment horizontal="center" vertical="center" wrapText="1"/>
      <protection hidden="1"/>
    </xf>
    <xf numFmtId="0" fontId="110" fillId="0" borderId="15" xfId="68" applyFont="1" applyFill="1" applyBorder="1" applyAlignment="1" applyProtection="1">
      <alignment horizontal="center" vertical="center" wrapText="1"/>
      <protection hidden="1"/>
    </xf>
    <xf numFmtId="9" fontId="110" fillId="0" borderId="15" xfId="68" applyNumberFormat="1" applyFont="1" applyFill="1" applyBorder="1" applyAlignment="1" applyProtection="1">
      <alignment horizontal="center" vertical="center" wrapText="1"/>
      <protection hidden="1"/>
    </xf>
    <xf numFmtId="0" fontId="112" fillId="38" borderId="39" xfId="0" applyFont="1" applyFill="1" applyBorder="1" applyAlignment="1" applyProtection="1">
      <alignment horizontal="center" vertical="center" wrapText="1"/>
      <protection hidden="1"/>
    </xf>
    <xf numFmtId="0" fontId="112" fillId="38" borderId="40" xfId="0" applyFont="1" applyFill="1" applyBorder="1" applyAlignment="1" applyProtection="1">
      <alignment horizontal="center" vertical="center" wrapText="1"/>
      <protection hidden="1"/>
    </xf>
    <xf numFmtId="0" fontId="112" fillId="38" borderId="19" xfId="0" applyFont="1" applyFill="1" applyBorder="1" applyAlignment="1" applyProtection="1">
      <alignment horizontal="center" vertical="center" wrapText="1"/>
      <protection hidden="1"/>
    </xf>
    <xf numFmtId="9" fontId="110" fillId="41" borderId="17" xfId="87" applyFont="1" applyFill="1" applyBorder="1" applyAlignment="1" applyProtection="1">
      <alignment horizontal="center" vertical="center" wrapText="1"/>
      <protection hidden="1"/>
    </xf>
    <xf numFmtId="9" fontId="110" fillId="41" borderId="35" xfId="87"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wrapText="1"/>
      <protection hidden="1"/>
    </xf>
    <xf numFmtId="0" fontId="112" fillId="43" borderId="39" xfId="0" applyFont="1" applyFill="1" applyBorder="1" applyAlignment="1" applyProtection="1">
      <alignment horizontal="center" vertical="center" wrapText="1"/>
      <protection hidden="1"/>
    </xf>
    <xf numFmtId="0" fontId="112" fillId="43" borderId="40" xfId="0" applyFont="1" applyFill="1" applyBorder="1" applyAlignment="1" applyProtection="1">
      <alignment horizontal="center" vertical="center" wrapText="1"/>
      <protection hidden="1"/>
    </xf>
    <xf numFmtId="0" fontId="19" fillId="10" borderId="14" xfId="0" applyFont="1" applyFill="1" applyBorder="1" applyAlignment="1" applyProtection="1">
      <alignment horizontal="center" vertical="center" wrapText="1"/>
      <protection hidden="1"/>
    </xf>
    <xf numFmtId="0" fontId="19" fillId="10" borderId="25" xfId="0" applyFont="1" applyFill="1" applyBorder="1" applyAlignment="1" applyProtection="1">
      <alignment horizontal="center" vertical="center" wrapText="1"/>
      <protection hidden="1"/>
    </xf>
    <xf numFmtId="0" fontId="112" fillId="40" borderId="39" xfId="0" applyFont="1" applyFill="1" applyBorder="1" applyAlignment="1" applyProtection="1">
      <alignment horizontal="center" vertical="center" wrapText="1"/>
      <protection hidden="1"/>
    </xf>
    <xf numFmtId="0" fontId="112" fillId="40" borderId="40" xfId="0" applyFont="1" applyFill="1" applyBorder="1" applyAlignment="1" applyProtection="1">
      <alignment horizontal="center" vertical="center" wrapText="1"/>
      <protection hidden="1"/>
    </xf>
    <xf numFmtId="0" fontId="110" fillId="41" borderId="17" xfId="68" applyFont="1" applyFill="1" applyBorder="1" applyAlignment="1" applyProtection="1">
      <alignment horizontal="center" vertical="center" wrapText="1"/>
      <protection hidden="1"/>
    </xf>
    <xf numFmtId="0" fontId="110" fillId="41" borderId="35" xfId="68" applyFont="1" applyFill="1" applyBorder="1" applyAlignment="1" applyProtection="1">
      <alignment horizontal="center" vertical="center" wrapText="1"/>
      <protection hidden="1"/>
    </xf>
    <xf numFmtId="0" fontId="112" fillId="38" borderId="31" xfId="63" applyFont="1" applyFill="1" applyBorder="1" applyAlignment="1" applyProtection="1">
      <alignment horizontal="center" vertical="center"/>
      <protection hidden="1"/>
    </xf>
    <xf numFmtId="0" fontId="112" fillId="38" borderId="0" xfId="63" applyFont="1" applyFill="1" applyBorder="1" applyAlignment="1" applyProtection="1">
      <alignment horizontal="center" vertical="center"/>
      <protection hidden="1"/>
    </xf>
    <xf numFmtId="0" fontId="128" fillId="38" borderId="21" xfId="63" applyFont="1" applyFill="1" applyBorder="1" applyAlignment="1" applyProtection="1">
      <alignment horizontal="center" vertical="center" wrapText="1"/>
      <protection hidden="1"/>
    </xf>
    <xf numFmtId="0" fontId="128" fillId="38" borderId="43" xfId="63" applyFont="1" applyFill="1" applyBorder="1" applyAlignment="1" applyProtection="1">
      <alignment horizontal="center" vertical="center" wrapText="1"/>
      <protection hidden="1"/>
    </xf>
    <xf numFmtId="0" fontId="19" fillId="10" borderId="13" xfId="0" applyFont="1" applyFill="1" applyBorder="1" applyAlignment="1" applyProtection="1">
      <alignment horizontal="center" vertical="center"/>
      <protection hidden="1"/>
    </xf>
    <xf numFmtId="0" fontId="19" fillId="10" borderId="39" xfId="0" applyFont="1" applyFill="1" applyBorder="1" applyAlignment="1" applyProtection="1">
      <alignment horizontal="center" vertical="center" wrapText="1"/>
      <protection hidden="1"/>
    </xf>
    <xf numFmtId="0" fontId="19" fillId="10" borderId="40" xfId="0" applyFont="1" applyFill="1" applyBorder="1" applyAlignment="1" applyProtection="1">
      <alignment horizontal="center" vertical="center" wrapText="1"/>
      <protection hidden="1"/>
    </xf>
    <xf numFmtId="0" fontId="19" fillId="10" borderId="19" xfId="0" applyFont="1" applyFill="1" applyBorder="1" applyAlignment="1" applyProtection="1">
      <alignment horizontal="center" vertical="center" wrapText="1"/>
      <protection hidden="1"/>
    </xf>
    <xf numFmtId="0" fontId="9" fillId="0" borderId="36" xfId="0" applyFont="1" applyFill="1" applyBorder="1" applyAlignment="1" applyProtection="1">
      <alignment horizontal="center" vertical="center" wrapText="1"/>
      <protection hidden="1"/>
    </xf>
    <xf numFmtId="0" fontId="9" fillId="0" borderId="23" xfId="0" applyFont="1" applyFill="1" applyBorder="1" applyAlignment="1" applyProtection="1">
      <alignment horizontal="center" vertical="center" wrapText="1"/>
      <protection hidden="1"/>
    </xf>
    <xf numFmtId="0" fontId="9" fillId="0" borderId="37" xfId="0" applyFont="1" applyFill="1" applyBorder="1" applyAlignment="1" applyProtection="1">
      <alignment horizontal="center" vertical="center" wrapText="1"/>
      <protection hidden="1"/>
    </xf>
    <xf numFmtId="9" fontId="110" fillId="0" borderId="10" xfId="63" applyNumberFormat="1" applyFont="1" applyFill="1" applyBorder="1" applyAlignment="1" applyProtection="1">
      <alignment horizontal="center" vertical="center" wrapText="1"/>
      <protection hidden="1"/>
    </xf>
    <xf numFmtId="9" fontId="110" fillId="0" borderId="11" xfId="63" applyNumberFormat="1" applyFont="1" applyFill="1" applyBorder="1" applyAlignment="1" applyProtection="1">
      <alignment horizontal="center" vertical="center" wrapText="1"/>
      <protection hidden="1"/>
    </xf>
    <xf numFmtId="0" fontId="110" fillId="0" borderId="10" xfId="63" applyFont="1" applyFill="1" applyBorder="1" applyAlignment="1" applyProtection="1">
      <alignment horizontal="center" vertical="center" wrapText="1"/>
      <protection hidden="1"/>
    </xf>
    <xf numFmtId="0" fontId="110" fillId="0" borderId="11" xfId="63" applyFont="1" applyFill="1" applyBorder="1" applyAlignment="1" applyProtection="1">
      <alignment horizontal="center" vertical="center" wrapText="1"/>
      <protection hidden="1"/>
    </xf>
    <xf numFmtId="0" fontId="9" fillId="0" borderId="25" xfId="0" applyFont="1" applyFill="1" applyBorder="1" applyAlignment="1" applyProtection="1">
      <alignment horizontal="center" vertical="center" wrapText="1"/>
      <protection hidden="1"/>
    </xf>
    <xf numFmtId="0" fontId="110" fillId="0" borderId="14" xfId="0" applyFont="1" applyFill="1" applyBorder="1" applyAlignment="1" applyProtection="1">
      <alignment horizontal="center" vertical="center" wrapText="1"/>
      <protection hidden="1"/>
    </xf>
    <xf numFmtId="0" fontId="110" fillId="0" borderId="25" xfId="0" applyFont="1" applyFill="1" applyBorder="1" applyAlignment="1" applyProtection="1">
      <alignment horizontal="center" vertical="center" wrapText="1"/>
      <protection hidden="1"/>
    </xf>
    <xf numFmtId="9" fontId="110" fillId="0" borderId="14" xfId="0" applyNumberFormat="1" applyFont="1" applyFill="1" applyBorder="1" applyAlignment="1" applyProtection="1">
      <alignment horizontal="center" vertical="center" wrapText="1"/>
      <protection hidden="1"/>
    </xf>
    <xf numFmtId="9" fontId="110" fillId="0" borderId="25" xfId="0" applyNumberFormat="1" applyFont="1" applyFill="1" applyBorder="1" applyAlignment="1" applyProtection="1">
      <alignment horizontal="center" vertical="center" wrapText="1"/>
      <protection hidden="1"/>
    </xf>
    <xf numFmtId="0" fontId="110" fillId="0" borderId="14" xfId="63" applyFont="1" applyFill="1" applyBorder="1" applyAlignment="1" applyProtection="1">
      <alignment horizontal="center" vertical="center" wrapText="1"/>
      <protection hidden="1"/>
    </xf>
    <xf numFmtId="0" fontId="110" fillId="0" borderId="25" xfId="63" applyFont="1" applyFill="1" applyBorder="1" applyAlignment="1" applyProtection="1">
      <alignment horizontal="center" vertical="center" wrapText="1"/>
      <protection hidden="1"/>
    </xf>
    <xf numFmtId="0" fontId="110" fillId="39" borderId="10" xfId="0" applyFont="1" applyFill="1" applyBorder="1" applyAlignment="1" applyProtection="1">
      <alignment horizontal="center" vertical="center" wrapText="1"/>
      <protection hidden="1"/>
    </xf>
    <xf numFmtId="0" fontId="110" fillId="39" borderId="11" xfId="0" applyFont="1" applyFill="1" applyBorder="1" applyAlignment="1" applyProtection="1">
      <alignment horizontal="center" vertical="center" wrapText="1"/>
      <protection hidden="1"/>
    </xf>
    <xf numFmtId="0" fontId="110" fillId="39" borderId="29" xfId="0" applyFont="1" applyFill="1" applyBorder="1" applyAlignment="1" applyProtection="1">
      <alignment horizontal="center" vertical="center" wrapText="1"/>
      <protection hidden="1"/>
    </xf>
    <xf numFmtId="0" fontId="23" fillId="10" borderId="44" xfId="63" applyFont="1" applyFill="1" applyBorder="1" applyAlignment="1" applyProtection="1">
      <alignment horizontal="center" vertical="center" wrapText="1"/>
      <protection hidden="1"/>
    </xf>
    <xf numFmtId="0" fontId="23" fillId="10" borderId="0" xfId="63" applyFont="1" applyFill="1" applyBorder="1" applyAlignment="1" applyProtection="1">
      <alignment horizontal="center" vertical="center" wrapText="1"/>
      <protection hidden="1"/>
    </xf>
    <xf numFmtId="0" fontId="85" fillId="10" borderId="21" xfId="0" applyFont="1" applyFill="1" applyBorder="1" applyAlignment="1" applyProtection="1">
      <alignment horizontal="center"/>
      <protection hidden="1"/>
    </xf>
    <xf numFmtId="0" fontId="85" fillId="10" borderId="43" xfId="0" applyFont="1" applyFill="1" applyBorder="1" applyAlignment="1" applyProtection="1">
      <alignment horizontal="center"/>
      <protection hidden="1"/>
    </xf>
    <xf numFmtId="0" fontId="23" fillId="10" borderId="41" xfId="63" applyFont="1" applyFill="1" applyBorder="1" applyAlignment="1" applyProtection="1">
      <alignment horizontal="center" vertical="center" wrapText="1"/>
      <protection hidden="1"/>
    </xf>
    <xf numFmtId="0" fontId="23" fillId="10" borderId="47" xfId="63" applyFont="1" applyFill="1" applyBorder="1" applyAlignment="1" applyProtection="1">
      <alignment horizontal="center" vertical="center" wrapText="1"/>
      <protection hidden="1"/>
    </xf>
    <xf numFmtId="2" fontId="21" fillId="10" borderId="39" xfId="63" applyNumberFormat="1" applyFont="1" applyFill="1" applyBorder="1" applyAlignment="1" applyProtection="1">
      <alignment horizontal="center" vertical="center" wrapText="1"/>
      <protection hidden="1"/>
    </xf>
    <xf numFmtId="2" fontId="21" fillId="10" borderId="40" xfId="63" applyNumberFormat="1" applyFont="1" applyFill="1" applyBorder="1" applyAlignment="1" applyProtection="1">
      <alignment horizontal="center" vertical="center" wrapText="1"/>
      <protection hidden="1"/>
    </xf>
    <xf numFmtId="2" fontId="21" fillId="10" borderId="19" xfId="63" applyNumberFormat="1" applyFont="1" applyFill="1" applyBorder="1" applyAlignment="1" applyProtection="1">
      <alignment horizontal="center" vertical="center" wrapText="1"/>
      <protection hidden="1"/>
    </xf>
    <xf numFmtId="0" fontId="15" fillId="0" borderId="13" xfId="0" applyFont="1" applyBorder="1" applyAlignment="1" applyProtection="1">
      <alignment horizontal="center" vertical="center" wrapText="1"/>
      <protection hidden="1"/>
    </xf>
    <xf numFmtId="0" fontId="15" fillId="0" borderId="19"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0" fontId="85" fillId="10" borderId="37" xfId="0" applyFont="1" applyFill="1" applyBorder="1" applyAlignment="1" applyProtection="1">
      <alignment horizontal="center"/>
      <protection hidden="1"/>
    </xf>
    <xf numFmtId="0" fontId="85" fillId="10" borderId="38" xfId="0" applyFont="1" applyFill="1" applyBorder="1" applyAlignment="1" applyProtection="1">
      <alignment horizontal="center"/>
      <protection hidden="1"/>
    </xf>
    <xf numFmtId="0" fontId="110" fillId="0" borderId="11" xfId="0" applyFont="1" applyFill="1" applyBorder="1" applyAlignment="1" applyProtection="1">
      <alignment horizontal="center" vertical="center" wrapText="1"/>
      <protection hidden="1"/>
    </xf>
    <xf numFmtId="0" fontId="110" fillId="0" borderId="34" xfId="0" applyFont="1" applyFill="1" applyBorder="1" applyAlignment="1" applyProtection="1">
      <alignment horizontal="center" vertical="center" wrapText="1"/>
      <protection hidden="1"/>
    </xf>
    <xf numFmtId="0" fontId="110" fillId="0" borderId="32" xfId="0" applyFont="1" applyFill="1" applyBorder="1" applyAlignment="1" applyProtection="1">
      <alignment horizontal="center" vertical="center" wrapText="1"/>
      <protection hidden="1"/>
    </xf>
    <xf numFmtId="0" fontId="110" fillId="0" borderId="33" xfId="0" applyFont="1" applyFill="1" applyBorder="1" applyAlignment="1" applyProtection="1">
      <alignment horizontal="center" vertical="center" wrapText="1"/>
      <protection hidden="1"/>
    </xf>
    <xf numFmtId="9" fontId="113" fillId="10" borderId="13" xfId="87" applyFont="1" applyFill="1" applyBorder="1" applyAlignment="1" applyProtection="1">
      <alignment horizontal="center" vertical="center" wrapText="1"/>
      <protection hidden="1"/>
    </xf>
    <xf numFmtId="9" fontId="110" fillId="41" borderId="17" xfId="68" applyNumberFormat="1" applyFont="1" applyFill="1" applyBorder="1" applyAlignment="1" applyProtection="1">
      <alignment horizontal="center" vertical="center" wrapText="1"/>
      <protection hidden="1"/>
    </xf>
    <xf numFmtId="9" fontId="110" fillId="41" borderId="35" xfId="68" applyNumberFormat="1" applyFont="1" applyFill="1" applyBorder="1" applyAlignment="1" applyProtection="1">
      <alignment horizontal="center" vertical="center" wrapText="1"/>
      <protection hidden="1"/>
    </xf>
    <xf numFmtId="0" fontId="15" fillId="10" borderId="14" xfId="0" applyFont="1" applyFill="1" applyBorder="1" applyAlignment="1" applyProtection="1">
      <alignment horizontal="center" vertical="center"/>
      <protection hidden="1"/>
    </xf>
    <xf numFmtId="0" fontId="15" fillId="10" borderId="25" xfId="0" applyFont="1" applyFill="1" applyBorder="1" applyAlignment="1" applyProtection="1">
      <alignment horizontal="center" vertical="center"/>
      <protection hidden="1"/>
    </xf>
    <xf numFmtId="9" fontId="113" fillId="7" borderId="14" xfId="87" applyFont="1" applyFill="1" applyBorder="1" applyAlignment="1" applyProtection="1">
      <alignment horizontal="center" vertical="center" wrapText="1"/>
      <protection hidden="1"/>
    </xf>
    <xf numFmtId="9" fontId="113" fillId="7" borderId="25" xfId="87" applyFont="1" applyFill="1" applyBorder="1" applyAlignment="1" applyProtection="1">
      <alignment horizontal="center" vertical="center" wrapText="1"/>
      <protection hidden="1"/>
    </xf>
    <xf numFmtId="180" fontId="113" fillId="0" borderId="13" xfId="87" applyNumberFormat="1" applyFont="1" applyFill="1" applyBorder="1" applyAlignment="1" applyProtection="1">
      <alignment horizontal="center" vertical="center" wrapText="1"/>
      <protection hidden="1"/>
    </xf>
    <xf numFmtId="9" fontId="113" fillId="0" borderId="13" xfId="87" applyFont="1" applyFill="1" applyBorder="1" applyAlignment="1" applyProtection="1">
      <alignment horizontal="center" vertical="center" wrapText="1"/>
      <protection hidden="1" locked="0"/>
    </xf>
    <xf numFmtId="9" fontId="113" fillId="7" borderId="13" xfId="87" applyFont="1" applyFill="1" applyBorder="1" applyAlignment="1" applyProtection="1">
      <alignment horizontal="center" vertical="center" wrapText="1"/>
      <protection hidden="1"/>
    </xf>
    <xf numFmtId="9" fontId="113" fillId="10" borderId="14" xfId="87" applyFont="1" applyFill="1" applyBorder="1" applyAlignment="1" applyProtection="1">
      <alignment horizontal="center" vertical="center" wrapText="1"/>
      <protection hidden="1"/>
    </xf>
    <xf numFmtId="9" fontId="113" fillId="10" borderId="25" xfId="87" applyFont="1" applyFill="1" applyBorder="1" applyAlignment="1" applyProtection="1">
      <alignment horizontal="center" vertical="center" wrapText="1"/>
      <protection hidden="1"/>
    </xf>
    <xf numFmtId="9" fontId="113" fillId="0" borderId="13" xfId="87" applyFont="1" applyFill="1" applyBorder="1" applyAlignment="1" applyProtection="1">
      <alignment horizontal="center" vertical="center" wrapText="1"/>
      <protection hidden="1"/>
    </xf>
    <xf numFmtId="9" fontId="110" fillId="39" borderId="13" xfId="87" applyFont="1" applyFill="1" applyBorder="1" applyAlignment="1" applyProtection="1">
      <alignment horizontal="center" vertical="center" wrapText="1"/>
      <protection hidden="1"/>
    </xf>
    <xf numFmtId="9" fontId="110" fillId="0" borderId="13" xfId="87" applyFont="1" applyFill="1" applyBorder="1" applyAlignment="1" applyProtection="1">
      <alignment horizontal="center" vertical="center" wrapText="1"/>
      <protection hidden="1" locked="0"/>
    </xf>
    <xf numFmtId="0" fontId="12" fillId="33" borderId="21" xfId="63" applyFont="1" applyFill="1" applyBorder="1" applyAlignment="1">
      <alignment horizontal="center" vertical="center" wrapText="1"/>
      <protection/>
    </xf>
    <xf numFmtId="0" fontId="12" fillId="33" borderId="43" xfId="63" applyFont="1" applyFill="1" applyBorder="1" applyAlignment="1">
      <alignment horizontal="center" vertical="center" wrapText="1"/>
      <protection/>
    </xf>
    <xf numFmtId="0" fontId="12" fillId="34" borderId="28" xfId="63" applyFont="1" applyFill="1" applyBorder="1" applyAlignment="1">
      <alignment horizontal="center" vertical="center" wrapText="1"/>
      <protection/>
    </xf>
    <xf numFmtId="0" fontId="12" fillId="34" borderId="46" xfId="63" applyFont="1" applyFill="1" applyBorder="1" applyAlignment="1">
      <alignment horizontal="center" vertical="center" wrapText="1"/>
      <protection/>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wrapText="1"/>
      <protection hidden="1"/>
    </xf>
    <xf numFmtId="0" fontId="15" fillId="0" borderId="23" xfId="63" applyFont="1" applyFill="1" applyBorder="1" applyAlignment="1" applyProtection="1">
      <alignment horizontal="center" vertical="center" wrapText="1"/>
      <protection hidden="1"/>
    </xf>
    <xf numFmtId="0" fontId="15" fillId="0" borderId="0" xfId="63" applyFont="1" applyFill="1" applyBorder="1" applyAlignment="1" applyProtection="1">
      <alignment horizontal="center" vertical="center" wrapText="1"/>
      <protection hidden="1"/>
    </xf>
    <xf numFmtId="0" fontId="20" fillId="38" borderId="23" xfId="63" applyFont="1" applyFill="1" applyBorder="1" applyAlignment="1" applyProtection="1">
      <alignment horizontal="center" vertical="center"/>
      <protection hidden="1"/>
    </xf>
    <xf numFmtId="0" fontId="20" fillId="38" borderId="0" xfId="63" applyFont="1" applyFill="1" applyBorder="1" applyAlignment="1" applyProtection="1">
      <alignment horizontal="center" vertical="center"/>
      <protection hidden="1"/>
    </xf>
    <xf numFmtId="0" fontId="22" fillId="10" borderId="44" xfId="63" applyFont="1" applyFill="1" applyBorder="1" applyAlignment="1" applyProtection="1">
      <alignment horizontal="center" vertical="center" wrapText="1"/>
      <protection hidden="1"/>
    </xf>
    <xf numFmtId="0" fontId="22" fillId="10" borderId="0" xfId="63" applyFont="1" applyFill="1" applyBorder="1" applyAlignment="1" applyProtection="1">
      <alignment horizontal="center" vertical="center" wrapText="1"/>
      <protection hidden="1"/>
    </xf>
    <xf numFmtId="0" fontId="22" fillId="10" borderId="41" xfId="63" applyFont="1" applyFill="1" applyBorder="1" applyAlignment="1" applyProtection="1">
      <alignment horizontal="center" vertical="center" wrapText="1"/>
      <protection hidden="1"/>
    </xf>
    <xf numFmtId="0" fontId="22" fillId="10" borderId="47" xfId="63" applyFont="1" applyFill="1" applyBorder="1" applyAlignment="1" applyProtection="1">
      <alignment horizontal="center" vertical="center" wrapText="1"/>
      <protection hidden="1"/>
    </xf>
    <xf numFmtId="0" fontId="110" fillId="0" borderId="48" xfId="68" applyFont="1" applyFill="1" applyBorder="1" applyAlignment="1" applyProtection="1">
      <alignment horizontal="center" vertical="center" wrapText="1"/>
      <protection hidden="1"/>
    </xf>
    <xf numFmtId="0" fontId="9" fillId="39" borderId="17" xfId="68" applyFont="1" applyFill="1" applyBorder="1" applyAlignment="1" applyProtection="1">
      <alignment horizontal="center" vertical="center" wrapText="1"/>
      <protection hidden="1"/>
    </xf>
    <xf numFmtId="0" fontId="9" fillId="39" borderId="48" xfId="68" applyFont="1" applyFill="1" applyBorder="1" applyAlignment="1" applyProtection="1">
      <alignment horizontal="center" vertical="center" wrapText="1"/>
      <protection hidden="1"/>
    </xf>
    <xf numFmtId="0" fontId="9" fillId="39" borderId="49" xfId="68" applyFont="1" applyFill="1" applyBorder="1" applyAlignment="1" applyProtection="1">
      <alignment horizontal="center" vertical="center" wrapText="1"/>
      <protection hidden="1"/>
    </xf>
    <xf numFmtId="9" fontId="9" fillId="39" borderId="17" xfId="68" applyNumberFormat="1" applyFont="1" applyFill="1" applyBorder="1" applyAlignment="1" applyProtection="1">
      <alignment horizontal="center" vertical="center" wrapText="1"/>
      <protection hidden="1"/>
    </xf>
    <xf numFmtId="9" fontId="9" fillId="39" borderId="48" xfId="68" applyNumberFormat="1" applyFont="1" applyFill="1" applyBorder="1" applyAlignment="1" applyProtection="1">
      <alignment horizontal="center" vertical="center" wrapText="1"/>
      <protection hidden="1"/>
    </xf>
    <xf numFmtId="9" fontId="9" fillId="39" borderId="49" xfId="68" applyNumberFormat="1" applyFont="1" applyFill="1" applyBorder="1" applyAlignment="1" applyProtection="1">
      <alignment horizontal="center" vertical="center" wrapText="1"/>
      <protection hidden="1"/>
    </xf>
    <xf numFmtId="9" fontId="110" fillId="39" borderId="17" xfId="87" applyFont="1" applyFill="1" applyBorder="1" applyAlignment="1" applyProtection="1">
      <alignment horizontal="center" vertical="center" wrapText="1"/>
      <protection hidden="1"/>
    </xf>
    <xf numFmtId="9" fontId="110" fillId="39" borderId="48" xfId="87" applyFont="1" applyFill="1" applyBorder="1" applyAlignment="1" applyProtection="1">
      <alignment horizontal="center" vertical="center" wrapText="1"/>
      <protection hidden="1"/>
    </xf>
    <xf numFmtId="9" fontId="110" fillId="39" borderId="49" xfId="87" applyFont="1" applyFill="1" applyBorder="1" applyAlignment="1" applyProtection="1">
      <alignment horizontal="center" vertical="center" wrapText="1"/>
      <protection hidden="1"/>
    </xf>
    <xf numFmtId="0" fontId="15" fillId="10" borderId="19" xfId="0" applyFont="1" applyFill="1" applyBorder="1" applyAlignment="1" applyProtection="1">
      <alignment horizontal="center" vertical="center" wrapText="1"/>
      <protection hidden="1"/>
    </xf>
    <xf numFmtId="0" fontId="9" fillId="0" borderId="17" xfId="68" applyFont="1" applyFill="1" applyBorder="1" applyAlignment="1" applyProtection="1">
      <alignment horizontal="center" vertical="center" wrapText="1"/>
      <protection hidden="1"/>
    </xf>
    <xf numFmtId="0" fontId="9" fillId="0" borderId="48" xfId="68" applyFont="1" applyFill="1" applyBorder="1" applyAlignment="1" applyProtection="1">
      <alignment horizontal="center" vertical="center" wrapText="1"/>
      <protection hidden="1"/>
    </xf>
    <xf numFmtId="0" fontId="9" fillId="0" borderId="49" xfId="68" applyFont="1" applyFill="1" applyBorder="1" applyAlignment="1" applyProtection="1">
      <alignment horizontal="center" vertical="center" wrapText="1"/>
      <protection hidden="1"/>
    </xf>
    <xf numFmtId="9" fontId="113" fillId="10" borderId="24" xfId="87" applyFont="1" applyFill="1" applyBorder="1" applyAlignment="1" applyProtection="1">
      <alignment horizontal="center" vertical="center" wrapText="1"/>
      <protection hidden="1"/>
    </xf>
    <xf numFmtId="9" fontId="113" fillId="7" borderId="24" xfId="87" applyFont="1" applyFill="1" applyBorder="1" applyAlignment="1" applyProtection="1">
      <alignment horizontal="center" vertical="center" wrapText="1"/>
      <protection hidden="1"/>
    </xf>
    <xf numFmtId="9" fontId="110" fillId="39" borderId="14" xfId="87" applyFont="1" applyFill="1" applyBorder="1" applyAlignment="1" applyProtection="1">
      <alignment horizontal="center" vertical="center" wrapText="1"/>
      <protection hidden="1"/>
    </xf>
    <xf numFmtId="9" fontId="110" fillId="39" borderId="24" xfId="87" applyFont="1" applyFill="1" applyBorder="1" applyAlignment="1" applyProtection="1">
      <alignment horizontal="center" vertical="center" wrapText="1"/>
      <protection hidden="1"/>
    </xf>
    <xf numFmtId="9" fontId="110" fillId="39" borderId="25" xfId="87" applyFont="1" applyFill="1" applyBorder="1" applyAlignment="1" applyProtection="1">
      <alignment horizontal="center" vertical="center" wrapText="1"/>
      <protection hidden="1"/>
    </xf>
    <xf numFmtId="9" fontId="113" fillId="0" borderId="14" xfId="87" applyFont="1" applyFill="1" applyBorder="1" applyAlignment="1" applyProtection="1">
      <alignment horizontal="center" vertical="center" wrapText="1"/>
      <protection hidden="1"/>
    </xf>
    <xf numFmtId="9" fontId="113" fillId="0" borderId="24" xfId="87" applyFont="1" applyFill="1" applyBorder="1" applyAlignment="1" applyProtection="1">
      <alignment horizontal="center" vertical="center" wrapText="1"/>
      <protection hidden="1"/>
    </xf>
    <xf numFmtId="9" fontId="113" fillId="0" borderId="25" xfId="87" applyFont="1" applyFill="1" applyBorder="1" applyAlignment="1" applyProtection="1">
      <alignment horizontal="center" vertical="center" wrapText="1"/>
      <protection hidden="1"/>
    </xf>
    <xf numFmtId="180" fontId="113" fillId="0" borderId="14" xfId="87" applyNumberFormat="1" applyFont="1" applyFill="1" applyBorder="1" applyAlignment="1" applyProtection="1">
      <alignment horizontal="center" vertical="center" wrapText="1"/>
      <protection hidden="1"/>
    </xf>
    <xf numFmtId="180" fontId="113" fillId="0" borderId="24" xfId="87" applyNumberFormat="1" applyFont="1" applyFill="1" applyBorder="1" applyAlignment="1" applyProtection="1">
      <alignment horizontal="center" vertical="center" wrapText="1"/>
      <protection hidden="1"/>
    </xf>
    <xf numFmtId="180" fontId="113" fillId="0" borderId="25" xfId="87" applyNumberFormat="1" applyFont="1" applyFill="1" applyBorder="1" applyAlignment="1" applyProtection="1">
      <alignment horizontal="center" vertical="center" wrapText="1"/>
      <protection hidden="1"/>
    </xf>
    <xf numFmtId="9" fontId="110" fillId="0" borderId="14" xfId="87" applyFont="1" applyFill="1" applyBorder="1" applyAlignment="1" applyProtection="1">
      <alignment horizontal="center" vertical="center" wrapText="1"/>
      <protection hidden="1" locked="0"/>
    </xf>
    <xf numFmtId="9" fontId="110" fillId="0" borderId="24" xfId="87" applyFont="1" applyFill="1" applyBorder="1" applyAlignment="1" applyProtection="1">
      <alignment horizontal="center" vertical="center" wrapText="1"/>
      <protection hidden="1" locked="0"/>
    </xf>
    <xf numFmtId="9" fontId="110" fillId="0" borderId="25" xfId="87" applyFont="1" applyFill="1" applyBorder="1" applyAlignment="1" applyProtection="1">
      <alignment horizontal="center" vertical="center" wrapText="1"/>
      <protection hidden="1" locked="0"/>
    </xf>
    <xf numFmtId="204" fontId="8" fillId="10" borderId="14" xfId="63" applyNumberFormat="1" applyFont="1" applyFill="1" applyBorder="1" applyAlignment="1" applyProtection="1">
      <alignment horizontal="center" vertical="center" wrapText="1"/>
      <protection hidden="1"/>
    </xf>
    <xf numFmtId="204" fontId="8" fillId="10" borderId="24" xfId="63" applyNumberFormat="1" applyFont="1" applyFill="1" applyBorder="1" applyAlignment="1" applyProtection="1">
      <alignment horizontal="center" vertical="center" wrapText="1"/>
      <protection hidden="1"/>
    </xf>
    <xf numFmtId="0" fontId="15" fillId="10" borderId="24" xfId="0" applyFont="1" applyFill="1" applyBorder="1" applyAlignment="1" applyProtection="1">
      <alignment horizontal="center" vertical="center"/>
      <protection hidden="1"/>
    </xf>
    <xf numFmtId="0" fontId="0" fillId="0" borderId="0" xfId="0" applyAlignment="1">
      <alignment horizontal="left" vertical="center"/>
    </xf>
    <xf numFmtId="173" fontId="111" fillId="4" borderId="14" xfId="0" applyNumberFormat="1" applyFont="1" applyFill="1" applyBorder="1" applyAlignment="1" applyProtection="1">
      <alignment horizontal="center" vertical="center" wrapText="1"/>
      <protection hidden="1"/>
    </xf>
    <xf numFmtId="173" fontId="111" fillId="4" borderId="24" xfId="0" applyNumberFormat="1" applyFont="1" applyFill="1" applyBorder="1" applyAlignment="1" applyProtection="1">
      <alignment horizontal="center" vertical="center" wrapText="1"/>
      <protection hidden="1"/>
    </xf>
    <xf numFmtId="9" fontId="110" fillId="10" borderId="14" xfId="87" applyFont="1" applyFill="1" applyBorder="1" applyAlignment="1" applyProtection="1">
      <alignment horizontal="center" vertical="center" wrapText="1"/>
      <protection hidden="1"/>
    </xf>
    <xf numFmtId="9" fontId="110" fillId="10" borderId="24" xfId="87" applyFont="1" applyFill="1" applyBorder="1" applyAlignment="1" applyProtection="1">
      <alignment horizontal="center" vertical="center" wrapText="1"/>
      <protection hidden="1"/>
    </xf>
    <xf numFmtId="9" fontId="110" fillId="10" borderId="25" xfId="87" applyFont="1" applyFill="1" applyBorder="1" applyAlignment="1" applyProtection="1">
      <alignment horizontal="center" vertical="center" wrapText="1"/>
      <protection hidden="1"/>
    </xf>
    <xf numFmtId="0" fontId="110" fillId="39" borderId="14" xfId="0" applyNumberFormat="1" applyFont="1" applyFill="1" applyBorder="1" applyAlignment="1" applyProtection="1">
      <alignment horizontal="center" vertical="center" wrapText="1"/>
      <protection hidden="1"/>
    </xf>
    <xf numFmtId="0" fontId="15" fillId="0" borderId="25" xfId="0" applyFont="1" applyBorder="1" applyAlignment="1" applyProtection="1">
      <alignment horizontal="center" vertical="center" wrapText="1"/>
      <protection hidden="1"/>
    </xf>
    <xf numFmtId="0" fontId="110" fillId="39" borderId="14" xfId="69" applyFont="1" applyFill="1" applyBorder="1" applyAlignment="1" applyProtection="1">
      <alignment horizontal="center" vertical="center" wrapText="1"/>
      <protection hidden="1"/>
    </xf>
    <xf numFmtId="0" fontId="110" fillId="39" borderId="25" xfId="69" applyFont="1" applyFill="1" applyBorder="1" applyAlignment="1" applyProtection="1">
      <alignment horizontal="center" vertical="center" wrapText="1"/>
      <protection hidden="1"/>
    </xf>
    <xf numFmtId="0" fontId="15" fillId="39" borderId="14" xfId="68" applyFont="1" applyFill="1" applyBorder="1" applyAlignment="1" applyProtection="1">
      <alignment horizontal="center" vertical="center" wrapText="1"/>
      <protection hidden="1"/>
    </xf>
    <xf numFmtId="0" fontId="15" fillId="39" borderId="25" xfId="68" applyFont="1" applyFill="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10" fillId="0" borderId="14" xfId="0" applyNumberFormat="1" applyFont="1" applyFill="1" applyBorder="1" applyAlignment="1" applyProtection="1">
      <alignment horizontal="center" vertical="center" wrapText="1"/>
      <protection hidden="1"/>
    </xf>
    <xf numFmtId="0" fontId="110" fillId="0" borderId="25" xfId="0" applyNumberFormat="1" applyFont="1" applyFill="1" applyBorder="1" applyAlignment="1" applyProtection="1">
      <alignment horizontal="center" vertical="center" wrapText="1"/>
      <protection hidden="1"/>
    </xf>
    <xf numFmtId="14" fontId="110" fillId="0" borderId="14" xfId="0" applyNumberFormat="1" applyFont="1" applyFill="1" applyBorder="1" applyAlignment="1" applyProtection="1">
      <alignment horizontal="center" vertical="center" wrapText="1"/>
      <protection hidden="1"/>
    </xf>
    <xf numFmtId="14" fontId="110" fillId="0" borderId="25" xfId="0" applyNumberFormat="1" applyFont="1" applyFill="1" applyBorder="1" applyAlignment="1" applyProtection="1">
      <alignment horizontal="center" vertical="center" wrapText="1"/>
      <protection hidden="1"/>
    </xf>
    <xf numFmtId="0" fontId="110" fillId="39" borderId="25" xfId="0" applyNumberFormat="1" applyFont="1" applyFill="1" applyBorder="1" applyAlignment="1" applyProtection="1">
      <alignment horizontal="center" vertical="center" wrapText="1"/>
      <protection hidden="1"/>
    </xf>
    <xf numFmtId="0" fontId="15" fillId="10" borderId="36" xfId="0" applyFont="1" applyFill="1" applyBorder="1" applyAlignment="1" applyProtection="1">
      <alignment horizontal="center" vertical="center" wrapText="1"/>
      <protection hidden="1"/>
    </xf>
    <xf numFmtId="0" fontId="15" fillId="10" borderId="20" xfId="0" applyFont="1" applyFill="1" applyBorder="1" applyAlignment="1" applyProtection="1">
      <alignment horizontal="center" vertical="center" wrapText="1"/>
      <protection hidden="1"/>
    </xf>
    <xf numFmtId="0" fontId="15" fillId="10" borderId="27" xfId="0" applyFont="1" applyFill="1" applyBorder="1" applyAlignment="1" applyProtection="1">
      <alignment horizontal="center" vertical="center" wrapText="1"/>
      <protection hidden="1"/>
    </xf>
    <xf numFmtId="0" fontId="15" fillId="10" borderId="23" xfId="0" applyFont="1" applyFill="1" applyBorder="1" applyAlignment="1" applyProtection="1">
      <alignment horizontal="center" vertical="center" wrapText="1"/>
      <protection hidden="1"/>
    </xf>
    <xf numFmtId="0" fontId="15" fillId="10" borderId="0" xfId="0" applyFont="1" applyFill="1" applyBorder="1" applyAlignment="1" applyProtection="1">
      <alignment horizontal="center" vertical="center" wrapText="1"/>
      <protection hidden="1"/>
    </xf>
    <xf numFmtId="0" fontId="15" fillId="10" borderId="22" xfId="0" applyFont="1" applyFill="1" applyBorder="1" applyAlignment="1" applyProtection="1">
      <alignment horizontal="center" vertical="center" wrapText="1"/>
      <protection hidden="1"/>
    </xf>
    <xf numFmtId="0" fontId="15" fillId="10" borderId="37" xfId="0" applyFont="1" applyFill="1" applyBorder="1" applyAlignment="1" applyProtection="1">
      <alignment horizontal="center" vertical="center" wrapText="1"/>
      <protection hidden="1"/>
    </xf>
    <xf numFmtId="0" fontId="15" fillId="10" borderId="38" xfId="0" applyFont="1" applyFill="1" applyBorder="1" applyAlignment="1" applyProtection="1">
      <alignment horizontal="center" vertical="center" wrapText="1"/>
      <protection hidden="1"/>
    </xf>
    <xf numFmtId="0" fontId="15" fillId="10" borderId="26" xfId="0" applyFont="1" applyFill="1" applyBorder="1" applyAlignment="1" applyProtection="1">
      <alignment horizontal="center" vertical="center" wrapText="1"/>
      <protection hidden="1"/>
    </xf>
    <xf numFmtId="1" fontId="113" fillId="0" borderId="14" xfId="0" applyNumberFormat="1" applyFont="1" applyFill="1" applyBorder="1" applyAlignment="1" applyProtection="1">
      <alignment horizontal="center" vertical="center" wrapText="1"/>
      <protection hidden="1" locked="0"/>
    </xf>
    <xf numFmtId="1" fontId="113" fillId="0" borderId="25" xfId="0" applyNumberFormat="1" applyFont="1" applyFill="1" applyBorder="1" applyAlignment="1" applyProtection="1">
      <alignment horizontal="center" vertical="center" wrapText="1"/>
      <protection hidden="1" locked="0"/>
    </xf>
    <xf numFmtId="1" fontId="113" fillId="0" borderId="14" xfId="0" applyNumberFormat="1" applyFont="1" applyFill="1" applyBorder="1" applyAlignment="1" applyProtection="1">
      <alignment horizontal="center" vertical="center" wrapText="1"/>
      <protection hidden="1"/>
    </xf>
    <xf numFmtId="1" fontId="113" fillId="0" borderId="25" xfId="0" applyNumberFormat="1" applyFont="1" applyFill="1" applyBorder="1" applyAlignment="1" applyProtection="1">
      <alignment horizontal="center" vertical="center" wrapText="1"/>
      <protection hidden="1"/>
    </xf>
    <xf numFmtId="9" fontId="110" fillId="0" borderId="24" xfId="0" applyNumberFormat="1" applyFont="1" applyFill="1" applyBorder="1" applyAlignment="1" applyProtection="1">
      <alignment horizontal="center" vertical="center" wrapText="1"/>
      <protection hidden="1"/>
    </xf>
    <xf numFmtId="1" fontId="110" fillId="0" borderId="14" xfId="87" applyNumberFormat="1" applyFont="1" applyFill="1" applyBorder="1" applyAlignment="1" applyProtection="1">
      <alignment horizontal="center" vertical="center" wrapText="1"/>
      <protection hidden="1"/>
    </xf>
    <xf numFmtId="1" fontId="110" fillId="0" borderId="24" xfId="87" applyNumberFormat="1" applyFont="1" applyFill="1" applyBorder="1" applyAlignment="1" applyProtection="1">
      <alignment horizontal="center" vertical="center" wrapText="1"/>
      <protection hidden="1"/>
    </xf>
    <xf numFmtId="1" fontId="110" fillId="0" borderId="25" xfId="87" applyNumberFormat="1" applyFont="1" applyFill="1" applyBorder="1" applyAlignment="1" applyProtection="1">
      <alignment horizontal="center" vertical="center" wrapText="1"/>
      <protection hidden="1"/>
    </xf>
    <xf numFmtId="1" fontId="113" fillId="0" borderId="14" xfId="87" applyNumberFormat="1" applyFont="1" applyFill="1" applyBorder="1" applyAlignment="1" applyProtection="1">
      <alignment horizontal="center" vertical="center" wrapText="1"/>
      <protection hidden="1"/>
    </xf>
    <xf numFmtId="1" fontId="113" fillId="0" borderId="25" xfId="87" applyNumberFormat="1" applyFont="1" applyFill="1" applyBorder="1" applyAlignment="1" applyProtection="1">
      <alignment horizontal="center" vertical="center" wrapText="1"/>
      <protection hidden="1"/>
    </xf>
    <xf numFmtId="9" fontId="110" fillId="0" borderId="14" xfId="87" applyFont="1" applyFill="1" applyBorder="1" applyAlignment="1" applyProtection="1">
      <alignment horizontal="center" vertical="center" wrapText="1"/>
      <protection hidden="1"/>
    </xf>
    <xf numFmtId="9" fontId="110" fillId="0" borderId="24" xfId="87" applyFont="1" applyFill="1" applyBorder="1" applyAlignment="1" applyProtection="1">
      <alignment horizontal="center" vertical="center" wrapText="1"/>
      <protection hidden="1"/>
    </xf>
    <xf numFmtId="9" fontId="110" fillId="0" borderId="25" xfId="87" applyFont="1" applyFill="1" applyBorder="1" applyAlignment="1" applyProtection="1">
      <alignment horizontal="center" vertical="center" wrapText="1"/>
      <protection hidden="1"/>
    </xf>
    <xf numFmtId="1" fontId="110" fillId="39" borderId="14" xfId="87" applyNumberFormat="1" applyFont="1" applyFill="1" applyBorder="1" applyAlignment="1" applyProtection="1">
      <alignment horizontal="center" vertical="center" wrapText="1"/>
      <protection hidden="1"/>
    </xf>
    <xf numFmtId="1" fontId="110" fillId="39" borderId="25" xfId="87" applyNumberFormat="1" applyFont="1" applyFill="1" applyBorder="1" applyAlignment="1" applyProtection="1">
      <alignment horizontal="center" vertical="center" wrapText="1"/>
      <protection hidden="1"/>
    </xf>
    <xf numFmtId="0" fontId="110" fillId="39" borderId="24" xfId="0" applyNumberFormat="1" applyFont="1" applyFill="1" applyBorder="1" applyAlignment="1" applyProtection="1">
      <alignment horizontal="center" vertical="center" wrapText="1"/>
      <protection hidden="1"/>
    </xf>
    <xf numFmtId="9" fontId="110" fillId="39" borderId="14" xfId="0" applyNumberFormat="1" applyFont="1" applyFill="1" applyBorder="1" applyAlignment="1" applyProtection="1">
      <alignment horizontal="center" vertical="center" wrapText="1"/>
      <protection hidden="1"/>
    </xf>
    <xf numFmtId="9" fontId="110" fillId="39" borderId="24" xfId="0" applyNumberFormat="1" applyFont="1" applyFill="1" applyBorder="1" applyAlignment="1" applyProtection="1">
      <alignment horizontal="center" vertical="center" wrapText="1"/>
      <protection hidden="1"/>
    </xf>
    <xf numFmtId="9" fontId="110" fillId="39" borderId="25" xfId="0" applyNumberFormat="1" applyFont="1" applyFill="1" applyBorder="1" applyAlignment="1" applyProtection="1">
      <alignment horizontal="center" vertical="center" wrapText="1"/>
      <protection hidden="1"/>
    </xf>
    <xf numFmtId="0" fontId="110" fillId="0" borderId="24" xfId="0" applyNumberFormat="1" applyFont="1" applyFill="1" applyBorder="1" applyAlignment="1" applyProtection="1">
      <alignment horizontal="center" vertical="center" wrapText="1"/>
      <protection hidden="1"/>
    </xf>
    <xf numFmtId="173" fontId="111" fillId="4" borderId="25" xfId="0" applyNumberFormat="1" applyFont="1" applyFill="1" applyBorder="1" applyAlignment="1" applyProtection="1">
      <alignment horizontal="center" vertical="center" wrapText="1"/>
      <protection hidden="1"/>
    </xf>
    <xf numFmtId="1" fontId="113" fillId="0" borderId="24" xfId="87" applyNumberFormat="1" applyFont="1" applyFill="1" applyBorder="1" applyAlignment="1" applyProtection="1">
      <alignment horizontal="center" vertical="center" wrapText="1"/>
      <protection hidden="1"/>
    </xf>
    <xf numFmtId="0" fontId="110" fillId="39" borderId="13" xfId="0" applyFont="1" applyFill="1" applyBorder="1" applyAlignment="1" applyProtection="1">
      <alignment horizontal="center" vertical="center" wrapText="1"/>
      <protection hidden="1"/>
    </xf>
    <xf numFmtId="9" fontId="110" fillId="39" borderId="13" xfId="0" applyNumberFormat="1" applyFont="1" applyFill="1" applyBorder="1" applyAlignment="1" applyProtection="1">
      <alignment horizontal="center" vertical="center" wrapText="1"/>
      <protection hidden="1"/>
    </xf>
    <xf numFmtId="0" fontId="8" fillId="10" borderId="14" xfId="63" applyFont="1" applyFill="1" applyBorder="1" applyAlignment="1" applyProtection="1">
      <alignment horizontal="center" vertical="center" wrapText="1"/>
      <protection hidden="1"/>
    </xf>
    <xf numFmtId="0" fontId="8" fillId="10" borderId="24" xfId="63" applyFont="1" applyFill="1" applyBorder="1" applyAlignment="1" applyProtection="1">
      <alignment horizontal="center" vertical="center" wrapText="1"/>
      <protection hidden="1"/>
    </xf>
    <xf numFmtId="9" fontId="110" fillId="0" borderId="13" xfId="0" applyNumberFormat="1" applyFont="1" applyFill="1" applyBorder="1" applyAlignment="1" applyProtection="1">
      <alignment horizontal="center" vertical="center" wrapText="1"/>
      <protection hidden="1"/>
    </xf>
    <xf numFmtId="0" fontId="110" fillId="0" borderId="13" xfId="0" applyNumberFormat="1" applyFont="1" applyFill="1" applyBorder="1" applyAlignment="1" applyProtection="1">
      <alignment horizontal="center" vertical="center" wrapText="1"/>
      <protection hidden="1"/>
    </xf>
    <xf numFmtId="0" fontId="110" fillId="39" borderId="25" xfId="0" applyFont="1" applyFill="1" applyBorder="1" applyAlignment="1" applyProtection="1">
      <alignment horizontal="center" vertical="center" wrapText="1"/>
      <protection hidden="1"/>
    </xf>
    <xf numFmtId="0" fontId="110" fillId="39" borderId="14" xfId="0" applyFont="1" applyFill="1" applyBorder="1" applyAlignment="1" applyProtection="1">
      <alignment horizontal="center" vertical="center" wrapText="1"/>
      <protection hidden="1"/>
    </xf>
    <xf numFmtId="193" fontId="19" fillId="4" borderId="14" xfId="69" applyNumberFormat="1" applyFont="1" applyFill="1" applyBorder="1" applyAlignment="1" applyProtection="1">
      <alignment horizontal="center" vertical="center"/>
      <protection hidden="1"/>
    </xf>
    <xf numFmtId="193" fontId="19" fillId="4" borderId="24" xfId="69" applyNumberFormat="1" applyFont="1" applyFill="1" applyBorder="1" applyAlignment="1" applyProtection="1">
      <alignment horizontal="center" vertical="center"/>
      <protection hidden="1"/>
    </xf>
    <xf numFmtId="193" fontId="19" fillId="4" borderId="25" xfId="69" applyNumberFormat="1" applyFont="1" applyFill="1" applyBorder="1" applyAlignment="1" applyProtection="1">
      <alignment horizontal="center" vertical="center"/>
      <protection hidden="1"/>
    </xf>
    <xf numFmtId="14" fontId="110" fillId="39" borderId="14" xfId="0" applyNumberFormat="1" applyFont="1" applyFill="1" applyBorder="1" applyAlignment="1" applyProtection="1">
      <alignment horizontal="center" vertical="center" wrapText="1"/>
      <protection hidden="1"/>
    </xf>
    <xf numFmtId="0" fontId="110" fillId="39" borderId="13" xfId="0" applyNumberFormat="1" applyFont="1" applyFill="1" applyBorder="1" applyAlignment="1" applyProtection="1">
      <alignment horizontal="center" vertical="center" wrapText="1"/>
      <protection hidden="1"/>
    </xf>
    <xf numFmtId="0" fontId="36" fillId="0" borderId="0" xfId="0" applyFont="1" applyAlignment="1" applyProtection="1">
      <alignment horizontal="center" vertical="center"/>
      <protection hidden="1"/>
    </xf>
    <xf numFmtId="180" fontId="110" fillId="39" borderId="13" xfId="0" applyNumberFormat="1" applyFont="1" applyFill="1" applyBorder="1" applyAlignment="1" applyProtection="1">
      <alignment horizontal="center" vertical="center" wrapText="1"/>
      <protection hidden="1"/>
    </xf>
    <xf numFmtId="9" fontId="110" fillId="39" borderId="13" xfId="0" applyNumberFormat="1" applyFont="1" applyFill="1" applyBorder="1" applyAlignment="1" applyProtection="1">
      <alignment horizontal="center" vertical="center" wrapText="1"/>
      <protection hidden="1" locked="0"/>
    </xf>
    <xf numFmtId="9" fontId="113" fillId="0" borderId="14" xfId="87" applyFont="1" applyFill="1" applyBorder="1" applyAlignment="1" applyProtection="1">
      <alignment horizontal="center" vertical="center" wrapText="1"/>
      <protection hidden="1" locked="0"/>
    </xf>
    <xf numFmtId="9" fontId="113" fillId="0" borderId="25" xfId="87" applyFont="1" applyFill="1" applyBorder="1" applyAlignment="1" applyProtection="1">
      <alignment horizontal="center" vertical="center" wrapText="1"/>
      <protection hidden="1" locked="0"/>
    </xf>
    <xf numFmtId="9" fontId="113" fillId="0" borderId="24" xfId="87" applyFont="1" applyFill="1" applyBorder="1" applyAlignment="1" applyProtection="1">
      <alignment horizontal="center" vertical="center" wrapText="1"/>
      <protection hidden="1" locked="0"/>
    </xf>
    <xf numFmtId="0" fontId="15" fillId="0" borderId="14" xfId="0" applyFont="1" applyBorder="1" applyAlignment="1" applyProtection="1">
      <alignment horizontal="center" vertical="center"/>
      <protection hidden="1" locked="0"/>
    </xf>
    <xf numFmtId="0" fontId="15" fillId="0" borderId="24" xfId="0" applyFont="1" applyBorder="1" applyAlignment="1" applyProtection="1">
      <alignment horizontal="center" vertical="center"/>
      <protection hidden="1" locked="0"/>
    </xf>
    <xf numFmtId="0" fontId="15" fillId="0" borderId="25" xfId="0" applyFont="1" applyBorder="1" applyAlignment="1" applyProtection="1">
      <alignment horizontal="center" vertical="center"/>
      <protection hidden="1" locked="0"/>
    </xf>
    <xf numFmtId="0" fontId="96" fillId="0" borderId="14" xfId="46" applyBorder="1" applyAlignment="1" applyProtection="1">
      <alignment horizontal="center" vertical="center"/>
      <protection hidden="1"/>
    </xf>
    <xf numFmtId="0" fontId="96" fillId="0" borderId="24" xfId="46" applyBorder="1" applyAlignment="1" applyProtection="1">
      <alignment horizontal="center" vertical="center"/>
      <protection hidden="1"/>
    </xf>
    <xf numFmtId="0" fontId="96" fillId="0" borderId="25" xfId="46" applyBorder="1" applyAlignment="1" applyProtection="1">
      <alignment horizontal="center" vertical="center"/>
      <protection hidden="1"/>
    </xf>
    <xf numFmtId="0" fontId="96" fillId="0" borderId="14" xfId="46" applyBorder="1" applyAlignment="1" applyProtection="1">
      <alignment horizontal="center" vertical="center"/>
      <protection hidden="1" locked="0"/>
    </xf>
    <xf numFmtId="0" fontId="96" fillId="0" borderId="24" xfId="46" applyBorder="1" applyAlignment="1" applyProtection="1">
      <alignment horizontal="center" vertical="center"/>
      <protection hidden="1" locked="0"/>
    </xf>
    <xf numFmtId="0" fontId="96" fillId="0" borderId="25" xfId="46" applyBorder="1" applyAlignment="1" applyProtection="1">
      <alignment horizontal="center" vertical="center"/>
      <protection hidden="1" locked="0"/>
    </xf>
    <xf numFmtId="0" fontId="15" fillId="0" borderId="14" xfId="0" applyFont="1" applyBorder="1" applyAlignment="1" applyProtection="1">
      <alignment horizontal="center" vertical="center"/>
      <protection hidden="1"/>
    </xf>
    <xf numFmtId="0" fontId="15" fillId="0" borderId="24" xfId="0" applyFont="1" applyBorder="1" applyAlignment="1" applyProtection="1">
      <alignment horizontal="center" vertical="center"/>
      <protection hidden="1"/>
    </xf>
    <xf numFmtId="0" fontId="15" fillId="0" borderId="25" xfId="0" applyFont="1" applyBorder="1" applyAlignment="1" applyProtection="1">
      <alignment horizontal="center" vertical="center"/>
      <protection hidden="1"/>
    </xf>
    <xf numFmtId="0" fontId="15" fillId="0" borderId="14" xfId="0" applyFont="1" applyBorder="1" applyAlignment="1" applyProtection="1">
      <alignment horizontal="center" vertical="center" wrapText="1"/>
      <protection hidden="1" locked="0"/>
    </xf>
    <xf numFmtId="0" fontId="15" fillId="0" borderId="25" xfId="0" applyFont="1" applyBorder="1" applyAlignment="1" applyProtection="1">
      <alignment horizontal="center" vertical="center" wrapText="1"/>
      <protection hidden="1" locked="0"/>
    </xf>
    <xf numFmtId="1" fontId="113" fillId="39" borderId="14" xfId="0" applyNumberFormat="1" applyFont="1" applyFill="1" applyBorder="1" applyAlignment="1" applyProtection="1">
      <alignment horizontal="center" vertical="center" wrapText="1"/>
      <protection hidden="1"/>
    </xf>
    <xf numFmtId="1" fontId="113" fillId="39" borderId="24" xfId="0" applyNumberFormat="1" applyFont="1" applyFill="1" applyBorder="1" applyAlignment="1" applyProtection="1">
      <alignment horizontal="center" vertical="center" wrapText="1"/>
      <protection hidden="1"/>
    </xf>
    <xf numFmtId="1" fontId="113" fillId="39" borderId="25" xfId="0" applyNumberFormat="1" applyFont="1" applyFill="1" applyBorder="1" applyAlignment="1" applyProtection="1">
      <alignment horizontal="center" vertical="center" wrapText="1"/>
      <protection hidden="1"/>
    </xf>
    <xf numFmtId="9" fontId="110" fillId="39" borderId="14" xfId="87" applyNumberFormat="1" applyFont="1" applyFill="1" applyBorder="1" applyAlignment="1" applyProtection="1">
      <alignment horizontal="center" vertical="center" wrapText="1"/>
      <protection hidden="1" locked="0"/>
    </xf>
    <xf numFmtId="9" fontId="110" fillId="39" borderId="24" xfId="87" applyNumberFormat="1" applyFont="1" applyFill="1" applyBorder="1" applyAlignment="1" applyProtection="1">
      <alignment horizontal="center" vertical="center" wrapText="1"/>
      <protection hidden="1" locked="0"/>
    </xf>
    <xf numFmtId="9" fontId="110" fillId="39" borderId="25" xfId="87" applyNumberFormat="1" applyFont="1" applyFill="1" applyBorder="1" applyAlignment="1" applyProtection="1">
      <alignment horizontal="center" vertical="center" wrapText="1"/>
      <protection hidden="1" locked="0"/>
    </xf>
    <xf numFmtId="180" fontId="110" fillId="39" borderId="14" xfId="87" applyNumberFormat="1" applyFont="1" applyFill="1" applyBorder="1" applyAlignment="1" applyProtection="1">
      <alignment horizontal="center" vertical="center" wrapText="1"/>
      <protection hidden="1"/>
    </xf>
    <xf numFmtId="180" fontId="110" fillId="39" borderId="24" xfId="87" applyNumberFormat="1" applyFont="1" applyFill="1" applyBorder="1" applyAlignment="1" applyProtection="1">
      <alignment horizontal="center" vertical="center" wrapText="1"/>
      <protection hidden="1"/>
    </xf>
    <xf numFmtId="180" fontId="110" fillId="39" borderId="25" xfId="87" applyNumberFormat="1" applyFont="1" applyFill="1" applyBorder="1" applyAlignment="1" applyProtection="1">
      <alignment horizontal="center" vertical="center" wrapText="1"/>
      <protection hidden="1"/>
    </xf>
    <xf numFmtId="9" fontId="113" fillId="39" borderId="14" xfId="87" applyFont="1" applyFill="1" applyBorder="1" applyAlignment="1" applyProtection="1">
      <alignment horizontal="center" vertical="center" wrapText="1"/>
      <protection hidden="1" locked="0"/>
    </xf>
    <xf numFmtId="9" fontId="113" fillId="39" borderId="24" xfId="87" applyFont="1" applyFill="1" applyBorder="1" applyAlignment="1" applyProtection="1">
      <alignment horizontal="center" vertical="center" wrapText="1"/>
      <protection hidden="1" locked="0"/>
    </xf>
    <xf numFmtId="9" fontId="113" fillId="39" borderId="25" xfId="87" applyFont="1" applyFill="1" applyBorder="1" applyAlignment="1" applyProtection="1">
      <alignment horizontal="center" vertical="center" wrapText="1"/>
      <protection hidden="1" locked="0"/>
    </xf>
    <xf numFmtId="0" fontId="132" fillId="0" borderId="14" xfId="46" applyFont="1" applyBorder="1" applyAlignment="1" applyProtection="1">
      <alignment horizontal="center" vertical="center" wrapText="1"/>
      <protection hidden="1" locked="0"/>
    </xf>
    <xf numFmtId="0" fontId="132" fillId="0" borderId="24" xfId="46" applyFont="1" applyBorder="1" applyAlignment="1" applyProtection="1">
      <alignment horizontal="center" vertical="center" wrapText="1"/>
      <protection hidden="1" locked="0"/>
    </xf>
    <xf numFmtId="0" fontId="132" fillId="0" borderId="25" xfId="46" applyFont="1" applyBorder="1" applyAlignment="1" applyProtection="1">
      <alignment horizontal="center" vertical="center" wrapText="1"/>
      <protection hidden="1" locked="0"/>
    </xf>
    <xf numFmtId="0" fontId="15" fillId="0" borderId="24" xfId="0" applyFont="1" applyBorder="1" applyAlignment="1" applyProtection="1">
      <alignment horizontal="center" vertical="center" wrapText="1"/>
      <protection hidden="1" locked="0"/>
    </xf>
    <xf numFmtId="1" fontId="96" fillId="39" borderId="14" xfId="46" applyNumberFormat="1" applyFill="1" applyBorder="1" applyAlignment="1" applyProtection="1">
      <alignment horizontal="center" vertical="center" wrapText="1"/>
      <protection hidden="1" locked="0"/>
    </xf>
    <xf numFmtId="1" fontId="96" fillId="39" borderId="24" xfId="46" applyNumberFormat="1" applyFill="1" applyBorder="1" applyAlignment="1" applyProtection="1">
      <alignment horizontal="center" vertical="center" wrapText="1"/>
      <protection hidden="1" locked="0"/>
    </xf>
    <xf numFmtId="1" fontId="96" fillId="39" borderId="25" xfId="46" applyNumberFormat="1" applyFill="1" applyBorder="1" applyAlignment="1" applyProtection="1">
      <alignment horizontal="center" vertical="center" wrapText="1"/>
      <protection hidden="1" locked="0"/>
    </xf>
    <xf numFmtId="0" fontId="37" fillId="0" borderId="0" xfId="0" applyFont="1" applyAlignment="1" applyProtection="1">
      <alignment horizontal="left" vertical="center" wrapText="1"/>
      <protection hidden="1"/>
    </xf>
    <xf numFmtId="1" fontId="110" fillId="0" borderId="13" xfId="70" applyNumberFormat="1" applyFont="1" applyFill="1" applyBorder="1" applyAlignment="1" applyProtection="1">
      <alignment horizontal="center" vertical="center" wrapText="1"/>
      <protection hidden="1"/>
    </xf>
    <xf numFmtId="14" fontId="15" fillId="0" borderId="13" xfId="0" applyNumberFormat="1" applyFont="1" applyFill="1" applyBorder="1" applyAlignment="1" applyProtection="1">
      <alignment horizontal="center" vertical="center" wrapText="1"/>
      <protection hidden="1"/>
    </xf>
    <xf numFmtId="0" fontId="110" fillId="39" borderId="24" xfId="0" applyFont="1" applyFill="1" applyBorder="1" applyAlignment="1" applyProtection="1">
      <alignment horizontal="center" vertical="center" wrapText="1"/>
      <protection hidden="1"/>
    </xf>
    <xf numFmtId="0" fontId="110" fillId="39" borderId="14" xfId="69" applyNumberFormat="1" applyFont="1" applyFill="1" applyBorder="1" applyAlignment="1" applyProtection="1">
      <alignment horizontal="center" vertical="center" wrapText="1"/>
      <protection hidden="1"/>
    </xf>
    <xf numFmtId="0" fontId="110" fillId="39" borderId="24" xfId="69" applyNumberFormat="1" applyFont="1" applyFill="1" applyBorder="1" applyAlignment="1" applyProtection="1">
      <alignment horizontal="center" vertical="center" wrapText="1"/>
      <protection hidden="1"/>
    </xf>
    <xf numFmtId="0" fontId="110" fillId="39" borderId="25" xfId="69" applyNumberFormat="1" applyFont="1" applyFill="1" applyBorder="1" applyAlignment="1" applyProtection="1">
      <alignment horizontal="center" vertical="center" wrapText="1"/>
      <protection hidden="1"/>
    </xf>
    <xf numFmtId="9" fontId="110" fillId="39" borderId="14" xfId="69" applyNumberFormat="1" applyFont="1" applyFill="1" applyBorder="1" applyAlignment="1" applyProtection="1">
      <alignment horizontal="center" vertical="center" wrapText="1"/>
      <protection hidden="1"/>
    </xf>
    <xf numFmtId="9" fontId="110" fillId="39" borderId="24" xfId="69" applyNumberFormat="1" applyFont="1" applyFill="1" applyBorder="1" applyAlignment="1" applyProtection="1">
      <alignment horizontal="center" vertical="center" wrapText="1"/>
      <protection hidden="1"/>
    </xf>
    <xf numFmtId="9" fontId="110" fillId="39" borderId="25" xfId="69" applyNumberFormat="1" applyFont="1" applyFill="1" applyBorder="1" applyAlignment="1" applyProtection="1">
      <alignment horizontal="center" vertical="center" wrapText="1"/>
      <protection hidden="1"/>
    </xf>
    <xf numFmtId="9" fontId="110" fillId="41" borderId="13" xfId="87" applyFont="1" applyFill="1" applyBorder="1" applyAlignment="1" applyProtection="1">
      <alignment horizontal="center" vertical="center" wrapText="1"/>
      <protection hidden="1"/>
    </xf>
    <xf numFmtId="9" fontId="110" fillId="41" borderId="14" xfId="87" applyFont="1" applyFill="1" applyBorder="1" applyAlignment="1" applyProtection="1">
      <alignment horizontal="center" vertical="center" wrapText="1"/>
      <protection hidden="1"/>
    </xf>
    <xf numFmtId="9" fontId="110" fillId="41" borderId="24" xfId="87" applyFont="1" applyFill="1" applyBorder="1" applyAlignment="1" applyProtection="1">
      <alignment horizontal="center" vertical="center" wrapText="1"/>
      <protection hidden="1"/>
    </xf>
    <xf numFmtId="9" fontId="110" fillId="41" borderId="25" xfId="87" applyFont="1" applyFill="1" applyBorder="1" applyAlignment="1" applyProtection="1">
      <alignment horizontal="center" vertical="center" wrapText="1"/>
      <protection hidden="1"/>
    </xf>
    <xf numFmtId="0" fontId="15" fillId="39" borderId="13" xfId="0" applyFont="1" applyFill="1" applyBorder="1" applyAlignment="1" applyProtection="1">
      <alignment horizontal="center" vertical="center" wrapText="1"/>
      <protection hidden="1"/>
    </xf>
    <xf numFmtId="9" fontId="110" fillId="41" borderId="13" xfId="69" applyNumberFormat="1" applyFont="1" applyFill="1" applyBorder="1" applyAlignment="1" applyProtection="1">
      <alignment horizontal="center" vertical="center"/>
      <protection hidden="1"/>
    </xf>
    <xf numFmtId="0" fontId="110" fillId="41" borderId="13" xfId="70" applyNumberFormat="1" applyFont="1" applyFill="1" applyBorder="1" applyAlignment="1" applyProtection="1">
      <alignment horizontal="center" vertical="center" wrapText="1"/>
      <protection hidden="1"/>
    </xf>
    <xf numFmtId="186" fontId="15" fillId="4" borderId="14" xfId="0" applyNumberFormat="1" applyFont="1" applyFill="1" applyBorder="1" applyAlignment="1" applyProtection="1">
      <alignment horizontal="center" vertical="center" wrapText="1"/>
      <protection hidden="1"/>
    </xf>
    <xf numFmtId="186" fontId="15" fillId="4" borderId="24" xfId="0" applyNumberFormat="1" applyFont="1" applyFill="1" applyBorder="1" applyAlignment="1" applyProtection="1">
      <alignment horizontal="center" vertical="center" wrapText="1"/>
      <protection hidden="1"/>
    </xf>
    <xf numFmtId="186" fontId="15" fillId="4" borderId="25" xfId="0" applyNumberFormat="1" applyFont="1" applyFill="1" applyBorder="1" applyAlignment="1" applyProtection="1">
      <alignment horizontal="center" vertical="center" wrapText="1"/>
      <protection hidden="1"/>
    </xf>
    <xf numFmtId="0" fontId="110" fillId="41" borderId="14" xfId="0" applyFont="1" applyFill="1" applyBorder="1" applyAlignment="1" applyProtection="1">
      <alignment horizontal="center" vertical="center" wrapText="1"/>
      <protection hidden="1"/>
    </xf>
    <xf numFmtId="0" fontId="110" fillId="41" borderId="24" xfId="0" applyFont="1" applyFill="1" applyBorder="1" applyAlignment="1" applyProtection="1">
      <alignment horizontal="center" vertical="center" wrapText="1"/>
      <protection hidden="1"/>
    </xf>
    <xf numFmtId="0" fontId="110" fillId="41" borderId="25" xfId="0" applyFont="1" applyFill="1" applyBorder="1" applyAlignment="1" applyProtection="1">
      <alignment horizontal="center" vertical="center" wrapText="1"/>
      <protection hidden="1"/>
    </xf>
    <xf numFmtId="180" fontId="110" fillId="41" borderId="14" xfId="0" applyNumberFormat="1" applyFont="1" applyFill="1" applyBorder="1" applyAlignment="1" applyProtection="1">
      <alignment horizontal="center" vertical="center" wrapText="1"/>
      <protection hidden="1"/>
    </xf>
    <xf numFmtId="180" fontId="110" fillId="41" borderId="24" xfId="0" applyNumberFormat="1" applyFont="1" applyFill="1" applyBorder="1" applyAlignment="1" applyProtection="1">
      <alignment horizontal="center" vertical="center" wrapText="1"/>
      <protection hidden="1"/>
    </xf>
    <xf numFmtId="180" fontId="110" fillId="41" borderId="25" xfId="0" applyNumberFormat="1" applyFont="1" applyFill="1" applyBorder="1" applyAlignment="1" applyProtection="1">
      <alignment horizontal="center" vertical="center" wrapText="1"/>
      <protection hidden="1"/>
    </xf>
    <xf numFmtId="9" fontId="110" fillId="41" borderId="14" xfId="0" applyNumberFormat="1" applyFont="1" applyFill="1" applyBorder="1" applyAlignment="1" applyProtection="1">
      <alignment horizontal="center" vertical="center" wrapText="1"/>
      <protection hidden="1"/>
    </xf>
    <xf numFmtId="179" fontId="113" fillId="0" borderId="14" xfId="49" applyFont="1" applyFill="1" applyBorder="1" applyAlignment="1" applyProtection="1">
      <alignment horizontal="center" vertical="center" wrapText="1"/>
      <protection hidden="1"/>
    </xf>
    <xf numFmtId="179" fontId="113" fillId="0" borderId="24" xfId="49" applyFont="1" applyFill="1" applyBorder="1" applyAlignment="1" applyProtection="1">
      <alignment horizontal="center" vertical="center" wrapText="1"/>
      <protection hidden="1"/>
    </xf>
    <xf numFmtId="179" fontId="113" fillId="0" borderId="25" xfId="49" applyFont="1" applyFill="1" applyBorder="1" applyAlignment="1" applyProtection="1">
      <alignment horizontal="center" vertical="center" wrapText="1"/>
      <protection hidden="1"/>
    </xf>
    <xf numFmtId="186" fontId="8" fillId="4" borderId="24" xfId="0" applyNumberFormat="1"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xf>
    <xf numFmtId="0" fontId="15" fillId="0" borderId="24" xfId="0" applyFont="1" applyFill="1" applyBorder="1" applyAlignment="1" applyProtection="1">
      <alignment horizontal="center" vertical="center" wrapText="1"/>
      <protection hidden="1"/>
    </xf>
    <xf numFmtId="14" fontId="110" fillId="39" borderId="25" xfId="0" applyNumberFormat="1" applyFont="1" applyFill="1" applyBorder="1" applyAlignment="1" applyProtection="1">
      <alignment horizontal="center" vertical="center" wrapText="1"/>
      <protection hidden="1"/>
    </xf>
    <xf numFmtId="0" fontId="8" fillId="10" borderId="25" xfId="63" applyFont="1" applyFill="1" applyBorder="1" applyAlignment="1" applyProtection="1">
      <alignment horizontal="center" vertical="center" wrapText="1"/>
      <protection hidden="1"/>
    </xf>
    <xf numFmtId="180" fontId="110" fillId="39" borderId="14" xfId="87" applyNumberFormat="1" applyFont="1" applyFill="1" applyBorder="1" applyAlignment="1" applyProtection="1">
      <alignment horizontal="center" vertical="center" wrapText="1"/>
      <protection hidden="1" locked="0"/>
    </xf>
    <xf numFmtId="180" fontId="110" fillId="39" borderId="24" xfId="87" applyNumberFormat="1" applyFont="1" applyFill="1" applyBorder="1" applyAlignment="1" applyProtection="1">
      <alignment horizontal="center" vertical="center" wrapText="1"/>
      <protection hidden="1" locked="0"/>
    </xf>
    <xf numFmtId="180" fontId="110" fillId="39" borderId="25" xfId="87" applyNumberFormat="1" applyFont="1" applyFill="1" applyBorder="1" applyAlignment="1" applyProtection="1">
      <alignment horizontal="center" vertical="center" wrapText="1"/>
      <protection hidden="1" locked="0"/>
    </xf>
    <xf numFmtId="9" fontId="113" fillId="39" borderId="14" xfId="87" applyFont="1" applyFill="1" applyBorder="1" applyAlignment="1" applyProtection="1">
      <alignment horizontal="center" vertical="center" wrapText="1"/>
      <protection hidden="1"/>
    </xf>
    <xf numFmtId="9" fontId="113" fillId="39" borderId="24" xfId="87" applyFont="1" applyFill="1" applyBorder="1" applyAlignment="1" applyProtection="1">
      <alignment horizontal="center" vertical="center" wrapText="1"/>
      <protection hidden="1"/>
    </xf>
    <xf numFmtId="9" fontId="113" fillId="39" borderId="25" xfId="87" applyFont="1" applyFill="1" applyBorder="1" applyAlignment="1" applyProtection="1">
      <alignment horizontal="center" vertical="center" wrapText="1"/>
      <protection hidden="1"/>
    </xf>
    <xf numFmtId="0" fontId="15" fillId="0" borderId="14" xfId="0" applyFont="1" applyFill="1" applyBorder="1" applyAlignment="1" applyProtection="1">
      <alignment horizontal="center" vertical="center" wrapText="1"/>
      <protection hidden="1" locked="0"/>
    </xf>
    <xf numFmtId="0" fontId="15" fillId="0" borderId="24" xfId="0" applyFont="1" applyFill="1" applyBorder="1" applyAlignment="1" applyProtection="1">
      <alignment horizontal="center" vertical="center" wrapText="1"/>
      <protection hidden="1" locked="0"/>
    </xf>
    <xf numFmtId="1" fontId="113" fillId="39" borderId="14" xfId="0" applyNumberFormat="1" applyFont="1" applyFill="1" applyBorder="1" applyAlignment="1" applyProtection="1">
      <alignment horizontal="center" vertical="center" wrapText="1"/>
      <protection hidden="1" locked="0"/>
    </xf>
    <xf numFmtId="1" fontId="113" fillId="39" borderId="24" xfId="0" applyNumberFormat="1" applyFont="1" applyFill="1" applyBorder="1" applyAlignment="1" applyProtection="1">
      <alignment horizontal="center" vertical="center" wrapText="1"/>
      <protection hidden="1" locked="0"/>
    </xf>
    <xf numFmtId="1" fontId="113" fillId="39" borderId="25" xfId="0" applyNumberFormat="1" applyFont="1" applyFill="1" applyBorder="1" applyAlignment="1" applyProtection="1">
      <alignment horizontal="center" vertical="center" wrapText="1"/>
      <protection hidden="1" locked="0"/>
    </xf>
    <xf numFmtId="0" fontId="132" fillId="0" borderId="39" xfId="46" applyFont="1" applyBorder="1" applyAlignment="1" applyProtection="1">
      <alignment horizontal="center" vertical="center" wrapText="1"/>
      <protection hidden="1"/>
    </xf>
    <xf numFmtId="0" fontId="132" fillId="0" borderId="19" xfId="46" applyFont="1" applyBorder="1" applyAlignment="1" applyProtection="1">
      <alignment horizontal="center" vertical="center" wrapText="1"/>
      <protection hidden="1"/>
    </xf>
    <xf numFmtId="9" fontId="110" fillId="39" borderId="14" xfId="68" applyNumberFormat="1" applyFont="1" applyFill="1" applyBorder="1" applyAlignment="1" applyProtection="1">
      <alignment horizontal="center" vertical="center" wrapText="1"/>
      <protection hidden="1"/>
    </xf>
    <xf numFmtId="9" fontId="110" fillId="39" borderId="25" xfId="68" applyNumberFormat="1" applyFont="1" applyFill="1" applyBorder="1" applyAlignment="1" applyProtection="1">
      <alignment horizontal="center" vertical="center" wrapText="1"/>
      <protection hidden="1"/>
    </xf>
    <xf numFmtId="173" fontId="19" fillId="10" borderId="24" xfId="68" applyNumberFormat="1" applyFont="1" applyFill="1" applyBorder="1" applyAlignment="1" applyProtection="1">
      <alignment horizontal="center" vertical="center" wrapText="1"/>
      <protection hidden="1"/>
    </xf>
    <xf numFmtId="173" fontId="19" fillId="10" borderId="25" xfId="68" applyNumberFormat="1" applyFont="1" applyFill="1" applyBorder="1" applyAlignment="1" applyProtection="1">
      <alignment horizontal="center" vertical="center" wrapText="1"/>
      <protection hidden="1"/>
    </xf>
    <xf numFmtId="14" fontId="110" fillId="10" borderId="13" xfId="68" applyNumberFormat="1" applyFont="1" applyFill="1" applyBorder="1" applyAlignment="1" applyProtection="1">
      <alignment horizontal="center" vertical="center" wrapText="1"/>
      <protection hidden="1"/>
    </xf>
    <xf numFmtId="14" fontId="9" fillId="10" borderId="14" xfId="68" applyNumberFormat="1" applyFont="1" applyFill="1" applyBorder="1" applyAlignment="1" applyProtection="1">
      <alignment horizontal="center" vertical="center" wrapText="1"/>
      <protection hidden="1"/>
    </xf>
    <xf numFmtId="14" fontId="9" fillId="10" borderId="24" xfId="68" applyNumberFormat="1" applyFont="1" applyFill="1" applyBorder="1" applyAlignment="1" applyProtection="1">
      <alignment horizontal="center" vertical="center" wrapText="1"/>
      <protection hidden="1"/>
    </xf>
    <xf numFmtId="14" fontId="9" fillId="10" borderId="25" xfId="68" applyNumberFormat="1" applyFont="1" applyFill="1" applyBorder="1" applyAlignment="1" applyProtection="1">
      <alignment horizontal="center" vertical="center" wrapText="1"/>
      <protection hidden="1"/>
    </xf>
    <xf numFmtId="0" fontId="110" fillId="39" borderId="14" xfId="68" applyFont="1" applyFill="1" applyBorder="1" applyAlignment="1" applyProtection="1">
      <alignment horizontal="center" vertical="center" wrapText="1"/>
      <protection hidden="1"/>
    </xf>
    <xf numFmtId="0" fontId="110" fillId="39" borderId="25" xfId="68" applyFont="1" applyFill="1" applyBorder="1" applyAlignment="1" applyProtection="1">
      <alignment horizontal="center" vertical="center" wrapText="1"/>
      <protection hidden="1"/>
    </xf>
    <xf numFmtId="0" fontId="110" fillId="0" borderId="14" xfId="68" applyFont="1" applyFill="1" applyBorder="1" applyAlignment="1" applyProtection="1">
      <alignment horizontal="center" vertical="center" wrapText="1"/>
      <protection hidden="1"/>
    </xf>
    <xf numFmtId="0" fontId="110" fillId="0" borderId="25" xfId="68" applyFont="1" applyFill="1" applyBorder="1" applyAlignment="1" applyProtection="1">
      <alignment horizontal="center" vertical="center" wrapText="1"/>
      <protection hidden="1"/>
    </xf>
    <xf numFmtId="14" fontId="9" fillId="10" borderId="13" xfId="68" applyNumberFormat="1" applyFont="1" applyFill="1" applyBorder="1" applyAlignment="1" applyProtection="1">
      <alignment horizontal="center" vertical="center" wrapText="1"/>
      <protection hidden="1"/>
    </xf>
    <xf numFmtId="0" fontId="110" fillId="0" borderId="13" xfId="68" applyFont="1" applyFill="1" applyBorder="1" applyAlignment="1" applyProtection="1">
      <alignment horizontal="center" vertical="center" wrapText="1"/>
      <protection hidden="1"/>
    </xf>
    <xf numFmtId="1" fontId="110" fillId="0" borderId="13" xfId="68" applyNumberFormat="1" applyFont="1" applyFill="1" applyBorder="1" applyAlignment="1" applyProtection="1">
      <alignment horizontal="center" vertical="center" wrapText="1"/>
      <protection hidden="1"/>
    </xf>
    <xf numFmtId="0" fontId="9" fillId="39" borderId="14" xfId="0" applyFont="1" applyFill="1" applyBorder="1" applyAlignment="1" applyProtection="1">
      <alignment horizontal="center" vertical="center" wrapText="1"/>
      <protection hidden="1"/>
    </xf>
    <xf numFmtId="0" fontId="110" fillId="0" borderId="24" xfId="0" applyFont="1" applyBorder="1" applyAlignment="1" applyProtection="1">
      <alignment horizontal="center" vertical="center" wrapText="1"/>
      <protection hidden="1"/>
    </xf>
    <xf numFmtId="0" fontId="110" fillId="0" borderId="25" xfId="0" applyFont="1" applyBorder="1" applyAlignment="1" applyProtection="1">
      <alignment horizontal="center" vertical="center" wrapText="1"/>
      <protection hidden="1"/>
    </xf>
    <xf numFmtId="9" fontId="110" fillId="0" borderId="14" xfId="68" applyNumberFormat="1" applyFont="1" applyFill="1" applyBorder="1" applyAlignment="1" applyProtection="1">
      <alignment horizontal="center" vertical="center" wrapText="1"/>
      <protection hidden="1"/>
    </xf>
    <xf numFmtId="9" fontId="110" fillId="0" borderId="25" xfId="68" applyNumberFormat="1" applyFont="1" applyFill="1" applyBorder="1" applyAlignment="1" applyProtection="1">
      <alignment horizontal="center" vertical="center" wrapText="1"/>
      <protection hidden="1"/>
    </xf>
    <xf numFmtId="0" fontId="9" fillId="0" borderId="13" xfId="0" applyFont="1" applyFill="1" applyBorder="1" applyAlignment="1" applyProtection="1">
      <alignment horizontal="center" vertical="center" wrapText="1"/>
      <protection hidden="1"/>
    </xf>
    <xf numFmtId="14" fontId="19" fillId="2" borderId="50" xfId="68" applyNumberFormat="1" applyFont="1" applyFill="1" applyBorder="1" applyAlignment="1" applyProtection="1">
      <alignment horizontal="center" vertical="center" wrapText="1"/>
      <protection hidden="1"/>
    </xf>
    <xf numFmtId="0" fontId="15" fillId="0" borderId="11" xfId="68" applyFont="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0" fontId="15" fillId="0" borderId="10" xfId="68"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10" fillId="0" borderId="13" xfId="68" applyFont="1" applyBorder="1" applyAlignment="1" applyProtection="1">
      <alignment horizontal="center" vertical="center" wrapText="1"/>
      <protection hidden="1" locked="0"/>
    </xf>
    <xf numFmtId="0" fontId="132" fillId="0" borderId="13" xfId="46" applyFont="1" applyBorder="1" applyAlignment="1" applyProtection="1">
      <alignment horizontal="center" vertical="center" wrapText="1"/>
      <protection hidden="1"/>
    </xf>
    <xf numFmtId="0" fontId="132" fillId="0" borderId="13" xfId="46" applyFont="1" applyBorder="1" applyAlignment="1" applyProtection="1">
      <alignment horizontal="center" vertical="center" wrapText="1"/>
      <protection hidden="1" locked="0"/>
    </xf>
    <xf numFmtId="0" fontId="15" fillId="0" borderId="13" xfId="0" applyFont="1" applyBorder="1" applyAlignment="1" applyProtection="1">
      <alignment horizontal="center" vertical="center"/>
      <protection hidden="1" locked="0"/>
    </xf>
    <xf numFmtId="0" fontId="15" fillId="10" borderId="23" xfId="0" applyFont="1" applyFill="1" applyBorder="1" applyAlignment="1" applyProtection="1">
      <alignment horizontal="center" vertical="center"/>
      <protection hidden="1"/>
    </xf>
    <xf numFmtId="0" fontId="15" fillId="10" borderId="0" xfId="0" applyFont="1" applyFill="1" applyBorder="1" applyAlignment="1" applyProtection="1">
      <alignment horizontal="center" vertical="center"/>
      <protection hidden="1"/>
    </xf>
    <xf numFmtId="0" fontId="15" fillId="10" borderId="22" xfId="0" applyFont="1" applyFill="1" applyBorder="1" applyAlignment="1" applyProtection="1">
      <alignment horizontal="center" vertical="center"/>
      <protection hidden="1"/>
    </xf>
    <xf numFmtId="0" fontId="15" fillId="10" borderId="37" xfId="0" applyFont="1" applyFill="1" applyBorder="1" applyAlignment="1" applyProtection="1">
      <alignment horizontal="center" vertical="center"/>
      <protection hidden="1"/>
    </xf>
    <xf numFmtId="0" fontId="15" fillId="10" borderId="38" xfId="0" applyFont="1" applyFill="1" applyBorder="1" applyAlignment="1" applyProtection="1">
      <alignment horizontal="center" vertical="center"/>
      <protection hidden="1"/>
    </xf>
    <xf numFmtId="0" fontId="15" fillId="10" borderId="26" xfId="0" applyFont="1" applyFill="1" applyBorder="1" applyAlignment="1" applyProtection="1">
      <alignment horizontal="center" vertical="center"/>
      <protection hidden="1"/>
    </xf>
    <xf numFmtId="0" fontId="110" fillId="0" borderId="13" xfId="68" applyFont="1" applyFill="1" applyBorder="1" applyAlignment="1" applyProtection="1">
      <alignment horizontal="center" vertical="center" wrapText="1"/>
      <protection hidden="1" locked="0"/>
    </xf>
    <xf numFmtId="0" fontId="110" fillId="0" borderId="0" xfId="68" applyFont="1" applyFill="1" applyBorder="1" applyAlignment="1" applyProtection="1">
      <alignment horizontal="center" vertical="center" wrapText="1"/>
      <protection hidden="1"/>
    </xf>
    <xf numFmtId="0" fontId="96" fillId="0" borderId="14" xfId="46" applyBorder="1" applyAlignment="1" applyProtection="1">
      <alignment horizontal="center" vertical="center" wrapText="1"/>
      <protection hidden="1" locked="0"/>
    </xf>
    <xf numFmtId="0" fontId="96" fillId="0" borderId="24" xfId="46" applyBorder="1" applyAlignment="1" applyProtection="1">
      <alignment horizontal="center" vertical="center" wrapText="1"/>
      <protection hidden="1" locked="0"/>
    </xf>
    <xf numFmtId="0" fontId="110" fillId="0" borderId="10" xfId="68" applyFont="1" applyFill="1" applyBorder="1" applyAlignment="1" applyProtection="1">
      <alignment horizontal="center" vertical="center" wrapText="1"/>
      <protection hidden="1"/>
    </xf>
    <xf numFmtId="0" fontId="15" fillId="0" borderId="10" xfId="68" applyFont="1" applyFill="1" applyBorder="1" applyAlignment="1" applyProtection="1">
      <alignment horizontal="center" vertical="center" wrapText="1"/>
      <protection hidden="1"/>
    </xf>
    <xf numFmtId="9" fontId="15" fillId="0" borderId="10" xfId="68" applyNumberFormat="1" applyFont="1" applyFill="1" applyBorder="1" applyAlignment="1" applyProtection="1">
      <alignment horizontal="center" vertical="center" wrapText="1"/>
      <protection hidden="1"/>
    </xf>
    <xf numFmtId="14" fontId="15" fillId="0" borderId="10" xfId="68" applyNumberFormat="1" applyFont="1" applyFill="1" applyBorder="1" applyAlignment="1" applyProtection="1">
      <alignment horizontal="center" vertical="center" wrapText="1"/>
      <protection hidden="1"/>
    </xf>
    <xf numFmtId="0" fontId="115" fillId="41" borderId="11" xfId="72" applyFont="1" applyFill="1" applyBorder="1" applyAlignment="1" applyProtection="1">
      <alignment horizontal="center" vertical="center" wrapText="1"/>
      <protection hidden="1"/>
    </xf>
    <xf numFmtId="0" fontId="115" fillId="41" borderId="12" xfId="72" applyFont="1" applyFill="1" applyBorder="1" applyAlignment="1" applyProtection="1">
      <alignment horizontal="center" vertical="center" wrapText="1"/>
      <protection hidden="1"/>
    </xf>
    <xf numFmtId="9" fontId="115" fillId="41" borderId="11" xfId="87" applyFont="1" applyFill="1" applyBorder="1" applyAlignment="1" applyProtection="1">
      <alignment horizontal="center" vertical="center" wrapText="1"/>
      <protection hidden="1"/>
    </xf>
    <xf numFmtId="9" fontId="115" fillId="41" borderId="12" xfId="87" applyFont="1" applyFill="1" applyBorder="1" applyAlignment="1" applyProtection="1">
      <alignment horizontal="center" vertical="center" wrapText="1"/>
      <protection hidden="1"/>
    </xf>
    <xf numFmtId="9" fontId="115" fillId="41" borderId="51" xfId="87" applyFont="1" applyFill="1" applyBorder="1" applyAlignment="1" applyProtection="1">
      <alignment horizontal="center" vertical="center" wrapText="1"/>
      <protection hidden="1"/>
    </xf>
    <xf numFmtId="0" fontId="136" fillId="10" borderId="52" xfId="0" applyFont="1" applyFill="1" applyBorder="1" applyAlignment="1" applyProtection="1">
      <alignment horizontal="center" vertical="center" wrapText="1"/>
      <protection hidden="1"/>
    </xf>
    <xf numFmtId="0" fontId="136" fillId="10" borderId="10" xfId="0" applyFont="1" applyFill="1" applyBorder="1" applyAlignment="1" applyProtection="1">
      <alignment horizontal="center" vertical="center" wrapText="1"/>
      <protection hidden="1"/>
    </xf>
    <xf numFmtId="0" fontId="96" fillId="0" borderId="37" xfId="46" applyBorder="1" applyAlignment="1" applyProtection="1">
      <alignment horizontal="center" vertical="center" wrapText="1"/>
      <protection hidden="1"/>
    </xf>
    <xf numFmtId="0" fontId="96" fillId="0" borderId="26" xfId="46" applyBorder="1" applyAlignment="1" applyProtection="1">
      <alignment horizontal="center" vertical="center" wrapText="1"/>
      <protection hidden="1"/>
    </xf>
    <xf numFmtId="0" fontId="19" fillId="2" borderId="51" xfId="68" applyFont="1" applyFill="1" applyBorder="1" applyAlignment="1" applyProtection="1">
      <alignment horizontal="center" vertical="center" wrapText="1"/>
      <protection hidden="1"/>
    </xf>
    <xf numFmtId="0" fontId="19" fillId="2" borderId="12" xfId="68" applyFont="1" applyFill="1" applyBorder="1" applyAlignment="1" applyProtection="1">
      <alignment horizontal="center" vertical="center" wrapText="1"/>
      <protection hidden="1"/>
    </xf>
    <xf numFmtId="14" fontId="9" fillId="0" borderId="10" xfId="68" applyNumberFormat="1" applyFont="1" applyFill="1" applyBorder="1" applyAlignment="1" applyProtection="1">
      <alignment horizontal="center" vertical="center" wrapText="1"/>
      <protection hidden="1"/>
    </xf>
    <xf numFmtId="9" fontId="110" fillId="0" borderId="10" xfId="87" applyFont="1" applyFill="1" applyBorder="1" applyAlignment="1" applyProtection="1">
      <alignment horizontal="center" vertical="center" wrapText="1"/>
      <protection hidden="1"/>
    </xf>
    <xf numFmtId="0" fontId="9" fillId="10" borderId="10" xfId="68" applyFont="1" applyFill="1" applyBorder="1" applyAlignment="1" applyProtection="1">
      <alignment horizontal="center" vertical="center" wrapText="1"/>
      <protection hidden="1"/>
    </xf>
    <xf numFmtId="179" fontId="113" fillId="0" borderId="19" xfId="49" applyFont="1" applyFill="1" applyBorder="1" applyAlignment="1" applyProtection="1">
      <alignment horizontal="center" vertical="center" wrapText="1"/>
      <protection hidden="1"/>
    </xf>
    <xf numFmtId="179" fontId="113" fillId="0" borderId="13" xfId="49" applyFont="1" applyFill="1" applyBorder="1" applyAlignment="1" applyProtection="1">
      <alignment horizontal="center" vertical="center" wrapText="1"/>
      <protection hidden="1"/>
    </xf>
    <xf numFmtId="0" fontId="136" fillId="10" borderId="51" xfId="0" applyFont="1" applyFill="1" applyBorder="1" applyAlignment="1" applyProtection="1">
      <alignment horizontal="center" vertical="center" wrapText="1"/>
      <protection hidden="1"/>
    </xf>
    <xf numFmtId="0" fontId="136" fillId="10" borderId="34" xfId="0" applyFont="1" applyFill="1" applyBorder="1" applyAlignment="1" applyProtection="1">
      <alignment horizontal="center" vertical="center" wrapText="1"/>
      <protection hidden="1"/>
    </xf>
    <xf numFmtId="0" fontId="136" fillId="10" borderId="12" xfId="0" applyFont="1" applyFill="1" applyBorder="1" applyAlignment="1" applyProtection="1">
      <alignment horizontal="center" vertical="center" wrapText="1"/>
      <protection hidden="1"/>
    </xf>
    <xf numFmtId="0" fontId="137" fillId="46" borderId="0" xfId="0" applyFont="1" applyFill="1" applyBorder="1" applyAlignment="1" applyProtection="1">
      <alignment horizontal="center"/>
      <protection hidden="1"/>
    </xf>
    <xf numFmtId="0" fontId="137" fillId="46" borderId="0" xfId="0" applyFont="1" applyFill="1" applyBorder="1" applyAlignment="1" applyProtection="1">
      <alignment horizontal="center"/>
      <protection/>
    </xf>
  </cellXfs>
  <cellStyles count="11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2" xfId="51"/>
    <cellStyle name="Millares 3" xfId="52"/>
    <cellStyle name="Millares 6" xfId="53"/>
    <cellStyle name="Currency" xfId="54"/>
    <cellStyle name="Currency [0]" xfId="55"/>
    <cellStyle name="Moneda 2" xfId="56"/>
    <cellStyle name="Moneda 2 2" xfId="57"/>
    <cellStyle name="Neutral" xfId="58"/>
    <cellStyle name="Normal 10" xfId="59"/>
    <cellStyle name="Normal 10 2" xfId="60"/>
    <cellStyle name="Normal 12" xfId="61"/>
    <cellStyle name="Normal 14" xfId="62"/>
    <cellStyle name="Normal 2" xfId="63"/>
    <cellStyle name="Normal 2 10" xfId="64"/>
    <cellStyle name="Normal 2 11" xfId="65"/>
    <cellStyle name="Normal 2 12" xfId="66"/>
    <cellStyle name="Normal 2 13" xfId="67"/>
    <cellStyle name="Normal 2 14" xfId="68"/>
    <cellStyle name="Normal 2 15" xfId="69"/>
    <cellStyle name="Normal 2 15 2 2" xfId="70"/>
    <cellStyle name="Normal 2 2" xfId="71"/>
    <cellStyle name="Normal 2 2 2" xfId="72"/>
    <cellStyle name="Normal 2 3" xfId="73"/>
    <cellStyle name="Normal 2 4" xfId="74"/>
    <cellStyle name="Normal 2 5" xfId="75"/>
    <cellStyle name="Normal 2 6" xfId="76"/>
    <cellStyle name="Normal 2 7" xfId="77"/>
    <cellStyle name="Normal 2 8" xfId="78"/>
    <cellStyle name="Normal 2 9" xfId="79"/>
    <cellStyle name="Normal 3" xfId="80"/>
    <cellStyle name="Normal 4" xfId="81"/>
    <cellStyle name="Normal 6" xfId="82"/>
    <cellStyle name="Normal 6 2" xfId="83"/>
    <cellStyle name="Normal 7" xfId="84"/>
    <cellStyle name="Normal 7 2" xfId="85"/>
    <cellStyle name="Notas" xfId="86"/>
    <cellStyle name="Percent" xfId="87"/>
    <cellStyle name="Porcentual 2" xfId="88"/>
    <cellStyle name="Porcentual 2 10" xfId="89"/>
    <cellStyle name="Porcentual 2 10 2" xfId="90"/>
    <cellStyle name="Porcentual 2 2" xfId="91"/>
    <cellStyle name="Porcentual 2 2 2" xfId="92"/>
    <cellStyle name="Porcentual 2 2 3" xfId="93"/>
    <cellStyle name="Porcentual 2 2 4" xfId="94"/>
    <cellStyle name="Porcentual 2 2 5" xfId="95"/>
    <cellStyle name="Porcentual 2 2 6" xfId="96"/>
    <cellStyle name="Porcentual 2 2 7" xfId="97"/>
    <cellStyle name="Porcentual 2 2 8" xfId="98"/>
    <cellStyle name="Porcentual 2 2 9" xfId="99"/>
    <cellStyle name="Porcentual 2 3" xfId="100"/>
    <cellStyle name="Porcentual 2 3 2" xfId="101"/>
    <cellStyle name="Porcentual 2 3 2 2" xfId="102"/>
    <cellStyle name="Porcentual 2 3 3" xfId="103"/>
    <cellStyle name="Porcentual 2 4" xfId="104"/>
    <cellStyle name="Porcentual 2 4 2" xfId="105"/>
    <cellStyle name="Porcentual 2 5" xfId="106"/>
    <cellStyle name="Porcentual 2 5 2" xfId="107"/>
    <cellStyle name="Porcentual 2 6" xfId="108"/>
    <cellStyle name="Porcentual 2 6 2" xfId="109"/>
    <cellStyle name="Porcentual 2 7" xfId="110"/>
    <cellStyle name="Porcentual 2 7 2" xfId="111"/>
    <cellStyle name="Porcentual 2 8" xfId="112"/>
    <cellStyle name="Porcentual 2 8 2" xfId="113"/>
    <cellStyle name="Porcentual 2 9" xfId="114"/>
    <cellStyle name="Porcentual 2 9 2" xfId="115"/>
    <cellStyle name="Porcentual 3" xfId="116"/>
    <cellStyle name="Salida" xfId="117"/>
    <cellStyle name="Texto de advertencia" xfId="118"/>
    <cellStyle name="Texto explicativo" xfId="119"/>
    <cellStyle name="Título" xfId="120"/>
    <cellStyle name="Título 2" xfId="121"/>
    <cellStyle name="Título 3" xfId="122"/>
    <cellStyle name="Total" xfId="123"/>
  </cellStyles>
  <dxfs count="272">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6" tint="0.5999600291252136"/>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0"/>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0"/>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SUBGERENCIA%20DE%20RED\evidencias%20linea%202%20PAUC\ESCUCHA%20ACTIVA%201T%202016.xlsx" TargetMode="External" /><Relationship Id="rId2" Type="http://schemas.openxmlformats.org/officeDocument/2006/relationships/hyperlink" Target="SUBGERENCIA%20DE%20RED\evidencias%20linea%202%20PAUC\Cumplimiento%20Cronograma%20de%20actividades%20educativas.xlsx" TargetMode="External" /><Relationship Id="rId3" Type="http://schemas.openxmlformats.org/officeDocument/2006/relationships/hyperlink" Target="SUBGERENCIA%20DE%20RED\evidencias%20linea%202%20PAUC\ESC.%20ACTIVA%20CONSOLIDADOS%20%20Trim2%20%202016\ESE%20METROSALUD%20ESCUCHA%20ACTIVA%202016.xlsx" TargetMode="External" /><Relationship Id="rId4" Type="http://schemas.openxmlformats.org/officeDocument/2006/relationships/hyperlink" Target="SUBGERENCIA%20DE%20RED\evidencias%20linea%202%20PAUC\CONSOLIDADO%20ENCUESTAS%201%20CORTE%202016%20POR%20UPSS.xlsx" TargetMode="External" /><Relationship Id="rId5" Type="http://schemas.openxmlformats.org/officeDocument/2006/relationships/hyperlink" Target="SUBGERENCIA%20DE%20RED\2DO%20TRIMESTRE\LINEA%202\grado%20de%20conocimiento%20de%20los%20usuarios%20en%20DyD.xls" TargetMode="External" /><Relationship Id="rId6" Type="http://schemas.openxmlformats.org/officeDocument/2006/relationships/hyperlink" Target="SUBGERENCIA%20DE%20RED\2DO%20TRIMESTRE\ESC.%20ACTIVA%20CONSOLIDADOS%20%20Trim2%20%202016" TargetMode="External" /><Relationship Id="rId7" Type="http://schemas.openxmlformats.org/officeDocument/2006/relationships/hyperlink" Target="SUBGERENCIA%20DE%20RED\2DO%20TRIMESTRE\LINEA%202\cumplimiento%20de%20cronograma%20actividades%20educativas%202%20trimestre%20%202016%20abr-jun.xls" TargetMode="External" /><Relationship Id="rId8" Type="http://schemas.openxmlformats.org/officeDocument/2006/relationships/hyperlink" Target="SUBGERENCIA%20DE%20RED\3ER%20TRIMESTRE\ESC.%20ACTIVA%20CONSOLIDADOS%20%203er%20TRIM%202016\ESE%20METROSALUD%20ESCUCHA%20ACTIVA%202016.xlsx" TargetMode="External" /><Relationship Id="rId9" Type="http://schemas.openxmlformats.org/officeDocument/2006/relationships/hyperlink" Target="SUBGERENCIA%20DE%20RED\3ER%20TRIMESTRE\L&#65533;NEA%202\Cump%20de%20cronog%20de%20acti%20educ%20%203TRIM%202016.xlsx"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DIRECCION%20ADVA\primer%20trimestre\PROGRAMACION%20AUDITORIAS.xlsx" TargetMode="External" /><Relationship Id="rId2" Type="http://schemas.openxmlformats.org/officeDocument/2006/relationships/hyperlink" Target="DIRECCION%20ADVA\primer%20trimestre\informe%20new%20stetic%20y%20tecnicintas" TargetMode="External" /><Relationship Id="rId3" Type="http://schemas.openxmlformats.org/officeDocument/2006/relationships/hyperlink" Target="PLANEACION\PLAN%20ANTICORRUPCION%20Y%20A%20C" TargetMode="External" /><Relationship Id="rId4" Type="http://schemas.openxmlformats.org/officeDocument/2006/relationships/hyperlink" Target="PLANEACION\PLAN%20ANTICORRUPCION%20Y%20A%20C\Seguimiento%20ejecuci&#65533;n%20PA%20CYE2015.xlsx" TargetMode="External" /><Relationship Id="rId5" Type="http://schemas.openxmlformats.org/officeDocument/2006/relationships/hyperlink" Target="PLANEACION\BALANCE%20SOCIAL%202012-2015%20ARF.pdf" TargetMode="External" /><Relationship Id="rId6" Type="http://schemas.openxmlformats.org/officeDocument/2006/relationships/hyperlink" Target="PLANEACION\2%20%20TRIMESTRE\CODIGO%20DE%20ETICA%20Y%20BUEN%20GNO" TargetMode="External" /><Relationship Id="rId7" Type="http://schemas.openxmlformats.org/officeDocument/2006/relationships/hyperlink" Target="PLANEACION\2%20%20TRIMESTRE\ACTA%20RC%202016" TargetMode="External" /><Relationship Id="rId8" Type="http://schemas.openxmlformats.org/officeDocument/2006/relationships/hyperlink" Target="PLANEACION\2%20%20TRIMESTRE\RSE" TargetMode="External" /><Relationship Id="rId9" Type="http://schemas.openxmlformats.org/officeDocument/2006/relationships/hyperlink" Target="PLANEACION\2%20%20TRIMESTRE\PLAN%20ANTICORRUPCION%20Y%20ATENCION%20AL%20CIUDADANO" TargetMode="External" /><Relationship Id="rId10" Type="http://schemas.openxmlformats.org/officeDocument/2006/relationships/hyperlink" Target="PLANEACION\2%20%20TRIMESTRE\PLAN%20ANTICORRUPCION%20Y%20ATENCION%20AL%20CIUDADANO" TargetMode="External" /><Relationship Id="rId11" Type="http://schemas.openxmlformats.org/officeDocument/2006/relationships/hyperlink" Target="DIRECCION%20ADVA\Segundo%20trimestre\gestion%20ambiental.doc" TargetMode="External" /><Relationship Id="rId12" Type="http://schemas.openxmlformats.org/officeDocument/2006/relationships/hyperlink" Target="DIRECCION%20ADVA\Segundo%20trimestre\gestion%20ambiental.doc" TargetMode="External" /><Relationship Id="rId13" Type="http://schemas.openxmlformats.org/officeDocument/2006/relationships/hyperlink" Target="DIRECCION%20ADVA\Segundo%20trimestre\gestion%20ambiental.doc" TargetMode="External" /><Relationship Id="rId14" Type="http://schemas.openxmlformats.org/officeDocument/2006/relationships/hyperlink" Target="DIRECCION%20ADVA\primer%20trimestre\informe%20new%20stetic%20y%20tecnicintas" TargetMode="External" /><Relationship Id="rId15" Type="http://schemas.openxmlformats.org/officeDocument/2006/relationships/hyperlink" Target="PLANEACION\3%20TRIMESTRE\PLAN%20ANTICORRUPCION%20Y%20ATENCION%20AL%20CIUDADANO\FORMATOS%20PLAN%20ANTICORRUPCION%20Y%20ATENCION%20AL%20CIUDADANO.xlsx" TargetMode="External" /><Relationship Id="rId16" Type="http://schemas.openxmlformats.org/officeDocument/2006/relationships/hyperlink" Target="DIRECCION%20ADVA\tercer%20trimestre\informe%20tercer%20trimetre.doc" TargetMode="External" /><Relationship Id="rId17" Type="http://schemas.openxmlformats.org/officeDocument/2006/relationships/hyperlink" Target="DIRECCION%20ADVA\tercer%20trimestre\informe%20tercer%20trimetre.doc" TargetMode="External" /><Relationship Id="rId18" Type="http://schemas.openxmlformats.org/officeDocument/2006/relationships/hyperlink" Target="DIRECCION%20ADVA\tercer%20trimestre\informe%20tercer%20trimetre.doc" TargetMode="External" /><Relationship Id="rId19" Type="http://schemas.openxmlformats.org/officeDocument/2006/relationships/hyperlink" Target="DIRECCION%20ADVA\tercer%20trimestre\Informe%20New%20stetic%202016.pdf" TargetMode="External" /><Relationship Id="rId20" Type="http://schemas.openxmlformats.org/officeDocument/2006/relationships/comments" Target="../comments4.xml" /><Relationship Id="rId21" Type="http://schemas.openxmlformats.org/officeDocument/2006/relationships/vmlDrawing" Target="../drawings/vmlDrawing4.vml" /><Relationship Id="rId2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PLANEACION\PLAN%20DE%20GESTION%202015" TargetMode="External" /><Relationship Id="rId2" Type="http://schemas.openxmlformats.org/officeDocument/2006/relationships/hyperlink" Target="PLANEACION\ACUERDO%20PG2015" TargetMode="External" /><Relationship Id="rId3" Type="http://schemas.openxmlformats.org/officeDocument/2006/relationships/hyperlink" Target="PLANEACION\PLAN%20DE%20ACCION%202016" TargetMode="External" /><Relationship Id="rId4" Type="http://schemas.openxmlformats.org/officeDocument/2006/relationships/hyperlink" Target="PLANEACION\SEGUIMTOPLANACCI&#65533;N2015" TargetMode="External" /><Relationship Id="rId5" Type="http://schemas.openxmlformats.org/officeDocument/2006/relationships/hyperlink" Target="PLANEACION\SEGPDLLO2015" TargetMode="External" /><Relationship Id="rId6" Type="http://schemas.openxmlformats.org/officeDocument/2006/relationships/hyperlink" Target="PLANEACION\2%20%20TRIMESTRE\PUBLICACION%20PAGINA%20WEB%20PG%202015" TargetMode="External" /><Relationship Id="rId7" Type="http://schemas.openxmlformats.org/officeDocument/2006/relationships/hyperlink" Target="PLANEACION\2%20%20TRIMESTRE\%cump.P.A%20T%201-2-3-4%202016%201%20T%202016.xlsx" TargetMode="External" /><Relationship Id="rId8" Type="http://schemas.openxmlformats.org/officeDocument/2006/relationships/hyperlink" Target="PLANEACION\2%20%20TRIMESTRE\DESPLIEGUE%20COOP%20ITNAL" TargetMode="External" /><Relationship Id="rId9" Type="http://schemas.openxmlformats.org/officeDocument/2006/relationships/hyperlink" Target="PLANEACION\3%20TRIMESTRE\EVAL%20PA%202%20TRIM2016" TargetMode="External" /><Relationship Id="rId10" Type="http://schemas.openxmlformats.org/officeDocument/2006/relationships/comments" Target="../comments5.xml" /><Relationship Id="rId11" Type="http://schemas.openxmlformats.org/officeDocument/2006/relationships/vmlDrawing" Target="../drawings/vmlDrawing5.vml" /><Relationship Id="rId1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COMUNICACIONES" TargetMode="External" /><Relationship Id="rId2" Type="http://schemas.openxmlformats.org/officeDocument/2006/relationships/hyperlink" Target="PLANEACION\GESTION%20PROCESOS" TargetMode="External" /><Relationship Id="rId3" Type="http://schemas.openxmlformats.org/officeDocument/2006/relationships/hyperlink" Target="PLANEACION\GESTION%20PROCESOS" TargetMode="External" /><Relationship Id="rId4" Type="http://schemas.openxmlformats.org/officeDocument/2006/relationships/hyperlink" Target="PLANEACION\2%20%20TRIMESTRE\GESTION%20PROCESOS" TargetMode="External" /><Relationship Id="rId5" Type="http://schemas.openxmlformats.org/officeDocument/2006/relationships/hyperlink" Target="PLANEACION\2%20%20TRIMESTRE\GESTION%20PROCESOS" TargetMode="External" /><Relationship Id="rId6" Type="http://schemas.openxmlformats.org/officeDocument/2006/relationships/hyperlink" Target="PLANEACION\2%20%20TRIMESTRE\Analisis%201%20semestre%20proyectos.docx" TargetMode="External" /><Relationship Id="rId7" Type="http://schemas.openxmlformats.org/officeDocument/2006/relationships/hyperlink" Target="PLANEACION\2%20%20TRIMESTRE\HABILITACION" TargetMode="External" /><Relationship Id="rId8" Type="http://schemas.openxmlformats.org/officeDocument/2006/relationships/hyperlink" Target="PLANEACION\2%20%20TRIMESTRE\Resulltado%20Encuesta%20MECI%20del%20DAFP%20Feb%202016.xlsx" TargetMode="External" /><Relationship Id="rId9" Type="http://schemas.openxmlformats.org/officeDocument/2006/relationships/hyperlink" Target="COMUNICACIONES\Segundo%20Trimestre" TargetMode="External" /><Relationship Id="rId10" Type="http://schemas.openxmlformats.org/officeDocument/2006/relationships/hyperlink" Target="PLANEACION\3%20TRIMESTRE\GESTION%20PROCESOS" TargetMode="External" /><Relationship Id="rId11" Type="http://schemas.openxmlformats.org/officeDocument/2006/relationships/hyperlink" Target="PLANEACION\3%20TRIMESTRE\GESTION%20PROCESOS" TargetMode="External" /><Relationship Id="rId12" Type="http://schemas.openxmlformats.org/officeDocument/2006/relationships/hyperlink" Target="PLANEACION\3%20TRIMESTRE\GESTION%20PROCESOS" TargetMode="External" /><Relationship Id="rId13" Type="http://schemas.openxmlformats.org/officeDocument/2006/relationships/hyperlink" Target="COMUNICACIONES\Tercer%20trimestre" TargetMode="External" /><Relationship Id="rId14" Type="http://schemas.openxmlformats.org/officeDocument/2006/relationships/comments" Target="../comments6.xml" /><Relationship Id="rId15" Type="http://schemas.openxmlformats.org/officeDocument/2006/relationships/vmlDrawing" Target="../drawings/vmlDrawing6.vml" /><Relationship Id="rId1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CONTROL%20INTERNO" TargetMode="External" /><Relationship Id="rId2" Type="http://schemas.openxmlformats.org/officeDocument/2006/relationships/hyperlink" Target="PLANEACION\RIESGOS\0_Metodologia_Gest_Riesgo_V4.pdf" TargetMode="External" /><Relationship Id="rId3" Type="http://schemas.openxmlformats.org/officeDocument/2006/relationships/hyperlink" Target="PLANEACION\RIESGOS\0_Informe_SAR_2016.pdf" TargetMode="External" /><Relationship Id="rId4" Type="http://schemas.openxmlformats.org/officeDocument/2006/relationships/hyperlink" Target="PLANEACION\RIESGOS\PIR2016.xlsx" TargetMode="External" /><Relationship Id="rId5" Type="http://schemas.openxmlformats.org/officeDocument/2006/relationships/hyperlink" Target="PLANEACION\Indicadores%20BSC\Indicadores%20BSC_A%20Marzo2016.xlsx" TargetMode="External" /><Relationship Id="rId6" Type="http://schemas.openxmlformats.org/officeDocument/2006/relationships/hyperlink" Target="PLANEACION\2%20%20TRIMESTRE\PIR2016_cumpl1T_23062016.xlsx" TargetMode="External" /><Relationship Id="rId7" Type="http://schemas.openxmlformats.org/officeDocument/2006/relationships/hyperlink" Target="PLANEACION\2%20%20TRIMESTRE\0_APREND_ORG_PAMEC2012_2015_mayo2016.pdf" TargetMode="External" /><Relationship Id="rId8" Type="http://schemas.openxmlformats.org/officeDocument/2006/relationships/hyperlink" Target="PLANEACION\2%20%20TRIMESTRE\0_4T%20Seg%20PM%202014_2015_10_11_2015_final05022016.xlsx" TargetMode="External" /><Relationship Id="rId9" Type="http://schemas.openxmlformats.org/officeDocument/2006/relationships/hyperlink" Target="PLANEACION\2%20%20TRIMESTRE\Tabla_Indicadores_BSC2016_LCata&#241;o27052016.xlsx" TargetMode="External" /><Relationship Id="rId10" Type="http://schemas.openxmlformats.org/officeDocument/2006/relationships/hyperlink" Target="CONTROL%20INTERNO\PLAN%20DE%20ACCION%20SEGUNDO%20TRIMESTRE\1.Copia%20de%20Copia%20de%20CRONOGRAMA%202016%20DEFINITIVO.xls" TargetMode="External" /><Relationship Id="rId11" Type="http://schemas.openxmlformats.org/officeDocument/2006/relationships/hyperlink" Target="CONTROL%20INTERNO\PLAN%20DE%20ACCION%20SEGUNDO%20TRIMESTRE\2.PLAN%20DE%20ACCION%20SEGUNDO%20TRIMESTRE%202016.zip" TargetMode="External" /><Relationship Id="rId12" Type="http://schemas.openxmlformats.org/officeDocument/2006/relationships/hyperlink" Target="CONTROL%20INTERNO\PLAN%20DE%20ACCION%20SEGUNDO%20TRIMESTRE\3.%20Informe%20Consolidado%20Habilitacion.pdf" TargetMode="External" /><Relationship Id="rId13" Type="http://schemas.openxmlformats.org/officeDocument/2006/relationships/hyperlink" Target="CONTROL%20INTERNO\PLAN%20DE%20ACCION%20SEGUNDO%20TRIMESTRE\6.SEGUIMIENTO" TargetMode="External" /><Relationship Id="rId14" Type="http://schemas.openxmlformats.org/officeDocument/2006/relationships/hyperlink" Target="CONTROL%20INTERNO\PLAN%20DE%20ACCION%20SEGUNDO%20TRIMESTRE\5.NIAS%202016-2017%20(2).xls" TargetMode="External" /><Relationship Id="rId15" Type="http://schemas.openxmlformats.org/officeDocument/2006/relationships/hyperlink" Target="CONTROL%20INTERNO\PLAN%20DE%20ACCION%20SEGUNDO%20TRIMESTRE\4.SOCIALIZACION" TargetMode="External" /><Relationship Id="rId16" Type="http://schemas.openxmlformats.org/officeDocument/2006/relationships/hyperlink" Target="CONTROL%20INTERNO\PLAN%20DE%20ACCION%20SEGUNDO%20TRIMESTRE\6.Copia%20de%20Anexo%201%20Resumen%20Plan%20de%20Mejora%20Seg%20a%20Agosto%202016.xlsx" TargetMode="External" /><Relationship Id="rId17" Type="http://schemas.openxmlformats.org/officeDocument/2006/relationships/hyperlink" Target="PLANEACION\2%20%20TRIMESTRE\PLAN%20DE%20MEJORA" TargetMode="External" /><Relationship Id="rId18" Type="http://schemas.openxmlformats.org/officeDocument/2006/relationships/hyperlink" Target="../../../../../../../JOTA%20LOPEZ%20-%20BACK%20UP%20(26042016)/2016/PAMEC_AUTOEV_ACREDITACION/PAMEC_2016_2019/0_PLANEACION_PAMEC_2016_2019/0_DOC_PAMEC2016_2019_25072016.pdf" TargetMode="External" /><Relationship Id="rId19" Type="http://schemas.openxmlformats.org/officeDocument/2006/relationships/hyperlink" Target="../../../../../../../JOTA%20LOPEZ%20-%20BACK%20UP%20(26042016)/2016/INDICADORES/Tabla_Indicadores_BSC2016_LCata&#241;o27052016.xlsx" TargetMode="External" /><Relationship Id="rId20" Type="http://schemas.openxmlformats.org/officeDocument/2006/relationships/hyperlink" Target="CONTROL%20INTERNO\Plan%20de%20Acci&#65533;n%20Tercer%20Trimestre%202016\Evidencias%203T\Informes%20de%20auditoria%203T" TargetMode="External" /><Relationship Id="rId21" Type="http://schemas.openxmlformats.org/officeDocument/2006/relationships/hyperlink" Target="CONTROL%20INTERNO\Plan%20de%20Acci&#65533;n%20Tercer%20Trimestre%202016\Evidencias%203T\CRONOGRAMA%202016%20DEFINITIVO%2020160610%20Seguimiento%20Jefe.xls" TargetMode="External" /><Relationship Id="rId22" Type="http://schemas.openxmlformats.org/officeDocument/2006/relationships/hyperlink" Target="CONTROL%20INTERNO\Plan%20de%20Acci&#65533;n%20Tercer%20Trimestre%202016\Evidencias%203T\Autoevaluaciones%203T" TargetMode="External" /><Relationship Id="rId23" Type="http://schemas.openxmlformats.org/officeDocument/2006/relationships/hyperlink" Target="CONTROL%20INTERNO\Plan%20de%20Acci&#65533;n%20Tercer%20Trimestre%202016\Evidencias%203T\Evidencias%20NIAS" TargetMode="External" /><Relationship Id="rId24" Type="http://schemas.openxmlformats.org/officeDocument/2006/relationships/hyperlink" Target="CONTROL%20INTERNO\Plan%20de%20Acci&#65533;n%20Tercer%20Trimestre%202016\Evidencias%203T\Evidencias%20NIAS" TargetMode="External" /><Relationship Id="rId25" Type="http://schemas.openxmlformats.org/officeDocument/2006/relationships/hyperlink" Target="CONTROL%20INTERNO\Plan%20de%20Acci&#65533;n%20Tercer%20Trimestre%202016\Evidencias%203T\Informes%20de%20auditoria%203T\Informe%20Segumiento%20Planes%20de%20Mejora%201Sem%202016%20-22%2009.docx" TargetMode="External" /><Relationship Id="rId26" Type="http://schemas.openxmlformats.org/officeDocument/2006/relationships/comments" Target="../comments7.xml" /><Relationship Id="rId27" Type="http://schemas.openxmlformats.org/officeDocument/2006/relationships/vmlDrawing" Target="../drawings/vmlDrawing7.vml" /><Relationship Id="rId2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ERCADEO\Trimestre%201\Despliegue%20contratacion.zip" TargetMode="External" /><Relationship Id="rId2" Type="http://schemas.openxmlformats.org/officeDocument/2006/relationships/hyperlink" Target="MERCADEO\Trimestre%201\despliegue%20plan%20de%20mercadeo.zip" TargetMode="External" /><Relationship Id="rId3" Type="http://schemas.openxmlformats.org/officeDocument/2006/relationships/hyperlink" Target="MERCADEO\Trimestre%201\Nuevos%20procedimientos.zip" TargetMode="External" /><Relationship Id="rId4" Type="http://schemas.openxmlformats.org/officeDocument/2006/relationships/hyperlink" Target="MERCADEO\Trimestre%201\Informe%20lineas%20de%20negocios%20trimestre%201.pptx" TargetMode="External" /><Relationship Id="rId5" Type="http://schemas.openxmlformats.org/officeDocument/2006/relationships/hyperlink" Target="MERCADEO\Trimestre%201\Ejecucion%20Contratos" TargetMode="External" /><Relationship Id="rId6" Type="http://schemas.openxmlformats.org/officeDocument/2006/relationships/hyperlink" Target="MERCADEO\Trimestre%202\Plan%20de%20Operativizaci&#65533;n%20Mercadeo%202016-2019ARSL.docx" TargetMode="External" /><Relationship Id="rId7" Type="http://schemas.openxmlformats.org/officeDocument/2006/relationships/hyperlink" Target="MERCADEO\Trimestre%202\Evidencias\%%20ejecucion%20contractual" TargetMode="External" /><Relationship Id="rId8" Type="http://schemas.openxmlformats.org/officeDocument/2006/relationships/hyperlink" Target="MERCADEO\Trimestre%202\Plan%20de%20Operativizaci&#65533;n%20Mercadeo%202016-2019ARSL.docx" TargetMode="External" /><Relationship Id="rId9" Type="http://schemas.openxmlformats.org/officeDocument/2006/relationships/hyperlink" Target="MERCADEO\Trimestre%202\Evidencias\Lineas%20de%20negocio.pptx" TargetMode="External" /><Relationship Id="rId10" Type="http://schemas.openxmlformats.org/officeDocument/2006/relationships/hyperlink" Target="MERCADEO\Trimestre%203\evidencias\Despliegue%20contratos.zip" TargetMode="External" /><Relationship Id="rId11" Type="http://schemas.openxmlformats.org/officeDocument/2006/relationships/hyperlink" Target="MERCADEO\Trimestre%203\evidencias\Ejecucion%20contractual.zip" TargetMode="External" /><Relationship Id="rId12" Type="http://schemas.openxmlformats.org/officeDocument/2006/relationships/hyperlink" Target="MERCADEO\Trimestre%203\evidencias\INDICA%20LINEAS%20DE%20NEGOCIO%20SEPT%202016.pptx" TargetMode="External" /><Relationship Id="rId13" Type="http://schemas.openxmlformats.org/officeDocument/2006/relationships/comments" Target="../comments8.xml" /><Relationship Id="rId14" Type="http://schemas.openxmlformats.org/officeDocument/2006/relationships/vmlDrawing" Target="../drawings/vmlDrawing8.vml" /><Relationship Id="rId1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ERCADEO\Trimestre%201\portafiolio%20actualizado.docx" TargetMode="External" /><Relationship Id="rId2" Type="http://schemas.openxmlformats.org/officeDocument/2006/relationships/hyperlink" Target="MERCADEO\Trimestre%203\evidencias\portafiolio%20actualizado.docx" TargetMode="External" /><Relationship Id="rId3" Type="http://schemas.openxmlformats.org/officeDocument/2006/relationships/hyperlink" Target="PLANEACION\3%20TRIMESTRE\REFERENCIACION%20COMPARATIVA" TargetMode="External" /><Relationship Id="rId4" Type="http://schemas.openxmlformats.org/officeDocument/2006/relationships/comments" Target="../comments9.xml" /><Relationship Id="rId5" Type="http://schemas.openxmlformats.org/officeDocument/2006/relationships/vmlDrawing" Target="../drawings/vmlDrawing9.vml" /><Relationship Id="rId6"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9"/>
  <sheetViews>
    <sheetView zoomScale="90" zoomScaleNormal="90" zoomScalePageLayoutView="0" workbookViewId="0" topLeftCell="A1">
      <selection activeCell="C11" sqref="C11:C37"/>
    </sheetView>
  </sheetViews>
  <sheetFormatPr defaultColWidth="11.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20.8515625" style="0" customWidth="1"/>
    <col min="11" max="11" width="14.28125" style="1" customWidth="1"/>
    <col min="12" max="12" width="22.140625" style="0" customWidth="1"/>
    <col min="13" max="13" width="15.140625" style="0" customWidth="1"/>
    <col min="14" max="14" width="10.57421875" style="2" customWidth="1"/>
    <col min="15" max="15" width="15.57421875" style="2" customWidth="1"/>
    <col min="16" max="16" width="20.28125" style="0" customWidth="1"/>
  </cols>
  <sheetData>
    <row r="1" spans="1:16" ht="15" customHeight="1">
      <c r="A1" s="618" t="s">
        <v>70</v>
      </c>
      <c r="B1" s="618"/>
      <c r="C1" s="618"/>
      <c r="D1" s="618"/>
      <c r="E1" s="618"/>
      <c r="F1" s="618"/>
      <c r="G1" s="618"/>
      <c r="H1" s="618"/>
      <c r="I1" s="618"/>
      <c r="J1" s="618"/>
      <c r="K1" s="618"/>
      <c r="L1" s="618"/>
      <c r="M1" s="618"/>
      <c r="N1" s="618"/>
      <c r="O1" s="618"/>
      <c r="P1" s="618"/>
    </row>
    <row r="2" spans="1:16" ht="15">
      <c r="A2" s="618"/>
      <c r="B2" s="618"/>
      <c r="C2" s="618"/>
      <c r="D2" s="618"/>
      <c r="E2" s="618"/>
      <c r="F2" s="618"/>
      <c r="G2" s="618"/>
      <c r="H2" s="618"/>
      <c r="I2" s="618"/>
      <c r="J2" s="618"/>
      <c r="K2" s="618"/>
      <c r="L2" s="618"/>
      <c r="M2" s="618"/>
      <c r="N2" s="618"/>
      <c r="O2" s="618"/>
      <c r="P2" s="618"/>
    </row>
    <row r="3" spans="1:16" ht="15">
      <c r="A3" s="618"/>
      <c r="B3" s="618"/>
      <c r="C3" s="618"/>
      <c r="D3" s="618"/>
      <c r="E3" s="618"/>
      <c r="F3" s="618"/>
      <c r="G3" s="618"/>
      <c r="H3" s="618"/>
      <c r="I3" s="618"/>
      <c r="J3" s="618"/>
      <c r="K3" s="618"/>
      <c r="L3" s="618"/>
      <c r="M3" s="618"/>
      <c r="N3" s="618"/>
      <c r="O3" s="618"/>
      <c r="P3" s="618"/>
    </row>
    <row r="4" spans="1:16" ht="15">
      <c r="A4" s="618"/>
      <c r="B4" s="618"/>
      <c r="C4" s="618"/>
      <c r="D4" s="618"/>
      <c r="E4" s="618"/>
      <c r="F4" s="618"/>
      <c r="G4" s="618"/>
      <c r="H4" s="618"/>
      <c r="I4" s="618"/>
      <c r="J4" s="618"/>
      <c r="K4" s="618"/>
      <c r="L4" s="618"/>
      <c r="M4" s="618"/>
      <c r="N4" s="618"/>
      <c r="O4" s="618"/>
      <c r="P4" s="618"/>
    </row>
    <row r="5" spans="1:16" ht="15">
      <c r="A5" s="618"/>
      <c r="B5" s="618"/>
      <c r="C5" s="618"/>
      <c r="D5" s="618"/>
      <c r="E5" s="618"/>
      <c r="F5" s="618"/>
      <c r="G5" s="618"/>
      <c r="H5" s="618"/>
      <c r="I5" s="618"/>
      <c r="J5" s="618"/>
      <c r="K5" s="618"/>
      <c r="L5" s="618"/>
      <c r="M5" s="618"/>
      <c r="N5" s="618"/>
      <c r="O5" s="618"/>
      <c r="P5" s="618"/>
    </row>
    <row r="6" spans="1:16" ht="30" customHeight="1">
      <c r="A6" s="606" t="s">
        <v>0</v>
      </c>
      <c r="B6" s="606"/>
      <c r="C6" s="606"/>
      <c r="D6" s="606"/>
      <c r="E6" s="607" t="s">
        <v>1</v>
      </c>
      <c r="F6" s="607"/>
      <c r="G6" s="607"/>
      <c r="H6" s="607"/>
      <c r="I6" s="18"/>
      <c r="J6" s="606" t="s">
        <v>2</v>
      </c>
      <c r="K6" s="28"/>
      <c r="L6" s="607" t="s">
        <v>71</v>
      </c>
      <c r="M6" s="607"/>
      <c r="N6" s="607"/>
      <c r="O6" s="607"/>
      <c r="P6" s="607"/>
    </row>
    <row r="7" spans="1:16" ht="15" customHeight="1">
      <c r="A7" s="606" t="s">
        <v>3</v>
      </c>
      <c r="B7" s="606"/>
      <c r="C7" s="606"/>
      <c r="D7" s="606"/>
      <c r="E7" s="607" t="s">
        <v>4</v>
      </c>
      <c r="F7" s="607"/>
      <c r="G7" s="607"/>
      <c r="H7" s="607"/>
      <c r="I7" s="18"/>
      <c r="J7" s="606"/>
      <c r="K7" s="28"/>
      <c r="L7" s="607"/>
      <c r="M7" s="607"/>
      <c r="N7" s="607"/>
      <c r="O7" s="607"/>
      <c r="P7" s="607"/>
    </row>
    <row r="8" spans="1:16" ht="28.5" customHeight="1">
      <c r="A8" s="606" t="s">
        <v>6</v>
      </c>
      <c r="B8" s="606"/>
      <c r="C8" s="606"/>
      <c r="D8" s="606"/>
      <c r="E8" s="607" t="s">
        <v>7</v>
      </c>
      <c r="F8" s="607"/>
      <c r="G8" s="607"/>
      <c r="H8" s="607"/>
      <c r="I8" s="18"/>
      <c r="J8" s="19" t="s">
        <v>8</v>
      </c>
      <c r="K8" s="28"/>
      <c r="L8" s="608" t="s">
        <v>9</v>
      </c>
      <c r="M8" s="608"/>
      <c r="N8" s="608"/>
      <c r="O8" s="608"/>
      <c r="P8" s="608"/>
    </row>
    <row r="9" spans="1:16" ht="66" customHeight="1">
      <c r="A9" s="606" t="s">
        <v>72</v>
      </c>
      <c r="B9" s="606"/>
      <c r="C9" s="606"/>
      <c r="D9" s="606"/>
      <c r="E9" s="606"/>
      <c r="F9" s="606"/>
      <c r="G9" s="606"/>
      <c r="H9" s="606"/>
      <c r="I9" s="606"/>
      <c r="J9" s="606"/>
      <c r="K9" s="606"/>
      <c r="L9" s="606"/>
      <c r="M9" s="606"/>
      <c r="N9" s="606"/>
      <c r="O9" s="606"/>
      <c r="P9" s="606"/>
    </row>
    <row r="10" spans="1:16" ht="39" customHeight="1">
      <c r="A10" s="20" t="s">
        <v>73</v>
      </c>
      <c r="B10" s="20" t="s">
        <v>74</v>
      </c>
      <c r="C10" s="20" t="s">
        <v>85</v>
      </c>
      <c r="D10" s="20" t="s">
        <v>75</v>
      </c>
      <c r="E10" s="20" t="s">
        <v>74</v>
      </c>
      <c r="F10" s="20" t="s">
        <v>85</v>
      </c>
      <c r="G10" s="20" t="s">
        <v>76</v>
      </c>
      <c r="H10" s="20" t="s">
        <v>74</v>
      </c>
      <c r="I10" s="20" t="s">
        <v>85</v>
      </c>
      <c r="J10" s="20" t="s">
        <v>77</v>
      </c>
      <c r="K10" s="29" t="s">
        <v>74</v>
      </c>
      <c r="L10" s="20" t="s">
        <v>78</v>
      </c>
      <c r="M10" s="20" t="s">
        <v>79</v>
      </c>
      <c r="N10" s="20" t="s">
        <v>74</v>
      </c>
      <c r="O10" s="20" t="s">
        <v>85</v>
      </c>
      <c r="P10" s="20" t="s">
        <v>80</v>
      </c>
    </row>
    <row r="11" spans="1:16" ht="96.75" customHeight="1">
      <c r="A11" s="636" t="s">
        <v>71</v>
      </c>
      <c r="B11" s="620">
        <v>0.2</v>
      </c>
      <c r="C11" s="620" t="e">
        <f>SUM(F11:F37)</f>
        <v>#REF!</v>
      </c>
      <c r="D11" s="638" t="s">
        <v>5</v>
      </c>
      <c r="E11" s="620">
        <v>0.11</v>
      </c>
      <c r="F11" s="620" t="e">
        <f>SUM(I11:I28)</f>
        <v>#REF!</v>
      </c>
      <c r="G11" s="611" t="s">
        <v>86</v>
      </c>
      <c r="H11" s="612">
        <v>0.07</v>
      </c>
      <c r="I11" s="609" t="e">
        <f>O11+O12+O13+O14</f>
        <v>#REF!</v>
      </c>
      <c r="J11" s="610" t="s">
        <v>26</v>
      </c>
      <c r="K11" s="615">
        <v>0.02</v>
      </c>
      <c r="L11" s="10" t="s">
        <v>27</v>
      </c>
      <c r="M11" s="621" t="s">
        <v>30</v>
      </c>
      <c r="N11" s="7">
        <f>K11/4</f>
        <v>0.005</v>
      </c>
      <c r="O11" s="7" t="e">
        <f>#REF!</f>
        <v>#REF!</v>
      </c>
      <c r="P11" s="9" t="s">
        <v>31</v>
      </c>
    </row>
    <row r="12" spans="1:20" ht="73.5" customHeight="1">
      <c r="A12" s="636"/>
      <c r="B12" s="620"/>
      <c r="C12" s="620"/>
      <c r="D12" s="638"/>
      <c r="E12" s="620"/>
      <c r="F12" s="620"/>
      <c r="G12" s="611"/>
      <c r="H12" s="613"/>
      <c r="I12" s="609"/>
      <c r="J12" s="610"/>
      <c r="K12" s="616"/>
      <c r="L12" s="604" t="s">
        <v>28</v>
      </c>
      <c r="M12" s="621"/>
      <c r="N12" s="7">
        <f>K11/4</f>
        <v>0.005</v>
      </c>
      <c r="O12" s="7" t="e">
        <f>#REF!</f>
        <v>#REF!</v>
      </c>
      <c r="P12" s="9" t="s">
        <v>63</v>
      </c>
      <c r="T12" t="s">
        <v>81</v>
      </c>
    </row>
    <row r="13" spans="1:16" ht="73.5" customHeight="1">
      <c r="A13" s="636"/>
      <c r="B13" s="620"/>
      <c r="C13" s="620"/>
      <c r="D13" s="638"/>
      <c r="E13" s="620"/>
      <c r="F13" s="620"/>
      <c r="G13" s="611"/>
      <c r="H13" s="613"/>
      <c r="I13" s="609"/>
      <c r="J13" s="610"/>
      <c r="K13" s="616"/>
      <c r="L13" s="605"/>
      <c r="M13" s="621"/>
      <c r="N13" s="25">
        <f>K11/4</f>
        <v>0.005</v>
      </c>
      <c r="O13" s="25" t="e">
        <f>#REF!</f>
        <v>#REF!</v>
      </c>
      <c r="P13" s="16" t="s">
        <v>64</v>
      </c>
    </row>
    <row r="14" spans="1:16" ht="128.25" customHeight="1">
      <c r="A14" s="636"/>
      <c r="B14" s="620"/>
      <c r="C14" s="620"/>
      <c r="D14" s="638"/>
      <c r="E14" s="620"/>
      <c r="F14" s="620"/>
      <c r="G14" s="611"/>
      <c r="H14" s="613"/>
      <c r="I14" s="609"/>
      <c r="J14" s="610"/>
      <c r="K14" s="617"/>
      <c r="L14" s="10" t="s">
        <v>29</v>
      </c>
      <c r="M14" s="621"/>
      <c r="N14" s="7">
        <f>K11/4</f>
        <v>0.005</v>
      </c>
      <c r="O14" s="7" t="e">
        <f>#REF!</f>
        <v>#REF!</v>
      </c>
      <c r="P14" s="16" t="s">
        <v>65</v>
      </c>
    </row>
    <row r="15" spans="1:16" ht="91.5" customHeight="1">
      <c r="A15" s="636"/>
      <c r="B15" s="620"/>
      <c r="C15" s="620"/>
      <c r="D15" s="638"/>
      <c r="E15" s="620"/>
      <c r="F15" s="620"/>
      <c r="G15" s="611"/>
      <c r="H15" s="613"/>
      <c r="I15" s="609" t="e">
        <f>O15+O16</f>
        <v>#REF!</v>
      </c>
      <c r="J15" s="610" t="s">
        <v>32</v>
      </c>
      <c r="K15" s="615">
        <v>0.01</v>
      </c>
      <c r="L15" s="22" t="s">
        <v>33</v>
      </c>
      <c r="M15" s="621" t="s">
        <v>34</v>
      </c>
      <c r="N15" s="23">
        <f>K15/2</f>
        <v>0.005</v>
      </c>
      <c r="O15" s="23" t="e">
        <f>#REF!</f>
        <v>#REF!</v>
      </c>
      <c r="P15" s="625" t="s">
        <v>87</v>
      </c>
    </row>
    <row r="16" spans="1:16" ht="36.75" customHeight="1">
      <c r="A16" s="636"/>
      <c r="B16" s="620"/>
      <c r="C16" s="620"/>
      <c r="D16" s="638"/>
      <c r="E16" s="620"/>
      <c r="F16" s="620"/>
      <c r="G16" s="611"/>
      <c r="H16" s="613"/>
      <c r="I16" s="609"/>
      <c r="J16" s="610"/>
      <c r="K16" s="616"/>
      <c r="L16" s="611" t="s">
        <v>66</v>
      </c>
      <c r="M16" s="621"/>
      <c r="N16" s="634">
        <f>K15/2</f>
        <v>0.005</v>
      </c>
      <c r="O16" s="634" t="e">
        <f>#REF!</f>
        <v>#REF!</v>
      </c>
      <c r="P16" s="625"/>
    </row>
    <row r="17" spans="1:16" ht="117.75" customHeight="1">
      <c r="A17" s="636"/>
      <c r="B17" s="620"/>
      <c r="C17" s="620"/>
      <c r="D17" s="638"/>
      <c r="E17" s="620"/>
      <c r="F17" s="620"/>
      <c r="G17" s="611"/>
      <c r="H17" s="613"/>
      <c r="I17" s="609"/>
      <c r="J17" s="610"/>
      <c r="K17" s="617"/>
      <c r="L17" s="611"/>
      <c r="M17" s="621"/>
      <c r="N17" s="635"/>
      <c r="O17" s="635"/>
      <c r="P17" s="625"/>
    </row>
    <row r="18" spans="1:16" ht="117.75" customHeight="1">
      <c r="A18" s="636"/>
      <c r="B18" s="620"/>
      <c r="C18" s="620"/>
      <c r="D18" s="638"/>
      <c r="E18" s="620"/>
      <c r="F18" s="620"/>
      <c r="G18" s="611"/>
      <c r="H18" s="613"/>
      <c r="I18" s="609" t="e">
        <f>O18+O19</f>
        <v>#REF!</v>
      </c>
      <c r="J18" s="610" t="s">
        <v>35</v>
      </c>
      <c r="K18" s="615">
        <v>0.02</v>
      </c>
      <c r="L18" s="8" t="s">
        <v>36</v>
      </c>
      <c r="M18" s="9" t="s">
        <v>37</v>
      </c>
      <c r="N18" s="7">
        <f>K18*0.2</f>
        <v>0.004</v>
      </c>
      <c r="O18" s="7" t="e">
        <f>#REF!</f>
        <v>#REF!</v>
      </c>
      <c r="P18" s="11" t="s">
        <v>38</v>
      </c>
    </row>
    <row r="19" spans="1:16" ht="117.75" customHeight="1">
      <c r="A19" s="636"/>
      <c r="B19" s="620"/>
      <c r="C19" s="620"/>
      <c r="D19" s="638"/>
      <c r="E19" s="620"/>
      <c r="F19" s="620"/>
      <c r="G19" s="611"/>
      <c r="H19" s="613"/>
      <c r="I19" s="609"/>
      <c r="J19" s="610"/>
      <c r="K19" s="616"/>
      <c r="L19" s="21" t="s">
        <v>92</v>
      </c>
      <c r="M19" s="16" t="s">
        <v>39</v>
      </c>
      <c r="N19" s="25">
        <f>K18*0.8</f>
        <v>0.016</v>
      </c>
      <c r="O19" s="25" t="e">
        <f>#REF!</f>
        <v>#REF!</v>
      </c>
      <c r="P19" s="17" t="s">
        <v>40</v>
      </c>
    </row>
    <row r="20" spans="1:16" ht="117.75" customHeight="1">
      <c r="A20" s="636"/>
      <c r="B20" s="620"/>
      <c r="C20" s="620"/>
      <c r="D20" s="638"/>
      <c r="E20" s="620"/>
      <c r="F20" s="620"/>
      <c r="G20" s="611"/>
      <c r="H20" s="613"/>
      <c r="I20" s="609" t="e">
        <f>O20+O21</f>
        <v>#REF!</v>
      </c>
      <c r="J20" s="610" t="s">
        <v>41</v>
      </c>
      <c r="K20" s="615">
        <v>0.01</v>
      </c>
      <c r="L20" s="12" t="s">
        <v>42</v>
      </c>
      <c r="M20" s="624" t="s">
        <v>43</v>
      </c>
      <c r="N20" s="7">
        <f>K20*0.5</f>
        <v>0.005</v>
      </c>
      <c r="O20" s="7" t="e">
        <f>#REF!</f>
        <v>#REF!</v>
      </c>
      <c r="P20" s="13" t="s">
        <v>44</v>
      </c>
    </row>
    <row r="21" spans="1:16" ht="117.75" customHeight="1">
      <c r="A21" s="636"/>
      <c r="B21" s="620"/>
      <c r="C21" s="620"/>
      <c r="D21" s="638"/>
      <c r="E21" s="620"/>
      <c r="F21" s="620"/>
      <c r="G21" s="611"/>
      <c r="H21" s="613"/>
      <c r="I21" s="609"/>
      <c r="J21" s="610"/>
      <c r="K21" s="617"/>
      <c r="L21" s="12" t="s">
        <v>45</v>
      </c>
      <c r="M21" s="624"/>
      <c r="N21" s="7">
        <f>K20/2</f>
        <v>0.005</v>
      </c>
      <c r="O21" s="7" t="e">
        <f>#REF!</f>
        <v>#REF!</v>
      </c>
      <c r="P21" s="24" t="s">
        <v>46</v>
      </c>
    </row>
    <row r="22" spans="1:16" ht="54">
      <c r="A22" s="636"/>
      <c r="B22" s="620"/>
      <c r="C22" s="620"/>
      <c r="D22" s="638"/>
      <c r="E22" s="620"/>
      <c r="F22" s="620"/>
      <c r="G22" s="611"/>
      <c r="H22" s="613"/>
      <c r="I22" s="609" t="e">
        <f>O22+O23+O24</f>
        <v>#REF!</v>
      </c>
      <c r="J22" s="610" t="s">
        <v>88</v>
      </c>
      <c r="K22" s="615">
        <v>0.01</v>
      </c>
      <c r="L22" s="12" t="s">
        <v>47</v>
      </c>
      <c r="M22" s="621" t="s">
        <v>89</v>
      </c>
      <c r="N22" s="7">
        <f>K22*0.2</f>
        <v>0.002</v>
      </c>
      <c r="O22" s="7" t="e">
        <f>#REF!/3</f>
        <v>#REF!</v>
      </c>
      <c r="P22" s="625" t="s">
        <v>48</v>
      </c>
    </row>
    <row r="23" spans="1:16" ht="108">
      <c r="A23" s="636"/>
      <c r="B23" s="620"/>
      <c r="C23" s="620"/>
      <c r="D23" s="638"/>
      <c r="E23" s="620"/>
      <c r="F23" s="620"/>
      <c r="G23" s="611"/>
      <c r="H23" s="613"/>
      <c r="I23" s="609"/>
      <c r="J23" s="610"/>
      <c r="K23" s="616"/>
      <c r="L23" s="12" t="s">
        <v>49</v>
      </c>
      <c r="M23" s="621"/>
      <c r="N23" s="7">
        <f>K22*0.2</f>
        <v>0.002</v>
      </c>
      <c r="O23" s="7" t="e">
        <f>#REF!/3</f>
        <v>#REF!</v>
      </c>
      <c r="P23" s="625"/>
    </row>
    <row r="24" spans="1:16" ht="99" customHeight="1">
      <c r="A24" s="636"/>
      <c r="B24" s="620"/>
      <c r="C24" s="620"/>
      <c r="D24" s="638"/>
      <c r="E24" s="620"/>
      <c r="F24" s="620"/>
      <c r="G24" s="611"/>
      <c r="H24" s="614"/>
      <c r="I24" s="609"/>
      <c r="J24" s="610"/>
      <c r="K24" s="617"/>
      <c r="L24" s="12" t="s">
        <v>93</v>
      </c>
      <c r="M24" s="621"/>
      <c r="N24" s="7">
        <f>K22*0.6</f>
        <v>0.006</v>
      </c>
      <c r="O24" s="7" t="e">
        <f>#REF!/3</f>
        <v>#REF!</v>
      </c>
      <c r="P24" s="625"/>
    </row>
    <row r="25" spans="1:16" ht="104.25" customHeight="1">
      <c r="A25" s="636"/>
      <c r="B25" s="620"/>
      <c r="C25" s="620"/>
      <c r="D25" s="638"/>
      <c r="E25" s="620"/>
      <c r="F25" s="620"/>
      <c r="G25" s="611" t="s">
        <v>90</v>
      </c>
      <c r="H25" s="612">
        <v>0.04</v>
      </c>
      <c r="I25" s="599" t="e">
        <f>O25+O26+O27+O28</f>
        <v>#REF!</v>
      </c>
      <c r="J25" s="622" t="s">
        <v>61</v>
      </c>
      <c r="K25" s="632">
        <v>0.02</v>
      </c>
      <c r="L25" s="12" t="s">
        <v>15</v>
      </c>
      <c r="M25" s="621" t="s">
        <v>16</v>
      </c>
      <c r="N25" s="7">
        <f>K25/2</f>
        <v>0.01</v>
      </c>
      <c r="O25" s="7" t="e">
        <f>#REF!/2</f>
        <v>#REF!</v>
      </c>
      <c r="P25" s="625" t="s">
        <v>17</v>
      </c>
    </row>
    <row r="26" spans="1:16" ht="104.25" customHeight="1">
      <c r="A26" s="636"/>
      <c r="B26" s="620"/>
      <c r="C26" s="620"/>
      <c r="D26" s="638"/>
      <c r="E26" s="620"/>
      <c r="F26" s="620"/>
      <c r="G26" s="611"/>
      <c r="H26" s="613"/>
      <c r="I26" s="600"/>
      <c r="J26" s="622"/>
      <c r="K26" s="633"/>
      <c r="L26" s="14" t="s">
        <v>18</v>
      </c>
      <c r="M26" s="621"/>
      <c r="N26" s="7">
        <f>K25/2</f>
        <v>0.01</v>
      </c>
      <c r="O26" s="7" t="e">
        <f>#REF!/2</f>
        <v>#REF!</v>
      </c>
      <c r="P26" s="625"/>
    </row>
    <row r="27" spans="1:16" ht="111.75" customHeight="1">
      <c r="A27" s="636"/>
      <c r="B27" s="620"/>
      <c r="C27" s="620"/>
      <c r="D27" s="638"/>
      <c r="E27" s="620"/>
      <c r="F27" s="620"/>
      <c r="G27" s="611"/>
      <c r="H27" s="613"/>
      <c r="I27" s="600"/>
      <c r="J27" s="622" t="s">
        <v>19</v>
      </c>
      <c r="K27" s="632">
        <v>0.02</v>
      </c>
      <c r="L27" s="15" t="s">
        <v>20</v>
      </c>
      <c r="M27" s="637" t="s">
        <v>21</v>
      </c>
      <c r="N27" s="7">
        <f>K27*0.7</f>
        <v>0.013999999999999999</v>
      </c>
      <c r="O27" s="7" t="e">
        <f>#REF!</f>
        <v>#REF!</v>
      </c>
      <c r="P27" s="14" t="s">
        <v>22</v>
      </c>
    </row>
    <row r="28" spans="1:16" ht="75" customHeight="1">
      <c r="A28" s="636"/>
      <c r="B28" s="620"/>
      <c r="C28" s="620"/>
      <c r="D28" s="638"/>
      <c r="E28" s="620"/>
      <c r="F28" s="620"/>
      <c r="G28" s="611"/>
      <c r="H28" s="614"/>
      <c r="I28" s="601"/>
      <c r="J28" s="622"/>
      <c r="K28" s="633"/>
      <c r="L28" s="15" t="s">
        <v>23</v>
      </c>
      <c r="M28" s="637"/>
      <c r="N28" s="7">
        <f>K27*0.3</f>
        <v>0.006</v>
      </c>
      <c r="O28" s="7" t="e">
        <f>#REF!</f>
        <v>#REF!</v>
      </c>
      <c r="P28" s="14" t="s">
        <v>24</v>
      </c>
    </row>
    <row r="29" spans="1:16" ht="129.75" customHeight="1">
      <c r="A29" s="636"/>
      <c r="B29" s="620"/>
      <c r="C29" s="620"/>
      <c r="D29" s="619" t="s">
        <v>50</v>
      </c>
      <c r="E29" s="620">
        <v>0.09</v>
      </c>
      <c r="F29" s="620" t="e">
        <f>SUM(I29)</f>
        <v>#REF!</v>
      </c>
      <c r="G29" s="621" t="s">
        <v>91</v>
      </c>
      <c r="H29" s="596">
        <v>0.09</v>
      </c>
      <c r="I29" s="596" t="e">
        <f>O29+O30+O31+O32+O33+O34+O35+O36+O37</f>
        <v>#REF!</v>
      </c>
      <c r="J29" s="604" t="s">
        <v>51</v>
      </c>
      <c r="K29" s="629">
        <f>H29*0.4</f>
        <v>0.036</v>
      </c>
      <c r="L29" s="31" t="s">
        <v>67</v>
      </c>
      <c r="M29" s="31" t="s">
        <v>52</v>
      </c>
      <c r="N29" s="7">
        <f>K29*0.2</f>
        <v>0.0072</v>
      </c>
      <c r="O29" s="7" t="e">
        <f>#REF!/2</f>
        <v>#REF!</v>
      </c>
      <c r="P29" s="602" t="s">
        <v>69</v>
      </c>
    </row>
    <row r="30" spans="1:16" ht="54.75" customHeight="1">
      <c r="A30" s="636"/>
      <c r="B30" s="620"/>
      <c r="C30" s="620"/>
      <c r="D30" s="619"/>
      <c r="E30" s="620"/>
      <c r="F30" s="620"/>
      <c r="G30" s="621"/>
      <c r="H30" s="597"/>
      <c r="I30" s="597"/>
      <c r="J30" s="605"/>
      <c r="K30" s="630"/>
      <c r="L30" s="31" t="s">
        <v>68</v>
      </c>
      <c r="M30" s="31"/>
      <c r="N30" s="34">
        <f>K29*0.8</f>
        <v>0.0288</v>
      </c>
      <c r="O30" s="34" t="e">
        <f>#REF!/2</f>
        <v>#REF!</v>
      </c>
      <c r="P30" s="603"/>
    </row>
    <row r="31" spans="1:16" ht="55.5" customHeight="1">
      <c r="A31" s="636"/>
      <c r="B31" s="620"/>
      <c r="C31" s="620"/>
      <c r="D31" s="619"/>
      <c r="E31" s="620"/>
      <c r="F31" s="620"/>
      <c r="G31" s="621"/>
      <c r="H31" s="597"/>
      <c r="I31" s="597"/>
      <c r="J31" s="604" t="s">
        <v>94</v>
      </c>
      <c r="K31" s="629">
        <f>H29*0.6</f>
        <v>0.054</v>
      </c>
      <c r="L31" s="626" t="s">
        <v>54</v>
      </c>
      <c r="M31" s="626" t="s">
        <v>55</v>
      </c>
      <c r="N31" s="35">
        <f>K31*0.3/4</f>
        <v>0.00405</v>
      </c>
      <c r="O31" s="50" t="e">
        <f>#REF!</f>
        <v>#REF!</v>
      </c>
      <c r="P31" s="14" t="s">
        <v>53</v>
      </c>
    </row>
    <row r="32" spans="1:16" ht="135">
      <c r="A32" s="636"/>
      <c r="B32" s="620"/>
      <c r="C32" s="620"/>
      <c r="D32" s="619"/>
      <c r="E32" s="620"/>
      <c r="F32" s="620"/>
      <c r="G32" s="621"/>
      <c r="H32" s="597"/>
      <c r="I32" s="597"/>
      <c r="J32" s="623"/>
      <c r="K32" s="631"/>
      <c r="L32" s="627"/>
      <c r="M32" s="627"/>
      <c r="N32" s="25">
        <f>K31*0.3/4</f>
        <v>0.00405</v>
      </c>
      <c r="O32" s="25" t="e">
        <f>#REF!</f>
        <v>#REF!</v>
      </c>
      <c r="P32" s="14" t="s">
        <v>62</v>
      </c>
    </row>
    <row r="33" spans="1:16" ht="67.5">
      <c r="A33" s="636"/>
      <c r="B33" s="620"/>
      <c r="C33" s="620"/>
      <c r="D33" s="619"/>
      <c r="E33" s="620"/>
      <c r="F33" s="620"/>
      <c r="G33" s="621"/>
      <c r="H33" s="597"/>
      <c r="I33" s="597"/>
      <c r="J33" s="623"/>
      <c r="K33" s="631"/>
      <c r="L33" s="627"/>
      <c r="M33" s="627"/>
      <c r="N33" s="25">
        <f>K31*0.3/4</f>
        <v>0.00405</v>
      </c>
      <c r="O33" s="25" t="e">
        <f>#REF!</f>
        <v>#REF!</v>
      </c>
      <c r="P33" s="14" t="s">
        <v>56</v>
      </c>
    </row>
    <row r="34" spans="1:16" ht="72.75" customHeight="1">
      <c r="A34" s="636"/>
      <c r="B34" s="620"/>
      <c r="C34" s="620"/>
      <c r="D34" s="619"/>
      <c r="E34" s="620"/>
      <c r="F34" s="620"/>
      <c r="G34" s="621"/>
      <c r="H34" s="597"/>
      <c r="I34" s="597"/>
      <c r="J34" s="623"/>
      <c r="K34" s="631"/>
      <c r="L34" s="627"/>
      <c r="M34" s="627"/>
      <c r="N34" s="25">
        <f>K31*0.3/4</f>
        <v>0.00405</v>
      </c>
      <c r="O34" s="25" t="e">
        <f>#REF!</f>
        <v>#REF!</v>
      </c>
      <c r="P34" s="14" t="s">
        <v>57</v>
      </c>
    </row>
    <row r="35" spans="1:16" ht="94.5">
      <c r="A35" s="636"/>
      <c r="B35" s="620"/>
      <c r="C35" s="620"/>
      <c r="D35" s="619"/>
      <c r="E35" s="620"/>
      <c r="F35" s="620"/>
      <c r="G35" s="621"/>
      <c r="H35" s="597"/>
      <c r="I35" s="597"/>
      <c r="J35" s="623"/>
      <c r="K35" s="631"/>
      <c r="L35" s="627"/>
      <c r="M35" s="627"/>
      <c r="N35" s="26">
        <f>K31*0.7/3</f>
        <v>0.0126</v>
      </c>
      <c r="O35" s="27" t="e">
        <f>#REF!</f>
        <v>#REF!</v>
      </c>
      <c r="P35" s="14" t="s">
        <v>58</v>
      </c>
    </row>
    <row r="36" spans="1:16" ht="67.5">
      <c r="A36" s="636"/>
      <c r="B36" s="620"/>
      <c r="C36" s="620"/>
      <c r="D36" s="619"/>
      <c r="E36" s="620"/>
      <c r="F36" s="620"/>
      <c r="G36" s="621"/>
      <c r="H36" s="597"/>
      <c r="I36" s="597"/>
      <c r="J36" s="623"/>
      <c r="K36" s="631"/>
      <c r="L36" s="627"/>
      <c r="M36" s="627"/>
      <c r="N36" s="26">
        <f>K31*0.7/3</f>
        <v>0.0126</v>
      </c>
      <c r="O36" s="27" t="e">
        <f>#REF!</f>
        <v>#REF!</v>
      </c>
      <c r="P36" s="14" t="s">
        <v>59</v>
      </c>
    </row>
    <row r="37" spans="1:16" ht="99.75" customHeight="1">
      <c r="A37" s="636"/>
      <c r="B37" s="620"/>
      <c r="C37" s="620"/>
      <c r="D37" s="619"/>
      <c r="E37" s="620"/>
      <c r="F37" s="620"/>
      <c r="G37" s="621"/>
      <c r="H37" s="598"/>
      <c r="I37" s="598"/>
      <c r="J37" s="605"/>
      <c r="K37" s="630"/>
      <c r="L37" s="628"/>
      <c r="M37" s="628"/>
      <c r="N37" s="26">
        <f>K31*0.7/3</f>
        <v>0.0126</v>
      </c>
      <c r="O37" s="27" t="e">
        <f>#REF!</f>
        <v>#REF!</v>
      </c>
      <c r="P37" s="14" t="s">
        <v>60</v>
      </c>
    </row>
    <row r="38" spans="1:16" ht="15">
      <c r="A38" s="3"/>
      <c r="B38" s="4">
        <f>SUM(B11)</f>
        <v>0.2</v>
      </c>
      <c r="C38" s="4" t="e">
        <f>SUM(C11)</f>
        <v>#REF!</v>
      </c>
      <c r="D38" s="3"/>
      <c r="E38" s="3"/>
      <c r="F38" s="3"/>
      <c r="G38" s="3"/>
      <c r="H38" s="6">
        <f>SUM(H11:H37)</f>
        <v>0.2</v>
      </c>
      <c r="I38" s="6" t="e">
        <f>SUM(I11:I37)</f>
        <v>#REF!</v>
      </c>
      <c r="J38" s="3"/>
      <c r="K38" s="6">
        <f>SUM(K11:K37)</f>
        <v>0.2</v>
      </c>
      <c r="L38" s="3"/>
      <c r="M38" s="3"/>
      <c r="N38" s="6">
        <f>SUM(N11:N37)</f>
        <v>0.19999999999999998</v>
      </c>
      <c r="O38" s="6" t="e">
        <f>SUM(O11:O37)</f>
        <v>#REF!</v>
      </c>
      <c r="P38" s="3"/>
    </row>
    <row r="39" spans="1:16" ht="15">
      <c r="A39" s="41" t="s">
        <v>96</v>
      </c>
      <c r="B39" s="41"/>
      <c r="C39" s="43" t="e">
        <f>C38/B38</f>
        <v>#REF!</v>
      </c>
      <c r="D39" s="3"/>
      <c r="E39" s="3"/>
      <c r="F39" s="3"/>
      <c r="G39" s="3"/>
      <c r="H39" s="3"/>
      <c r="I39" s="3"/>
      <c r="J39" s="3"/>
      <c r="K39" s="5"/>
      <c r="L39" s="3"/>
      <c r="M39" s="3"/>
      <c r="N39" s="6"/>
      <c r="O39" s="6"/>
      <c r="P39" s="3"/>
    </row>
  </sheetData>
  <sheetProtection/>
  <mergeCells count="67">
    <mergeCell ref="M11:M14"/>
    <mergeCell ref="M15:M17"/>
    <mergeCell ref="D11:D28"/>
    <mergeCell ref="E11:E28"/>
    <mergeCell ref="F11:F28"/>
    <mergeCell ref="G11:G24"/>
    <mergeCell ref="I18:I19"/>
    <mergeCell ref="I20:I21"/>
    <mergeCell ref="I22:I24"/>
    <mergeCell ref="I11:I14"/>
    <mergeCell ref="P15:P17"/>
    <mergeCell ref="J11:J14"/>
    <mergeCell ref="N16:N17"/>
    <mergeCell ref="O16:O17"/>
    <mergeCell ref="J18:J19"/>
    <mergeCell ref="A11:A37"/>
    <mergeCell ref="B11:B37"/>
    <mergeCell ref="C11:C37"/>
    <mergeCell ref="J27:J28"/>
    <mergeCell ref="M27:M28"/>
    <mergeCell ref="M25:M26"/>
    <mergeCell ref="P25:P26"/>
    <mergeCell ref="L31:L37"/>
    <mergeCell ref="M31:M37"/>
    <mergeCell ref="K29:K30"/>
    <mergeCell ref="K31:K37"/>
    <mergeCell ref="K25:K26"/>
    <mergeCell ref="K27:K28"/>
    <mergeCell ref="M20:M21"/>
    <mergeCell ref="J22:J24"/>
    <mergeCell ref="M22:M24"/>
    <mergeCell ref="P22:P24"/>
    <mergeCell ref="K20:K21"/>
    <mergeCell ref="K22:K24"/>
    <mergeCell ref="D29:D37"/>
    <mergeCell ref="E29:E37"/>
    <mergeCell ref="F29:F37"/>
    <mergeCell ref="G29:G37"/>
    <mergeCell ref="H29:H37"/>
    <mergeCell ref="J20:J21"/>
    <mergeCell ref="J25:J26"/>
    <mergeCell ref="J31:J37"/>
    <mergeCell ref="J29:J30"/>
    <mergeCell ref="G25:G28"/>
    <mergeCell ref="A1:P5"/>
    <mergeCell ref="A6:D6"/>
    <mergeCell ref="E6:H6"/>
    <mergeCell ref="J6:J7"/>
    <mergeCell ref="L6:P7"/>
    <mergeCell ref="A7:D7"/>
    <mergeCell ref="E7:H7"/>
    <mergeCell ref="L16:L17"/>
    <mergeCell ref="H11:H24"/>
    <mergeCell ref="H25:H28"/>
    <mergeCell ref="K11:K14"/>
    <mergeCell ref="K15:K17"/>
    <mergeCell ref="K18:K19"/>
    <mergeCell ref="I29:I37"/>
    <mergeCell ref="I25:I28"/>
    <mergeCell ref="P29:P30"/>
    <mergeCell ref="L12:L13"/>
    <mergeCell ref="A8:D8"/>
    <mergeCell ref="E8:H8"/>
    <mergeCell ref="L8:P8"/>
    <mergeCell ref="A9:P9"/>
    <mergeCell ref="I15:I17"/>
    <mergeCell ref="J15:J17"/>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10.xml><?xml version="1.0" encoding="utf-8"?>
<worksheet xmlns="http://schemas.openxmlformats.org/spreadsheetml/2006/main" xmlns:r="http://schemas.openxmlformats.org/officeDocument/2006/relationships">
  <dimension ref="A1:L29"/>
  <sheetViews>
    <sheetView zoomScalePageLayoutView="0" workbookViewId="0" topLeftCell="A1">
      <selection activeCell="A13" sqref="A13"/>
    </sheetView>
  </sheetViews>
  <sheetFormatPr defaultColWidth="11.57421875" defaultRowHeight="15"/>
  <cols>
    <col min="1" max="1" width="64.00390625" style="82" customWidth="1"/>
    <col min="2" max="2" width="14.7109375" style="82" customWidth="1"/>
    <col min="3" max="3" width="19.140625" style="82" customWidth="1"/>
    <col min="4" max="4" width="6.8515625" style="82" customWidth="1"/>
    <col min="5" max="5" width="14.7109375" style="82" customWidth="1"/>
    <col min="6" max="6" width="16.8515625" style="82" customWidth="1"/>
    <col min="7" max="7" width="6.7109375" style="82" customWidth="1"/>
    <col min="8" max="8" width="15.8515625" style="82" customWidth="1"/>
    <col min="9" max="9" width="13.7109375" style="82" customWidth="1"/>
    <col min="10" max="10" width="7.28125" style="82" hidden="1" customWidth="1"/>
    <col min="11" max="11" width="15.28125" style="82" hidden="1" customWidth="1"/>
    <col min="12" max="12" width="19.140625" style="82" hidden="1" customWidth="1"/>
    <col min="13" max="13" width="11.57421875" style="82" customWidth="1"/>
    <col min="14" max="16384" width="11.57421875" style="82" customWidth="1"/>
  </cols>
  <sheetData>
    <row r="1" spans="2:12" ht="24" customHeight="1">
      <c r="B1" s="1014">
        <v>2016</v>
      </c>
      <c r="C1" s="1014"/>
      <c r="D1" s="1014"/>
      <c r="E1" s="1014"/>
      <c r="F1" s="1014"/>
      <c r="G1" s="1014"/>
      <c r="H1" s="1014"/>
      <c r="I1" s="1014"/>
      <c r="J1" s="1014"/>
      <c r="K1" s="1014"/>
      <c r="L1" s="1014"/>
    </row>
    <row r="2" spans="2:12" ht="63" customHeight="1">
      <c r="B2" s="83" t="s">
        <v>119</v>
      </c>
      <c r="C2" s="83" t="s">
        <v>120</v>
      </c>
      <c r="E2" s="83" t="s">
        <v>121</v>
      </c>
      <c r="F2" s="83" t="s">
        <v>122</v>
      </c>
      <c r="H2" s="83" t="s">
        <v>123</v>
      </c>
      <c r="I2" s="83" t="s">
        <v>124</v>
      </c>
      <c r="K2" s="83" t="s">
        <v>152</v>
      </c>
      <c r="L2" s="83" t="s">
        <v>153</v>
      </c>
    </row>
    <row r="3" spans="1:12" s="85" customFormat="1" ht="20.25" customHeight="1">
      <c r="A3" s="84" t="s">
        <v>125</v>
      </c>
      <c r="B3" s="202">
        <f>B5</f>
        <v>0.010545</v>
      </c>
      <c r="C3" s="202">
        <f>C5</f>
        <v>0.010174050925925927</v>
      </c>
      <c r="D3" s="203"/>
      <c r="E3" s="202">
        <f>E5</f>
        <v>0.006320000000000001</v>
      </c>
      <c r="F3" s="202">
        <f>F5</f>
        <v>0.0060687729631407885</v>
      </c>
      <c r="G3" s="203"/>
      <c r="H3" s="202">
        <f>H5</f>
        <v>0.005901666666666667</v>
      </c>
      <c r="I3" s="202" t="e">
        <f>I5</f>
        <v>#DIV/0!</v>
      </c>
      <c r="J3" s="203"/>
      <c r="K3" s="202">
        <f>K5</f>
        <v>0.013011666666666668</v>
      </c>
      <c r="L3" s="202" t="e">
        <f>L5</f>
        <v>#DIV/0!</v>
      </c>
    </row>
    <row r="4" spans="1:12" s="85" customFormat="1" ht="21" customHeight="1">
      <c r="A4" s="84" t="s">
        <v>126</v>
      </c>
      <c r="B4" s="202">
        <f>B3</f>
        <v>0.010545</v>
      </c>
      <c r="C4" s="202">
        <f>C3</f>
        <v>0.010174050925925927</v>
      </c>
      <c r="D4" s="203"/>
      <c r="E4" s="202">
        <f>E3</f>
        <v>0.006320000000000001</v>
      </c>
      <c r="F4" s="202">
        <f>F3</f>
        <v>0.0060687729631407885</v>
      </c>
      <c r="G4" s="203"/>
      <c r="H4" s="202">
        <f>H3</f>
        <v>0.005901666666666667</v>
      </c>
      <c r="I4" s="202" t="e">
        <f>I3</f>
        <v>#DIV/0!</v>
      </c>
      <c r="J4" s="203"/>
      <c r="K4" s="202">
        <f>K3</f>
        <v>0.013011666666666668</v>
      </c>
      <c r="L4" s="202" t="e">
        <f>L6</f>
        <v>#DIV/0!</v>
      </c>
    </row>
    <row r="5" spans="1:12" s="85" customFormat="1" ht="18.75" customHeight="1">
      <c r="A5" s="86" t="s">
        <v>127</v>
      </c>
      <c r="B5" s="204">
        <f>SUM(B7,B9,B11,B13,B15,B17,B19)</f>
        <v>0.010545</v>
      </c>
      <c r="C5" s="204">
        <f>SUM(C7,C9,C11,C13,C15,C17,C19)</f>
        <v>0.010174050925925927</v>
      </c>
      <c r="D5" s="203"/>
      <c r="E5" s="204">
        <f>SUM(E7,E9,E11,E13,E15,E17,E19)</f>
        <v>0.006320000000000001</v>
      </c>
      <c r="F5" s="204">
        <f>SUM(F7,F9,F11,F13,F15,F17,F19)</f>
        <v>0.0060687729631407885</v>
      </c>
      <c r="G5" s="203"/>
      <c r="H5" s="204">
        <f>SUM(H7,H9,H11,H13,H15,H17,H19)</f>
        <v>0.005901666666666667</v>
      </c>
      <c r="I5" s="204" t="e">
        <f>SUM(I7,I9,I11,I13,I15,I17,I19)</f>
        <v>#DIV/0!</v>
      </c>
      <c r="J5" s="203"/>
      <c r="K5" s="204">
        <f>SUM(K7,K9,K11,K13,K15,K17,K19)</f>
        <v>0.013011666666666668</v>
      </c>
      <c r="L5" s="204" t="e">
        <f>SUM(L7,L9,L11,L13,L15,L17,L19)</f>
        <v>#DIV/0!</v>
      </c>
    </row>
    <row r="6" spans="1:12" s="85" customFormat="1" ht="19.5" customHeight="1">
      <c r="A6" s="86" t="s">
        <v>128</v>
      </c>
      <c r="B6" s="204">
        <f>B5</f>
        <v>0.010545</v>
      </c>
      <c r="C6" s="204">
        <f>C5</f>
        <v>0.010174050925925927</v>
      </c>
      <c r="D6" s="203"/>
      <c r="E6" s="204">
        <f>E5</f>
        <v>0.006320000000000001</v>
      </c>
      <c r="F6" s="204">
        <f>F5</f>
        <v>0.0060687729631407885</v>
      </c>
      <c r="G6" s="203"/>
      <c r="H6" s="204">
        <f>H5</f>
        <v>0.005901666666666667</v>
      </c>
      <c r="I6" s="204" t="e">
        <f>I5</f>
        <v>#DIV/0!</v>
      </c>
      <c r="J6" s="203"/>
      <c r="K6" s="204">
        <f>K5</f>
        <v>0.013011666666666668</v>
      </c>
      <c r="L6" s="204" t="e">
        <f>L5</f>
        <v>#DIV/0!</v>
      </c>
    </row>
    <row r="7" spans="1:12" s="85" customFormat="1" ht="18" customHeight="1">
      <c r="A7" s="87" t="s">
        <v>129</v>
      </c>
      <c r="B7" s="205">
        <f>'PARTICIPACION SOCIAL'!Q116</f>
        <v>0.00042500000000000003</v>
      </c>
      <c r="C7" s="205">
        <f>'PARTICIPACION SOCIAL'!Q117</f>
        <v>0.00041437500000000003</v>
      </c>
      <c r="D7" s="203"/>
      <c r="E7" s="205">
        <f>'PARTICIPACION SOCIAL'!S116</f>
        <v>0.00042500000000000003</v>
      </c>
      <c r="F7" s="205">
        <f>'PARTICIPACION SOCIAL'!S117</f>
        <v>0.00042198958333333335</v>
      </c>
      <c r="G7" s="203"/>
      <c r="H7" s="205">
        <f>'PARTICIPACION SOCIAL'!V116</f>
        <v>0.00042500000000000003</v>
      </c>
      <c r="I7" s="205">
        <f>'PARTICIPACION SOCIAL'!V117</f>
        <v>0.0004201125</v>
      </c>
      <c r="J7" s="203"/>
      <c r="K7" s="205">
        <f>'PARTICIPACION SOCIAL'!Y116</f>
        <v>0.00042500000000000003</v>
      </c>
      <c r="L7" s="205" t="e">
        <f>'PARTICIPACION SOCIAL'!Y117</f>
        <v>#DIV/0!</v>
      </c>
    </row>
    <row r="8" spans="1:12" s="85" customFormat="1" ht="18" customHeight="1">
      <c r="A8" s="87" t="s">
        <v>130</v>
      </c>
      <c r="B8" s="205">
        <f>B7</f>
        <v>0.00042500000000000003</v>
      </c>
      <c r="C8" s="205">
        <f>C7</f>
        <v>0.00041437500000000003</v>
      </c>
      <c r="D8" s="203"/>
      <c r="E8" s="205">
        <f>E7</f>
        <v>0.00042500000000000003</v>
      </c>
      <c r="F8" s="205">
        <f>F7</f>
        <v>0.00042198958333333335</v>
      </c>
      <c r="G8" s="203"/>
      <c r="H8" s="205">
        <f>H7</f>
        <v>0.00042500000000000003</v>
      </c>
      <c r="I8" s="205">
        <f>I7</f>
        <v>0.0004201125</v>
      </c>
      <c r="J8" s="203"/>
      <c r="K8" s="205">
        <f>K7</f>
        <v>0.00042500000000000003</v>
      </c>
      <c r="L8" s="205" t="e">
        <f>L7</f>
        <v>#DIV/0!</v>
      </c>
    </row>
    <row r="9" spans="1:12" s="85" customFormat="1" ht="18" customHeight="1">
      <c r="A9" s="87" t="s">
        <v>131</v>
      </c>
      <c r="B9" s="205">
        <f>'RESPONSAB SOCIAL'!Q84</f>
        <v>0.001525</v>
      </c>
      <c r="C9" s="205">
        <f>'RESPONSAB SOCIAL'!Q85</f>
        <v>0.001525</v>
      </c>
      <c r="D9" s="203"/>
      <c r="E9" s="205">
        <f>'RESPONSAB SOCIAL'!S84</f>
        <v>0.001525</v>
      </c>
      <c r="F9" s="205">
        <f>'RESPONSAB SOCIAL'!S85</f>
        <v>0.0013743379455801235</v>
      </c>
      <c r="G9" s="203"/>
      <c r="H9" s="205">
        <f>'RESPONSAB SOCIAL'!V84</f>
        <v>0.00125</v>
      </c>
      <c r="I9" s="205">
        <f>'RESPONSAB SOCIAL'!V85</f>
        <v>0.0013513888888888892</v>
      </c>
      <c r="J9" s="203"/>
      <c r="K9" s="205">
        <f>'RESPONSAB SOCIAL'!Y84</f>
        <v>0.001525</v>
      </c>
      <c r="L9" s="205" t="e">
        <f>'RESPONSAB SOCIAL'!Y85</f>
        <v>#DIV/0!</v>
      </c>
    </row>
    <row r="10" spans="1:12" ht="17.25" customHeight="1">
      <c r="A10" s="87" t="s">
        <v>132</v>
      </c>
      <c r="B10" s="205">
        <f>B9</f>
        <v>0.001525</v>
      </c>
      <c r="C10" s="205">
        <f>C9</f>
        <v>0.001525</v>
      </c>
      <c r="D10" s="206"/>
      <c r="E10" s="205">
        <f>E9</f>
        <v>0.001525</v>
      </c>
      <c r="F10" s="205">
        <f>F9</f>
        <v>0.0013743379455801235</v>
      </c>
      <c r="G10" s="206"/>
      <c r="H10" s="205">
        <f>H9</f>
        <v>0.00125</v>
      </c>
      <c r="I10" s="205">
        <f>I9</f>
        <v>0.0013513888888888892</v>
      </c>
      <c r="J10" s="206"/>
      <c r="K10" s="205">
        <f>K9</f>
        <v>0.001525</v>
      </c>
      <c r="L10" s="205" t="e">
        <f>L9</f>
        <v>#DIV/0!</v>
      </c>
    </row>
    <row r="11" spans="1:12" s="85" customFormat="1" ht="18" customHeight="1">
      <c r="A11" s="87" t="s">
        <v>497</v>
      </c>
      <c r="B11" s="205">
        <f>DIRECCIONAMIENTO!Q135</f>
        <v>2.5E-05</v>
      </c>
      <c r="C11" s="205">
        <f>DIRECCIONAMIENTO!Q136</f>
        <v>2.5E-05</v>
      </c>
      <c r="D11" s="203"/>
      <c r="E11" s="205">
        <f>DIRECCIONAMIENTO!S135</f>
        <v>2.5E-05</v>
      </c>
      <c r="F11" s="205">
        <f>DIRECCIONAMIENTO!S136</f>
        <v>2.35E-05</v>
      </c>
      <c r="G11" s="203"/>
      <c r="H11" s="205">
        <f>DIRECCIONAMIENTO!V135</f>
        <v>2.5E-05</v>
      </c>
      <c r="I11" s="205">
        <f>DIRECCIONAMIENTO!V136</f>
        <v>2.4444444444444445E-05</v>
      </c>
      <c r="J11" s="203"/>
      <c r="K11" s="205">
        <f>DIRECCIONAMIENTO!Y135</f>
        <v>0.0009249999999999999</v>
      </c>
      <c r="L11" s="205" t="e">
        <f>DIRECCIONAMIENTO!Y136</f>
        <v>#DIV/0!</v>
      </c>
    </row>
    <row r="12" spans="1:12" ht="17.25" customHeight="1">
      <c r="A12" s="87" t="s">
        <v>498</v>
      </c>
      <c r="B12" s="205">
        <f>B11</f>
        <v>2.5E-05</v>
      </c>
      <c r="C12" s="205">
        <f>C11</f>
        <v>2.5E-05</v>
      </c>
      <c r="D12" s="206"/>
      <c r="E12" s="205">
        <f>E11</f>
        <v>2.5E-05</v>
      </c>
      <c r="F12" s="205">
        <f>F11</f>
        <v>2.35E-05</v>
      </c>
      <c r="G12" s="206"/>
      <c r="H12" s="205">
        <f>H11</f>
        <v>2.5E-05</v>
      </c>
      <c r="I12" s="205">
        <f>I11</f>
        <v>2.4444444444444445E-05</v>
      </c>
      <c r="J12" s="206"/>
      <c r="K12" s="205">
        <f>K11</f>
        <v>0.0009249999999999999</v>
      </c>
      <c r="L12" s="205" t="e">
        <f>L11</f>
        <v>#DIV/0!</v>
      </c>
    </row>
    <row r="13" spans="1:12" s="85" customFormat="1" ht="18" customHeight="1">
      <c r="A13" s="87" t="s">
        <v>499</v>
      </c>
      <c r="B13" s="205">
        <f>'SISTEMA GES ORGAN'!Q75</f>
        <v>0.0008666666666666666</v>
      </c>
      <c r="C13" s="205">
        <f>'SISTEMA GES ORGAN'!Q76</f>
        <v>0.0007125925925925926</v>
      </c>
      <c r="D13" s="203"/>
      <c r="E13" s="205">
        <f>'SISTEMA GES ORGAN'!S75</f>
        <v>0.0016666666666666668</v>
      </c>
      <c r="F13" s="205">
        <f>'SISTEMA GES ORGAN'!S76</f>
        <v>0.0015822222222222223</v>
      </c>
      <c r="G13" s="203"/>
      <c r="H13" s="205">
        <f>'SISTEMA GES ORGAN'!V75</f>
        <v>0.0008666666666666666</v>
      </c>
      <c r="I13" s="205" t="e">
        <f>'SISTEMA GES ORGAN'!V76</f>
        <v>#DIV/0!</v>
      </c>
      <c r="J13" s="203"/>
      <c r="K13" s="205">
        <f>'SISTEMA GES ORGAN'!Y75</f>
        <v>0.0016666666666666668</v>
      </c>
      <c r="L13" s="205" t="e">
        <f>'SISTEMA GES ORGAN'!Y76</f>
        <v>#DIV/0!</v>
      </c>
    </row>
    <row r="14" spans="1:12" ht="17.25" customHeight="1">
      <c r="A14" s="87" t="s">
        <v>500</v>
      </c>
      <c r="B14" s="205">
        <f>B13</f>
        <v>0.0008666666666666666</v>
      </c>
      <c r="C14" s="205">
        <f>C13</f>
        <v>0.0007125925925925926</v>
      </c>
      <c r="D14" s="206"/>
      <c r="E14" s="205">
        <f>E13</f>
        <v>0.0016666666666666668</v>
      </c>
      <c r="F14" s="205">
        <f>F13</f>
        <v>0.0015822222222222223</v>
      </c>
      <c r="G14" s="206"/>
      <c r="H14" s="205">
        <f>H13</f>
        <v>0.0008666666666666666</v>
      </c>
      <c r="I14" s="205" t="e">
        <f>I13</f>
        <v>#DIV/0!</v>
      </c>
      <c r="J14" s="206"/>
      <c r="K14" s="205">
        <f>K13</f>
        <v>0.0016666666666666668</v>
      </c>
      <c r="L14" s="205" t="e">
        <f>L13</f>
        <v>#DIV/0!</v>
      </c>
    </row>
    <row r="15" spans="1:12" s="85" customFormat="1" ht="18" customHeight="1">
      <c r="A15" s="87" t="s">
        <v>501</v>
      </c>
      <c r="B15" s="205">
        <f>'GESTION CONTROL Y EVAL'!Q73</f>
        <v>0.0006033333333333333</v>
      </c>
      <c r="C15" s="205">
        <f>'GESTION CONTROL Y EVAL'!Q74</f>
        <v>0.0006033333333333333</v>
      </c>
      <c r="D15" s="203"/>
      <c r="E15" s="205">
        <f>'GESTION CONTROL Y EVAL'!S73</f>
        <v>0.0006033333333333333</v>
      </c>
      <c r="F15" s="205">
        <f>'GESTION CONTROL Y EVAL'!S74</f>
        <v>0.0005917232120051086</v>
      </c>
      <c r="G15" s="203"/>
      <c r="H15" s="205">
        <f>'GESTION CONTROL Y EVAL'!V73</f>
        <v>0.0004933333333333334</v>
      </c>
      <c r="I15" s="205">
        <f>'GESTION CONTROL Y EVAL'!V74</f>
        <v>0.0004682098765432099</v>
      </c>
      <c r="J15" s="203"/>
      <c r="K15" s="205">
        <f>'GESTION CONTROL Y EVAL'!Y73</f>
        <v>0.0006033333333333333</v>
      </c>
      <c r="L15" s="205" t="e">
        <f>'GESTION CONTROL Y EVAL'!Y74</f>
        <v>#DIV/0!</v>
      </c>
    </row>
    <row r="16" spans="1:12" ht="17.25" customHeight="1">
      <c r="A16" s="87" t="s">
        <v>502</v>
      </c>
      <c r="B16" s="205">
        <f>B15</f>
        <v>0.0006033333333333333</v>
      </c>
      <c r="C16" s="205">
        <f>C15</f>
        <v>0.0006033333333333333</v>
      </c>
      <c r="D16" s="206"/>
      <c r="E16" s="205">
        <f>E15</f>
        <v>0.0006033333333333333</v>
      </c>
      <c r="F16" s="205">
        <f>F15</f>
        <v>0.0005917232120051086</v>
      </c>
      <c r="G16" s="206"/>
      <c r="H16" s="205">
        <f>H15</f>
        <v>0.0004933333333333334</v>
      </c>
      <c r="I16" s="205">
        <f>I15</f>
        <v>0.0004682098765432099</v>
      </c>
      <c r="J16" s="206"/>
      <c r="K16" s="205">
        <f>K15</f>
        <v>0.0006033333333333333</v>
      </c>
      <c r="L16" s="205" t="e">
        <f>L15</f>
        <v>#DIV/0!</v>
      </c>
    </row>
    <row r="17" spans="1:12" s="85" customFormat="1" ht="18" customHeight="1">
      <c r="A17" s="87" t="s">
        <v>503</v>
      </c>
      <c r="B17" s="205">
        <f>'GESTION MERCADEO'!Q136</f>
        <v>0.004125</v>
      </c>
      <c r="C17" s="205">
        <f>'GESTION MERCADEO'!Q137</f>
        <v>0.00391875</v>
      </c>
      <c r="D17" s="203"/>
      <c r="E17" s="205">
        <f>'GESTION MERCADEO'!S136</f>
        <v>0.0014</v>
      </c>
      <c r="F17" s="205">
        <f>'GESTION MERCADEO'!S137</f>
        <v>0.0014</v>
      </c>
      <c r="G17" s="203"/>
      <c r="H17" s="205">
        <f>'GESTION MERCADEO'!V136</f>
        <v>0.0014</v>
      </c>
      <c r="I17" s="205">
        <f>'GESTION MERCADEO'!V137</f>
        <v>0.0014</v>
      </c>
      <c r="J17" s="203"/>
      <c r="K17" s="205">
        <f>'GESTION MERCADEO'!Y136</f>
        <v>0.004125</v>
      </c>
      <c r="L17" s="205" t="e">
        <f>'GESTION MERCADEO'!Y137</f>
        <v>#DIV/0!</v>
      </c>
    </row>
    <row r="18" spans="1:12" ht="17.25" customHeight="1">
      <c r="A18" s="87" t="s">
        <v>504</v>
      </c>
      <c r="B18" s="205">
        <f>B17</f>
        <v>0.004125</v>
      </c>
      <c r="C18" s="205">
        <f>C17</f>
        <v>0.00391875</v>
      </c>
      <c r="D18" s="206"/>
      <c r="E18" s="205">
        <f>E17</f>
        <v>0.0014</v>
      </c>
      <c r="F18" s="205">
        <f>F17</f>
        <v>0.0014</v>
      </c>
      <c r="G18" s="206"/>
      <c r="H18" s="205">
        <f>H17</f>
        <v>0.0014</v>
      </c>
      <c r="I18" s="205">
        <f>I17</f>
        <v>0.0014</v>
      </c>
      <c r="J18" s="206"/>
      <c r="K18" s="205">
        <f>K17</f>
        <v>0.004125</v>
      </c>
      <c r="L18" s="205" t="e">
        <f>L17</f>
        <v>#DIV/0!</v>
      </c>
    </row>
    <row r="19" spans="1:12" s="85" customFormat="1" ht="18" customHeight="1">
      <c r="A19" s="87" t="s">
        <v>505</v>
      </c>
      <c r="B19" s="205">
        <f>'DLLO DE SERVICIOS'!Q114</f>
        <v>0.002975</v>
      </c>
      <c r="C19" s="205">
        <f>'DLLO DE SERVICIOS'!Q115</f>
        <v>0.002975</v>
      </c>
      <c r="D19" s="203"/>
      <c r="E19" s="205">
        <f>'DLLO DE SERVICIOS'!S114</f>
        <v>0.000675</v>
      </c>
      <c r="F19" s="205">
        <f>'DLLO DE SERVICIOS'!S115</f>
        <v>0.000675</v>
      </c>
      <c r="G19" s="203"/>
      <c r="H19" s="205">
        <f>'DLLO DE SERVICIOS'!V114</f>
        <v>0.0014416666666666666</v>
      </c>
      <c r="I19" s="205">
        <f>'DLLO DE SERVICIOS'!V115</f>
        <v>0.0014416666666666666</v>
      </c>
      <c r="J19" s="203"/>
      <c r="K19" s="205">
        <f>'DLLO DE SERVICIOS'!Y114</f>
        <v>0.0037416666666666666</v>
      </c>
      <c r="L19" s="205" t="e">
        <f>'DLLO DE SERVICIOS'!Y115</f>
        <v>#DIV/0!</v>
      </c>
    </row>
    <row r="20" spans="1:12" ht="17.25" customHeight="1">
      <c r="A20" s="87" t="s">
        <v>506</v>
      </c>
      <c r="B20" s="205">
        <f>B19</f>
        <v>0.002975</v>
      </c>
      <c r="C20" s="205">
        <f>C19</f>
        <v>0.002975</v>
      </c>
      <c r="D20" s="206"/>
      <c r="E20" s="205">
        <f>E19</f>
        <v>0.000675</v>
      </c>
      <c r="F20" s="205">
        <f>F19</f>
        <v>0.000675</v>
      </c>
      <c r="G20" s="206"/>
      <c r="H20" s="205">
        <f>H19</f>
        <v>0.0014416666666666666</v>
      </c>
      <c r="I20" s="205">
        <f>I19</f>
        <v>0.0014416666666666666</v>
      </c>
      <c r="J20" s="206"/>
      <c r="K20" s="205">
        <f>K19</f>
        <v>0.0037416666666666666</v>
      </c>
      <c r="L20" s="205" t="e">
        <f>L19</f>
        <v>#DIV/0!</v>
      </c>
    </row>
    <row r="23" spans="2:12" s="85" customFormat="1" ht="30">
      <c r="B23" s="88" t="s">
        <v>133</v>
      </c>
      <c r="C23" s="83" t="s">
        <v>134</v>
      </c>
      <c r="E23" s="89" t="s">
        <v>133</v>
      </c>
      <c r="F23" s="90" t="s">
        <v>134</v>
      </c>
      <c r="H23" s="89" t="s">
        <v>133</v>
      </c>
      <c r="I23" s="90" t="s">
        <v>134</v>
      </c>
      <c r="K23" s="89" t="s">
        <v>133</v>
      </c>
      <c r="L23" s="90" t="s">
        <v>134</v>
      </c>
    </row>
    <row r="24" spans="1:12" s="85" customFormat="1" ht="21" customHeight="1">
      <c r="A24" s="91" t="s">
        <v>135</v>
      </c>
      <c r="B24" s="92">
        <f>B3</f>
        <v>0.010545</v>
      </c>
      <c r="C24" s="93">
        <v>1</v>
      </c>
      <c r="E24" s="92">
        <f>E3</f>
        <v>0.006320000000000001</v>
      </c>
      <c r="F24" s="93">
        <v>1</v>
      </c>
      <c r="H24" s="92">
        <f>H3</f>
        <v>0.005901666666666667</v>
      </c>
      <c r="I24" s="93">
        <v>1</v>
      </c>
      <c r="K24" s="92">
        <f>K3</f>
        <v>0.013011666666666668</v>
      </c>
      <c r="L24" s="93">
        <v>1</v>
      </c>
    </row>
    <row r="25" spans="1:12" s="85" customFormat="1" ht="18.75" customHeight="1">
      <c r="A25" s="94" t="s">
        <v>136</v>
      </c>
      <c r="B25" s="95">
        <f>C3</f>
        <v>0.010174050925925927</v>
      </c>
      <c r="C25" s="198">
        <f>B25*C24/B24</f>
        <v>0.9648222784187697</v>
      </c>
      <c r="E25" s="95">
        <f>F3</f>
        <v>0.0060687729631407885</v>
      </c>
      <c r="F25" s="96">
        <f>E25*F24/E24</f>
        <v>0.9602488865729094</v>
      </c>
      <c r="H25" s="95" t="e">
        <f>I3</f>
        <v>#DIV/0!</v>
      </c>
      <c r="I25" s="96" t="e">
        <f>H25*I24/H24</f>
        <v>#DIV/0!</v>
      </c>
      <c r="K25" s="95" t="e">
        <f>L3</f>
        <v>#DIV/0!</v>
      </c>
      <c r="L25" s="96" t="e">
        <f>K25*L24/K24</f>
        <v>#DIV/0!</v>
      </c>
    </row>
    <row r="26" s="85" customFormat="1" ht="15"/>
    <row r="27" spans="1:12" s="85" customFormat="1" ht="15">
      <c r="A27" s="91" t="s">
        <v>137</v>
      </c>
      <c r="B27" s="92">
        <f>B24</f>
        <v>0.010545</v>
      </c>
      <c r="C27" s="93">
        <v>1</v>
      </c>
      <c r="E27" s="92">
        <f>SUM(B27,E24)</f>
        <v>0.016865</v>
      </c>
      <c r="F27" s="93">
        <v>1</v>
      </c>
      <c r="H27" s="92">
        <f>SUM(E27,H24)</f>
        <v>0.022766666666666668</v>
      </c>
      <c r="I27" s="93">
        <v>1</v>
      </c>
      <c r="K27" s="92">
        <f>K24+H27</f>
        <v>0.035778333333333336</v>
      </c>
      <c r="L27" s="93">
        <v>1</v>
      </c>
    </row>
    <row r="28" spans="2:12" s="85" customFormat="1" ht="15">
      <c r="B28" s="95">
        <f>B25</f>
        <v>0.010174050925925927</v>
      </c>
      <c r="C28" s="95">
        <f>B28*C27/B27</f>
        <v>0.9648222784187697</v>
      </c>
      <c r="E28" s="95">
        <f>SUM(B28,E25)</f>
        <v>0.016242823889066716</v>
      </c>
      <c r="F28" s="96">
        <f>E28*F27/E27</f>
        <v>0.9631084428738046</v>
      </c>
      <c r="H28" s="95" t="e">
        <f>SUM(E28,H25)</f>
        <v>#DIV/0!</v>
      </c>
      <c r="I28" s="96" t="e">
        <f>H28*I27/H27</f>
        <v>#DIV/0!</v>
      </c>
      <c r="K28" s="95" t="e">
        <f>H28+K25</f>
        <v>#DIV/0!</v>
      </c>
      <c r="L28" s="96" t="e">
        <f>K28*L27/K27</f>
        <v>#DIV/0!</v>
      </c>
    </row>
    <row r="29" spans="3:12" s="85" customFormat="1" ht="15">
      <c r="C29" s="95">
        <f>25%*C28/C27</f>
        <v>0.24120556960469242</v>
      </c>
      <c r="F29" s="95">
        <f>50%*F28/F27</f>
        <v>0.4815542214369023</v>
      </c>
      <c r="I29" s="95" t="e">
        <f>75%*I28/I27</f>
        <v>#DIV/0!</v>
      </c>
      <c r="L29" s="96" t="e">
        <f>L28</f>
        <v>#DIV/0!</v>
      </c>
    </row>
  </sheetData>
  <sheetProtection password="CC3A" sheet="1"/>
  <mergeCells count="1">
    <mergeCell ref="B1:L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19"/>
  <sheetViews>
    <sheetView zoomScale="73" zoomScaleNormal="73" zoomScalePageLayoutView="0" workbookViewId="0" topLeftCell="A1">
      <selection activeCell="F20" sqref="F20"/>
    </sheetView>
  </sheetViews>
  <sheetFormatPr defaultColWidth="11.57421875" defaultRowHeight="15"/>
  <cols>
    <col min="1" max="1" width="42.7109375" style="52" customWidth="1"/>
    <col min="2" max="3" width="14.7109375" style="52" customWidth="1"/>
    <col min="4" max="4" width="6.8515625" style="52" customWidth="1"/>
    <col min="5" max="5" width="14.7109375" style="52" customWidth="1"/>
    <col min="6" max="6" width="13.421875" style="52" customWidth="1"/>
    <col min="7" max="7" width="6.7109375" style="52" customWidth="1"/>
    <col min="8" max="8" width="15.8515625" style="52" customWidth="1"/>
    <col min="9" max="9" width="13.7109375" style="52" customWidth="1"/>
    <col min="10" max="10" width="7.28125" style="52" customWidth="1"/>
    <col min="11" max="11" width="15.28125" style="52" customWidth="1"/>
    <col min="12" max="12" width="14.140625" style="52" customWidth="1"/>
    <col min="13" max="16384" width="11.57421875" style="52" customWidth="1"/>
  </cols>
  <sheetData>
    <row r="1" spans="2:12" ht="24" customHeight="1">
      <c r="B1" s="1015">
        <v>2016</v>
      </c>
      <c r="C1" s="1015"/>
      <c r="D1" s="1015"/>
      <c r="E1" s="1015"/>
      <c r="F1" s="1015"/>
      <c r="G1" s="1015"/>
      <c r="H1" s="1015"/>
      <c r="I1" s="1015"/>
      <c r="J1" s="1015"/>
      <c r="K1" s="1015"/>
      <c r="L1" s="1015"/>
    </row>
    <row r="2" spans="2:12" ht="63" customHeight="1">
      <c r="B2" s="53" t="s">
        <v>119</v>
      </c>
      <c r="C2" s="53" t="s">
        <v>120</v>
      </c>
      <c r="E2" s="53" t="s">
        <v>121</v>
      </c>
      <c r="F2" s="53" t="s">
        <v>122</v>
      </c>
      <c r="H2" s="53" t="s">
        <v>123</v>
      </c>
      <c r="I2" s="53" t="s">
        <v>124</v>
      </c>
      <c r="K2" s="53" t="s">
        <v>152</v>
      </c>
      <c r="L2" s="53" t="s">
        <v>153</v>
      </c>
    </row>
    <row r="3" spans="1:12" s="56" customFormat="1" ht="20.25" customHeight="1">
      <c r="A3" s="54" t="s">
        <v>125</v>
      </c>
      <c r="B3" s="55" t="e">
        <f>B5</f>
        <v>#REF!</v>
      </c>
      <c r="C3" s="55" t="e">
        <f>C5</f>
        <v>#REF!</v>
      </c>
      <c r="E3" s="55" t="e">
        <f>E5</f>
        <v>#REF!</v>
      </c>
      <c r="F3" s="55" t="e">
        <f>F5</f>
        <v>#REF!</v>
      </c>
      <c r="H3" s="55" t="e">
        <f>H5</f>
        <v>#REF!</v>
      </c>
      <c r="I3" s="55" t="e">
        <f>I5</f>
        <v>#REF!</v>
      </c>
      <c r="K3" s="55" t="e">
        <f>K5</f>
        <v>#REF!</v>
      </c>
      <c r="L3" s="55" t="e">
        <f>L5</f>
        <v>#REF!</v>
      </c>
    </row>
    <row r="4" spans="1:12" s="56" customFormat="1" ht="21" customHeight="1">
      <c r="A4" s="54" t="s">
        <v>126</v>
      </c>
      <c r="B4" s="55" t="e">
        <f>B3</f>
        <v>#REF!</v>
      </c>
      <c r="C4" s="55" t="e">
        <f>C3</f>
        <v>#REF!</v>
      </c>
      <c r="E4" s="55" t="e">
        <f>E3</f>
        <v>#REF!</v>
      </c>
      <c r="F4" s="55" t="e">
        <f>F3</f>
        <v>#REF!</v>
      </c>
      <c r="H4" s="55" t="e">
        <f>H3</f>
        <v>#REF!</v>
      </c>
      <c r="I4" s="55" t="e">
        <f>I3</f>
        <v>#REF!</v>
      </c>
      <c r="K4" s="55" t="e">
        <f>K3</f>
        <v>#REF!</v>
      </c>
      <c r="L4" s="55" t="e">
        <f>L3</f>
        <v>#REF!</v>
      </c>
    </row>
    <row r="5" spans="1:12" s="56" customFormat="1" ht="18.75" customHeight="1">
      <c r="A5" s="57" t="s">
        <v>127</v>
      </c>
      <c r="B5" s="58" t="e">
        <f>B7+B9</f>
        <v>#REF!</v>
      </c>
      <c r="C5" s="58" t="e">
        <f>C7+C9</f>
        <v>#REF!</v>
      </c>
      <c r="E5" s="58" t="e">
        <f>E7+E9</f>
        <v>#REF!</v>
      </c>
      <c r="F5" s="58" t="e">
        <f>F7+F9</f>
        <v>#REF!</v>
      </c>
      <c r="H5" s="58" t="e">
        <f>H7+H9</f>
        <v>#REF!</v>
      </c>
      <c r="I5" s="58" t="e">
        <f>I7+I9</f>
        <v>#REF!</v>
      </c>
      <c r="K5" s="58" t="e">
        <f>K7+K9</f>
        <v>#REF!</v>
      </c>
      <c r="L5" s="58" t="e">
        <f>L7+L9</f>
        <v>#REF!</v>
      </c>
    </row>
    <row r="6" spans="1:12" s="56" customFormat="1" ht="19.5" customHeight="1">
      <c r="A6" s="57" t="s">
        <v>128</v>
      </c>
      <c r="B6" s="58" t="e">
        <f>B5</f>
        <v>#REF!</v>
      </c>
      <c r="C6" s="58" t="e">
        <f>C5</f>
        <v>#REF!</v>
      </c>
      <c r="E6" s="58" t="e">
        <f>E5</f>
        <v>#REF!</v>
      </c>
      <c r="F6" s="58" t="e">
        <f>F5</f>
        <v>#REF!</v>
      </c>
      <c r="H6" s="58" t="e">
        <f>H5</f>
        <v>#REF!</v>
      </c>
      <c r="I6" s="58" t="e">
        <f>I5</f>
        <v>#REF!</v>
      </c>
      <c r="K6" s="58" t="e">
        <f>K5</f>
        <v>#REF!</v>
      </c>
      <c r="L6" s="58" t="e">
        <f>L5</f>
        <v>#REF!</v>
      </c>
    </row>
    <row r="7" spans="1:12" s="56" customFormat="1" ht="18" customHeight="1">
      <c r="A7" s="59" t="s">
        <v>129</v>
      </c>
      <c r="B7" s="60" t="e">
        <f>'PARTICIPACION SOCIAL'!#REF!</f>
        <v>#REF!</v>
      </c>
      <c r="C7" s="60" t="e">
        <f>'PARTICIPACION SOCIAL'!#REF!</f>
        <v>#REF!</v>
      </c>
      <c r="E7" s="60" t="e">
        <f>'PARTICIPACION SOCIAL'!#REF!</f>
        <v>#REF!</v>
      </c>
      <c r="F7" s="60" t="e">
        <f>'PARTICIPACION SOCIAL'!#REF!</f>
        <v>#REF!</v>
      </c>
      <c r="H7" s="60" t="e">
        <f>'PARTICIPACION SOCIAL'!#REF!</f>
        <v>#REF!</v>
      </c>
      <c r="I7" s="60" t="e">
        <f>'PARTICIPACION SOCIAL'!#REF!</f>
        <v>#REF!</v>
      </c>
      <c r="K7" s="60" t="e">
        <f>'PARTICIPACION SOCIAL'!#REF!</f>
        <v>#REF!</v>
      </c>
      <c r="L7" s="60" t="e">
        <f>'PARTICIPACION SOCIAL'!#REF!</f>
        <v>#REF!</v>
      </c>
    </row>
    <row r="8" spans="1:12" s="56" customFormat="1" ht="18" customHeight="1">
      <c r="A8" s="59" t="s">
        <v>130</v>
      </c>
      <c r="B8" s="60" t="e">
        <f>B7</f>
        <v>#REF!</v>
      </c>
      <c r="C8" s="60" t="e">
        <f>#REF!</f>
        <v>#REF!</v>
      </c>
      <c r="E8" s="60" t="e">
        <f>E7</f>
        <v>#REF!</v>
      </c>
      <c r="F8" s="60" t="e">
        <f>F7</f>
        <v>#REF!</v>
      </c>
      <c r="H8" s="60" t="e">
        <f>H7</f>
        <v>#REF!</v>
      </c>
      <c r="I8" s="60" t="e">
        <f>I7</f>
        <v>#REF!</v>
      </c>
      <c r="K8" s="60" t="e">
        <f>K7</f>
        <v>#REF!</v>
      </c>
      <c r="L8" s="60" t="e">
        <f>L7</f>
        <v>#REF!</v>
      </c>
    </row>
    <row r="9" spans="1:12" s="56" customFormat="1" ht="18" customHeight="1">
      <c r="A9" s="59" t="s">
        <v>131</v>
      </c>
      <c r="B9" s="60" t="e">
        <f>#REF!</f>
        <v>#REF!</v>
      </c>
      <c r="C9" s="60" t="e">
        <f>#REF!</f>
        <v>#REF!</v>
      </c>
      <c r="E9" s="60" t="e">
        <f>#REF!</f>
        <v>#REF!</v>
      </c>
      <c r="F9" s="60" t="e">
        <f>#REF!</f>
        <v>#REF!</v>
      </c>
      <c r="H9" s="60" t="e">
        <f>#REF!</f>
        <v>#REF!</v>
      </c>
      <c r="I9" s="60" t="e">
        <f>#REF!</f>
        <v>#REF!</v>
      </c>
      <c r="K9" s="60" t="e">
        <f>#REF!</f>
        <v>#REF!</v>
      </c>
      <c r="L9" s="60" t="e">
        <f>#REF!</f>
        <v>#REF!</v>
      </c>
    </row>
    <row r="10" spans="1:12" ht="17.25" customHeight="1">
      <c r="A10" s="59" t="s">
        <v>132</v>
      </c>
      <c r="B10" s="60" t="e">
        <f>B9</f>
        <v>#REF!</v>
      </c>
      <c r="C10" s="60" t="e">
        <f>C9</f>
        <v>#REF!</v>
      </c>
      <c r="E10" s="60" t="e">
        <f>E9</f>
        <v>#REF!</v>
      </c>
      <c r="F10" s="60" t="e">
        <f>F9</f>
        <v>#REF!</v>
      </c>
      <c r="H10" s="60" t="e">
        <f>H9</f>
        <v>#REF!</v>
      </c>
      <c r="I10" s="60" t="e">
        <f>I9</f>
        <v>#REF!</v>
      </c>
      <c r="K10" s="60" t="e">
        <f>K9</f>
        <v>#REF!</v>
      </c>
      <c r="L10" s="60" t="e">
        <f>L9</f>
        <v>#REF!</v>
      </c>
    </row>
    <row r="13" spans="2:12" s="56" customFormat="1" ht="30">
      <c r="B13" s="61" t="s">
        <v>133</v>
      </c>
      <c r="C13" s="53" t="s">
        <v>134</v>
      </c>
      <c r="E13" s="62" t="s">
        <v>133</v>
      </c>
      <c r="F13" s="63" t="s">
        <v>134</v>
      </c>
      <c r="H13" s="62" t="s">
        <v>133</v>
      </c>
      <c r="I13" s="63" t="s">
        <v>134</v>
      </c>
      <c r="K13" s="62" t="s">
        <v>133</v>
      </c>
      <c r="L13" s="63" t="s">
        <v>134</v>
      </c>
    </row>
    <row r="14" spans="1:12" s="56" customFormat="1" ht="21" customHeight="1">
      <c r="A14" s="64" t="s">
        <v>135</v>
      </c>
      <c r="B14" s="65" t="e">
        <f>B3</f>
        <v>#REF!</v>
      </c>
      <c r="C14" s="66">
        <v>1</v>
      </c>
      <c r="E14" s="65" t="e">
        <f>E3</f>
        <v>#REF!</v>
      </c>
      <c r="F14" s="66">
        <v>1</v>
      </c>
      <c r="H14" s="65" t="e">
        <f>H3</f>
        <v>#REF!</v>
      </c>
      <c r="I14" s="66">
        <v>1</v>
      </c>
      <c r="K14" s="65" t="e">
        <f>K3</f>
        <v>#REF!</v>
      </c>
      <c r="L14" s="66">
        <v>1</v>
      </c>
    </row>
    <row r="15" spans="1:12" s="56" customFormat="1" ht="18.75" customHeight="1">
      <c r="A15" s="67" t="s">
        <v>136</v>
      </c>
      <c r="B15" s="68" t="e">
        <f>C3</f>
        <v>#REF!</v>
      </c>
      <c r="C15" s="68" t="e">
        <f>B15*C14/B14</f>
        <v>#REF!</v>
      </c>
      <c r="E15" s="68" t="e">
        <f>F3</f>
        <v>#REF!</v>
      </c>
      <c r="F15" s="69" t="e">
        <f>E15*F14/E14</f>
        <v>#REF!</v>
      </c>
      <c r="H15" s="68" t="e">
        <f>I3</f>
        <v>#REF!</v>
      </c>
      <c r="I15" s="69" t="e">
        <f>H15*I14/H14</f>
        <v>#REF!</v>
      </c>
      <c r="K15" s="68" t="e">
        <f>L3</f>
        <v>#REF!</v>
      </c>
      <c r="L15" s="69" t="e">
        <f>K15*L14/K14</f>
        <v>#REF!</v>
      </c>
    </row>
    <row r="16" s="56" customFormat="1" ht="15"/>
    <row r="17" spans="1:12" s="56" customFormat="1" ht="15">
      <c r="A17" s="64" t="s">
        <v>137</v>
      </c>
      <c r="B17" s="65" t="e">
        <f>B14</f>
        <v>#REF!</v>
      </c>
      <c r="C17" s="66">
        <v>1</v>
      </c>
      <c r="E17" s="65" t="e">
        <f>SUM(B17,E14)</f>
        <v>#REF!</v>
      </c>
      <c r="F17" s="66">
        <v>1</v>
      </c>
      <c r="H17" s="65" t="e">
        <f>SUM(E17,H14)</f>
        <v>#REF!</v>
      </c>
      <c r="I17" s="66">
        <v>1</v>
      </c>
      <c r="K17" s="65" t="e">
        <f>K14</f>
        <v>#REF!</v>
      </c>
      <c r="L17" s="66">
        <v>1</v>
      </c>
    </row>
    <row r="18" spans="2:12" s="56" customFormat="1" ht="15">
      <c r="B18" s="68" t="e">
        <f>B15</f>
        <v>#REF!</v>
      </c>
      <c r="C18" s="68" t="e">
        <f>B18*C17/B17</f>
        <v>#REF!</v>
      </c>
      <c r="E18" s="68" t="e">
        <f>SUM(B18,E15)</f>
        <v>#REF!</v>
      </c>
      <c r="F18" s="69" t="e">
        <f>E18*F17/E17</f>
        <v>#REF!</v>
      </c>
      <c r="H18" s="68" t="e">
        <f>SUM(E18,H15)</f>
        <v>#REF!</v>
      </c>
      <c r="I18" s="69" t="e">
        <f>H18*I17/H17</f>
        <v>#REF!</v>
      </c>
      <c r="K18" s="68" t="e">
        <f>SUM(H18,K15)</f>
        <v>#REF!</v>
      </c>
      <c r="L18" s="69" t="e">
        <f>K18*L17/K17</f>
        <v>#REF!</v>
      </c>
    </row>
    <row r="19" spans="3:12" s="56" customFormat="1" ht="15">
      <c r="C19" s="68" t="e">
        <f>25%*C18/C17</f>
        <v>#REF!</v>
      </c>
      <c r="F19" s="68" t="e">
        <f>50%*F18/F17</f>
        <v>#REF!</v>
      </c>
      <c r="I19" s="68" t="e">
        <f>75%*I18/I17</f>
        <v>#REF!</v>
      </c>
      <c r="L19" s="69" t="e">
        <f>100%*L18/L17</f>
        <v>#REF!</v>
      </c>
    </row>
  </sheetData>
  <sheetProtection/>
  <mergeCells count="1">
    <mergeCell ref="B1:L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P117"/>
  <sheetViews>
    <sheetView tabSelected="1" zoomScale="70" zoomScaleNormal="70" zoomScaleSheetLayoutView="71" zoomScalePageLayoutView="0" workbookViewId="0" topLeftCell="A1">
      <selection activeCell="A6" sqref="A6:H6"/>
    </sheetView>
  </sheetViews>
  <sheetFormatPr defaultColWidth="11.421875" defaultRowHeight="15"/>
  <cols>
    <col min="1" max="1" width="29.7109375" style="207" customWidth="1"/>
    <col min="2" max="2" width="74.140625" style="323" customWidth="1"/>
    <col min="3" max="3" width="37.140625" style="207" customWidth="1"/>
    <col min="4" max="4" width="17.140625" style="207" customWidth="1"/>
    <col min="5" max="7" width="10.57421875" style="207" hidden="1" customWidth="1"/>
    <col min="8" max="8" width="11.7109375" style="207" hidden="1" customWidth="1"/>
    <col min="9" max="9" width="17.140625" style="323" customWidth="1"/>
    <col min="10" max="10" width="52.28125" style="207" customWidth="1"/>
    <col min="11" max="11" width="37.57421875" style="207" customWidth="1"/>
    <col min="12" max="12" width="28.7109375" style="207" customWidth="1"/>
    <col min="13" max="13" width="28.7109375" style="207" hidden="1" customWidth="1"/>
    <col min="14" max="15" width="18.28125" style="207" customWidth="1"/>
    <col min="16" max="16" width="16.140625" style="207" customWidth="1"/>
    <col min="17" max="17" width="15.7109375" style="207" hidden="1" customWidth="1"/>
    <col min="18" max="18" width="18.57421875" style="207" hidden="1" customWidth="1"/>
    <col min="19" max="19" width="15.7109375" style="207" hidden="1" customWidth="1"/>
    <col min="20" max="20" width="14.00390625" style="207" hidden="1" customWidth="1"/>
    <col min="21" max="21" width="21.00390625" style="207" hidden="1" customWidth="1"/>
    <col min="22" max="22" width="17.140625" style="207" hidden="1" customWidth="1"/>
    <col min="23" max="23" width="20.7109375" style="207" hidden="1" customWidth="1"/>
    <col min="24" max="26" width="21.00390625" style="207" hidden="1" customWidth="1"/>
    <col min="27" max="27" width="21.57421875" style="207" hidden="1" customWidth="1"/>
    <col min="28" max="28" width="17.421875" style="207" hidden="1" customWidth="1"/>
    <col min="29" max="29" width="17.8515625" style="207" hidden="1" customWidth="1"/>
    <col min="30" max="35" width="15.8515625" style="207" hidden="1" customWidth="1"/>
    <col min="36" max="36" width="0" style="207" hidden="1" customWidth="1"/>
    <col min="37" max="39" width="11.421875" style="207" hidden="1" customWidth="1"/>
    <col min="40" max="40" width="15.28125" style="207" hidden="1" customWidth="1"/>
    <col min="41" max="41" width="18.140625" style="207" hidden="1" customWidth="1"/>
    <col min="42" max="42" width="20.8515625" style="207" hidden="1" customWidth="1"/>
    <col min="43" max="43" width="29.140625" style="207" hidden="1" customWidth="1"/>
    <col min="44" max="44" width="23.7109375" style="207" hidden="1" customWidth="1"/>
    <col min="45" max="45" width="11.421875" style="207" hidden="1" customWidth="1"/>
    <col min="46" max="16384" width="11.421875" style="207" customWidth="1"/>
  </cols>
  <sheetData>
    <row r="1" spans="1:45" ht="18" customHeight="1">
      <c r="A1" s="644" t="s">
        <v>615</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row>
    <row r="2" spans="1:45" ht="17.25" customHeight="1">
      <c r="A2" s="644"/>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row>
    <row r="3" spans="1:45" ht="30.75" customHeight="1">
      <c r="A3" s="644"/>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row>
    <row r="4" spans="1:45" ht="60" customHeight="1">
      <c r="A4" s="639" t="s">
        <v>670</v>
      </c>
      <c r="B4" s="639"/>
      <c r="C4" s="639"/>
      <c r="D4" s="639"/>
      <c r="E4" s="594"/>
      <c r="F4" s="594"/>
      <c r="G4" s="594"/>
      <c r="H4" s="594"/>
      <c r="I4" s="594"/>
      <c r="J4" s="639" t="s">
        <v>671</v>
      </c>
      <c r="K4" s="639"/>
      <c r="L4" s="639"/>
      <c r="M4" s="639"/>
      <c r="N4" s="639"/>
      <c r="O4" s="639"/>
      <c r="P4" s="639"/>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row>
    <row r="5" spans="1:45" ht="85.5" customHeight="1">
      <c r="A5" s="646" t="s">
        <v>602</v>
      </c>
      <c r="B5" s="646"/>
      <c r="C5" s="646"/>
      <c r="D5" s="646"/>
      <c r="E5" s="646"/>
      <c r="F5" s="646"/>
      <c r="G5" s="646"/>
      <c r="H5" s="646"/>
      <c r="I5" s="207"/>
      <c r="J5" s="643" t="s">
        <v>166</v>
      </c>
      <c r="K5" s="643"/>
      <c r="L5" s="642" t="s">
        <v>607</v>
      </c>
      <c r="M5" s="642"/>
      <c r="N5" s="642"/>
      <c r="O5" s="642"/>
      <c r="P5" s="642"/>
      <c r="T5" s="581"/>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row>
    <row r="6" spans="1:45" ht="64.5" customHeight="1">
      <c r="A6" s="646" t="s">
        <v>603</v>
      </c>
      <c r="B6" s="646"/>
      <c r="C6" s="646"/>
      <c r="D6" s="646"/>
      <c r="E6" s="646"/>
      <c r="F6" s="646"/>
      <c r="G6" s="646"/>
      <c r="H6" s="646"/>
      <c r="I6" s="207"/>
      <c r="J6" s="643" t="s">
        <v>167</v>
      </c>
      <c r="K6" s="643"/>
      <c r="L6" s="642" t="s">
        <v>606</v>
      </c>
      <c r="M6" s="642"/>
      <c r="N6" s="642"/>
      <c r="O6" s="642"/>
      <c r="P6" s="642"/>
      <c r="T6" s="581"/>
      <c r="U6" s="581"/>
      <c r="V6" s="581"/>
      <c r="W6" s="581"/>
      <c r="X6" s="581"/>
      <c r="Y6" s="581"/>
      <c r="Z6" s="581"/>
      <c r="AA6" s="581"/>
      <c r="AB6" s="581"/>
      <c r="AC6" s="581"/>
      <c r="AD6" s="581"/>
      <c r="AE6" s="581"/>
      <c r="AF6" s="581"/>
      <c r="AG6" s="581"/>
      <c r="AH6" s="581"/>
      <c r="AI6" s="581"/>
      <c r="AJ6" s="581"/>
      <c r="AK6" s="581"/>
      <c r="AL6" s="581"/>
      <c r="AM6" s="581"/>
      <c r="AN6" s="581"/>
      <c r="AO6" s="581"/>
      <c r="AP6" s="581"/>
      <c r="AQ6" s="581"/>
      <c r="AR6" s="581"/>
      <c r="AS6" s="581"/>
    </row>
    <row r="7" spans="1:45" ht="75" customHeight="1">
      <c r="A7" s="646" t="s">
        <v>604</v>
      </c>
      <c r="B7" s="646"/>
      <c r="C7" s="646"/>
      <c r="D7" s="646"/>
      <c r="E7" s="646"/>
      <c r="F7" s="646"/>
      <c r="G7" s="646"/>
      <c r="H7" s="646"/>
      <c r="I7" s="207"/>
      <c r="J7" s="643" t="s">
        <v>168</v>
      </c>
      <c r="K7" s="643"/>
      <c r="L7" s="642" t="s">
        <v>608</v>
      </c>
      <c r="M7" s="642"/>
      <c r="N7" s="642"/>
      <c r="O7" s="642"/>
      <c r="P7" s="642"/>
      <c r="T7" s="581"/>
      <c r="U7" s="581"/>
      <c r="V7" s="581"/>
      <c r="W7" s="581"/>
      <c r="X7" s="581"/>
      <c r="Y7" s="581"/>
      <c r="Z7" s="581"/>
      <c r="AA7" s="581"/>
      <c r="AB7" s="581"/>
      <c r="AC7" s="581"/>
      <c r="AD7" s="581"/>
      <c r="AE7" s="581"/>
      <c r="AF7" s="581"/>
      <c r="AG7" s="581"/>
      <c r="AH7" s="581"/>
      <c r="AI7" s="581"/>
      <c r="AJ7" s="581"/>
      <c r="AK7" s="581"/>
      <c r="AL7" s="581"/>
      <c r="AM7" s="581"/>
      <c r="AN7" s="581"/>
      <c r="AO7" s="581"/>
      <c r="AP7" s="581"/>
      <c r="AQ7" s="581"/>
      <c r="AR7" s="581"/>
      <c r="AS7" s="581"/>
    </row>
    <row r="8" spans="1:45" ht="73.5" customHeight="1">
      <c r="A8" s="646" t="s">
        <v>605</v>
      </c>
      <c r="B8" s="646"/>
      <c r="C8" s="646"/>
      <c r="D8" s="646"/>
      <c r="E8" s="646"/>
      <c r="F8" s="646"/>
      <c r="G8" s="646"/>
      <c r="H8" s="646"/>
      <c r="I8" s="209"/>
      <c r="J8" s="209"/>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row>
    <row r="9" spans="1:45" ht="33" customHeight="1">
      <c r="A9" s="582"/>
      <c r="B9" s="209"/>
      <c r="C9" s="209"/>
      <c r="D9" s="209"/>
      <c r="E9" s="209"/>
      <c r="F9" s="209"/>
      <c r="G9" s="209"/>
      <c r="H9" s="209"/>
      <c r="I9" s="209"/>
      <c r="J9" s="209"/>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row>
    <row r="10" spans="1:45" ht="29.25" customHeight="1">
      <c r="A10" s="640" t="s">
        <v>170</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row>
    <row r="11" spans="1:45" ht="32.25" customHeight="1">
      <c r="A11" s="649" t="s">
        <v>25</v>
      </c>
      <c r="B11" s="650"/>
      <c r="C11" s="650"/>
      <c r="D11" s="650"/>
      <c r="E11" s="650"/>
      <c r="F11" s="650"/>
      <c r="G11" s="650"/>
      <c r="H11" s="650"/>
      <c r="I11" s="650"/>
      <c r="J11" s="650"/>
      <c r="K11" s="650"/>
      <c r="L11" s="650"/>
      <c r="M11" s="650"/>
      <c r="N11" s="650"/>
      <c r="O11" s="650"/>
      <c r="P11" s="651"/>
      <c r="Q11" s="652" t="s">
        <v>138</v>
      </c>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row>
    <row r="12" spans="1:45" ht="33.75" customHeight="1">
      <c r="A12" s="659" t="s">
        <v>10</v>
      </c>
      <c r="B12" s="647" t="s">
        <v>99</v>
      </c>
      <c r="C12" s="647" t="s">
        <v>11</v>
      </c>
      <c r="D12" s="647" t="s">
        <v>12</v>
      </c>
      <c r="E12" s="685" t="s">
        <v>111</v>
      </c>
      <c r="F12" s="686"/>
      <c r="G12" s="686"/>
      <c r="H12" s="687"/>
      <c r="I12" s="647" t="s">
        <v>112</v>
      </c>
      <c r="J12" s="647" t="s">
        <v>13</v>
      </c>
      <c r="K12" s="647" t="s">
        <v>104</v>
      </c>
      <c r="L12" s="647" t="s">
        <v>14</v>
      </c>
      <c r="M12" s="402"/>
      <c r="N12" s="647" t="s">
        <v>156</v>
      </c>
      <c r="O12" s="647" t="s">
        <v>155</v>
      </c>
      <c r="P12" s="647" t="s">
        <v>157</v>
      </c>
      <c r="Q12" s="654" t="s">
        <v>139</v>
      </c>
      <c r="R12" s="655"/>
      <c r="S12" s="655"/>
      <c r="T12" s="655"/>
      <c r="U12" s="655"/>
      <c r="V12" s="655"/>
      <c r="W12" s="655"/>
      <c r="X12" s="655"/>
      <c r="Y12" s="655"/>
      <c r="Z12" s="655"/>
      <c r="AA12" s="656"/>
      <c r="AB12" s="654" t="s">
        <v>140</v>
      </c>
      <c r="AC12" s="655"/>
      <c r="AD12" s="655"/>
      <c r="AE12" s="655"/>
      <c r="AF12" s="655"/>
      <c r="AG12" s="655"/>
      <c r="AH12" s="655"/>
      <c r="AI12" s="656"/>
      <c r="AJ12" s="661" t="s">
        <v>141</v>
      </c>
      <c r="AK12" s="662"/>
      <c r="AL12" s="662"/>
      <c r="AM12" s="662"/>
      <c r="AN12" s="665" t="s">
        <v>145</v>
      </c>
      <c r="AO12" s="657" t="s">
        <v>146</v>
      </c>
      <c r="AP12" s="663" t="s">
        <v>148</v>
      </c>
      <c r="AQ12" s="664"/>
      <c r="AR12" s="664"/>
      <c r="AS12" s="664"/>
    </row>
    <row r="13" spans="1:45" ht="27.75" customHeight="1">
      <c r="A13" s="660"/>
      <c r="B13" s="648"/>
      <c r="C13" s="648"/>
      <c r="D13" s="648"/>
      <c r="E13" s="212" t="s">
        <v>100</v>
      </c>
      <c r="F13" s="212" t="s">
        <v>101</v>
      </c>
      <c r="G13" s="212" t="s">
        <v>102</v>
      </c>
      <c r="H13" s="212" t="s">
        <v>103</v>
      </c>
      <c r="I13" s="648"/>
      <c r="J13" s="648"/>
      <c r="K13" s="648"/>
      <c r="L13" s="648"/>
      <c r="M13" s="403"/>
      <c r="N13" s="648"/>
      <c r="O13" s="648"/>
      <c r="P13" s="648"/>
      <c r="Q13" s="183" t="s">
        <v>100</v>
      </c>
      <c r="R13" s="183" t="s">
        <v>142</v>
      </c>
      <c r="S13" s="183" t="s">
        <v>101</v>
      </c>
      <c r="T13" s="183" t="s">
        <v>142</v>
      </c>
      <c r="U13" s="183" t="s">
        <v>143</v>
      </c>
      <c r="V13" s="183" t="s">
        <v>102</v>
      </c>
      <c r="W13" s="183" t="s">
        <v>142</v>
      </c>
      <c r="X13" s="183" t="s">
        <v>144</v>
      </c>
      <c r="Y13" s="183" t="s">
        <v>103</v>
      </c>
      <c r="Z13" s="183" t="s">
        <v>142</v>
      </c>
      <c r="AA13" s="197" t="s">
        <v>165</v>
      </c>
      <c r="AB13" s="183" t="s">
        <v>100</v>
      </c>
      <c r="AC13" s="183" t="s">
        <v>142</v>
      </c>
      <c r="AD13" s="183" t="s">
        <v>101</v>
      </c>
      <c r="AE13" s="183" t="s">
        <v>142</v>
      </c>
      <c r="AF13" s="183" t="s">
        <v>102</v>
      </c>
      <c r="AG13" s="183" t="s">
        <v>142</v>
      </c>
      <c r="AH13" s="183" t="s">
        <v>103</v>
      </c>
      <c r="AI13" s="183" t="s">
        <v>142</v>
      </c>
      <c r="AJ13" s="183" t="s">
        <v>100</v>
      </c>
      <c r="AK13" s="183" t="s">
        <v>101</v>
      </c>
      <c r="AL13" s="183" t="s">
        <v>102</v>
      </c>
      <c r="AM13" s="183" t="s">
        <v>103</v>
      </c>
      <c r="AN13" s="666"/>
      <c r="AO13" s="658"/>
      <c r="AP13" s="213" t="s">
        <v>147</v>
      </c>
      <c r="AQ13" s="213" t="s">
        <v>149</v>
      </c>
      <c r="AR13" s="213" t="s">
        <v>150</v>
      </c>
      <c r="AS13" s="213" t="s">
        <v>151</v>
      </c>
    </row>
    <row r="14" spans="1:45" ht="43.5" customHeight="1">
      <c r="A14" s="676" t="s">
        <v>171</v>
      </c>
      <c r="B14" s="404" t="s">
        <v>172</v>
      </c>
      <c r="C14" s="697" t="s">
        <v>173</v>
      </c>
      <c r="D14" s="688">
        <v>0.94</v>
      </c>
      <c r="E14" s="688">
        <v>1</v>
      </c>
      <c r="F14" s="688">
        <v>1</v>
      </c>
      <c r="G14" s="688">
        <v>1</v>
      </c>
      <c r="H14" s="688">
        <v>1</v>
      </c>
      <c r="I14" s="688">
        <f>H14</f>
        <v>1</v>
      </c>
      <c r="J14" s="681" t="s">
        <v>174</v>
      </c>
      <c r="K14" s="681" t="s">
        <v>154</v>
      </c>
      <c r="L14" s="214"/>
      <c r="M14" s="214" t="s">
        <v>495</v>
      </c>
      <c r="N14" s="669"/>
      <c r="O14" s="669"/>
      <c r="P14" s="668"/>
      <c r="Q14" s="749">
        <v>0.95</v>
      </c>
      <c r="R14" s="742">
        <f>IF(Q14&lt;&gt;0,IF(Q14/E14&gt;100%,100%,Q14/E14)," ")</f>
        <v>0.95</v>
      </c>
      <c r="S14" s="750">
        <v>0.97</v>
      </c>
      <c r="T14" s="742">
        <f>IF(S14&lt;&gt;0,IF(S14/G14&gt;100%,100%,S14/G14)," ")</f>
        <v>0.97</v>
      </c>
      <c r="U14" s="751">
        <f>IF((IF(M14="promedio",AVERAGE(Q14,S14)/AVERAGE(E14,F14),SUM(Q14,S14)/SUM(E14,F14)))&gt;100%,100%,(IF(M14="promedio",AVERAGE(Q14,S14)/AVERAGE(E14,F14),SUM(Q14,S14)/SUM(E14,F14))))</f>
        <v>0.96</v>
      </c>
      <c r="V14" s="750">
        <v>0.977</v>
      </c>
      <c r="W14" s="752">
        <f>IF(V14&lt;&gt;0,IF(V14/G14&gt;100%,100%,V14/G14)," ")</f>
        <v>0.977</v>
      </c>
      <c r="X14" s="747">
        <f>IF((IF(M14="promedio",AVERAGE(Q14,S14,V14)/AVERAGE(E14,F14,G14),SUM(Q14,S14,V14)/SUM(E14,F14,G14)))&gt;100%,100%,(IF(M14="promedio",AVERAGE(Q14,S14,V14)/AVERAGE(E14,F14,G14),SUM(Q14,S14,V14)/SUM(E14,F14,G14))))</f>
        <v>0.9656666666666666</v>
      </c>
      <c r="Y14" s="754"/>
      <c r="Z14" s="742" t="str">
        <f>IF(Y14&lt;&gt;0,IF(Y14/H14&gt;100%,100%,Y14/H14)," ")</f>
        <v> </v>
      </c>
      <c r="AA14" s="747">
        <f>IF((IF(M14="promedio",AVERAGE(Q14,S14,V14,Y14)/I14,SUM(Q14,S14,V14,Y14)/I14))&gt;100%,100%,(IF(M14="promedio",AVERAGE(Q14,S14,V14,Y14)/I14,SUM(Q14,S14,V14,Y14)/I14)))</f>
        <v>0.9656666666666666</v>
      </c>
      <c r="AB14" s="215"/>
      <c r="AC14" s="215"/>
      <c r="AD14" s="455"/>
      <c r="AE14" s="215"/>
      <c r="AF14" s="455"/>
      <c r="AG14" s="215"/>
      <c r="AH14" s="215"/>
      <c r="AI14" s="215"/>
      <c r="AJ14" s="275"/>
      <c r="AK14" s="511"/>
      <c r="AL14" s="511"/>
      <c r="AM14" s="511"/>
      <c r="AN14" s="511"/>
      <c r="AO14" s="511"/>
      <c r="AP14" s="372" t="s">
        <v>511</v>
      </c>
      <c r="AQ14" s="546" t="s">
        <v>586</v>
      </c>
      <c r="AR14" s="488" t="s">
        <v>588</v>
      </c>
      <c r="AS14" s="215"/>
    </row>
    <row r="15" spans="1:45" ht="41.25" customHeight="1">
      <c r="A15" s="677"/>
      <c r="B15" s="103" t="s">
        <v>175</v>
      </c>
      <c r="C15" s="698"/>
      <c r="D15" s="689"/>
      <c r="E15" s="689"/>
      <c r="F15" s="689"/>
      <c r="G15" s="689"/>
      <c r="H15" s="689"/>
      <c r="I15" s="689"/>
      <c r="J15" s="682"/>
      <c r="K15" s="682"/>
      <c r="L15" s="216"/>
      <c r="M15" s="216"/>
      <c r="N15" s="669"/>
      <c r="O15" s="669"/>
      <c r="P15" s="668"/>
      <c r="Q15" s="749"/>
      <c r="R15" s="742"/>
      <c r="S15" s="750"/>
      <c r="T15" s="742"/>
      <c r="U15" s="751"/>
      <c r="V15" s="750"/>
      <c r="W15" s="753"/>
      <c r="X15" s="748"/>
      <c r="Y15" s="754"/>
      <c r="Z15" s="742"/>
      <c r="AA15" s="748"/>
      <c r="AB15" s="217"/>
      <c r="AC15" s="217"/>
      <c r="AD15" s="456"/>
      <c r="AE15" s="217"/>
      <c r="AF15" s="456"/>
      <c r="AG15" s="217"/>
      <c r="AH15" s="217"/>
      <c r="AI15" s="217"/>
      <c r="AJ15" s="217"/>
      <c r="AK15" s="456"/>
      <c r="AL15" s="456"/>
      <c r="AM15" s="456"/>
      <c r="AN15" s="456"/>
      <c r="AO15" s="456"/>
      <c r="AP15" s="217"/>
      <c r="AQ15" s="456"/>
      <c r="AR15" s="456"/>
      <c r="AS15" s="217"/>
    </row>
    <row r="16" spans="1:45" ht="45.75" customHeight="1">
      <c r="A16" s="677"/>
      <c r="B16" s="404" t="s">
        <v>176</v>
      </c>
      <c r="C16" s="683" t="s">
        <v>177</v>
      </c>
      <c r="D16" s="684">
        <v>0.59</v>
      </c>
      <c r="E16" s="667"/>
      <c r="F16" s="667">
        <v>0.8</v>
      </c>
      <c r="G16" s="667"/>
      <c r="H16" s="667">
        <v>0.8</v>
      </c>
      <c r="I16" s="667">
        <f>H16</f>
        <v>0.8</v>
      </c>
      <c r="J16" s="404" t="s">
        <v>118</v>
      </c>
      <c r="K16" s="387" t="s">
        <v>154</v>
      </c>
      <c r="L16" s="216"/>
      <c r="M16" s="214" t="s">
        <v>495</v>
      </c>
      <c r="N16" s="669"/>
      <c r="O16" s="669"/>
      <c r="P16" s="668"/>
      <c r="Q16" s="749"/>
      <c r="R16" s="742" t="str">
        <f>IF(Q16&lt;&gt;0,IF(Q16/E16&gt;100%,100%,Q16/E16)," ")</f>
        <v> </v>
      </c>
      <c r="S16" s="750">
        <v>0.863</v>
      </c>
      <c r="T16" s="742">
        <f>IF(S16&lt;&gt;0,IF(S16/F16&gt;100%,100%,S16/F16)," ")</f>
        <v>1</v>
      </c>
      <c r="U16" s="751">
        <f>IF((IF(M16="promedio",AVERAGE(Q16,S16)/AVERAGE(E16,F16),SUM(Q16,S16)/SUM(E16,F16)))&gt;100%,100%,(IF(M16="promedio",AVERAGE(Q16,S16)/AVERAGE(E16,F16),SUM(Q16,S16)/SUM(E16,F16))))</f>
        <v>1</v>
      </c>
      <c r="V16" s="755"/>
      <c r="W16" s="752" t="str">
        <f>IF(V16&lt;&gt;0,IF(V16/G16&gt;100%,100%,V16/G16)," ")</f>
        <v> </v>
      </c>
      <c r="X16" s="747">
        <f>IF((IF(M16="promedio",AVERAGE(Q16,S16,V16)/AVERAGE(E16,F16,G16),SUM(Q16,S16,V16)/SUM(E16,F16,G16)))&gt;100%,100%,(IF(M16="promedio",AVERAGE(Q16,S16,V16)/AVERAGE(E16,F16,G16),SUM(Q16,S16,V16)/SUM(E16,F16,G16))))</f>
        <v>1</v>
      </c>
      <c r="Y16" s="754"/>
      <c r="Z16" s="742" t="str">
        <f>IF(Y16&lt;&gt;0,IF(Y16/H16&gt;100%,100%,Y16/H16)," ")</f>
        <v> </v>
      </c>
      <c r="AA16" s="747">
        <f>IF((IF(M16="promedio",AVERAGE(Q16,S16,V16,Y16)/I16,SUM(Q16,S16,V16,Y16)/I16))&gt;100%,100%,(IF(M16="promedio",AVERAGE(Q16,S16,V16,Y16)/I16,SUM(Q16,S16,V16,Y16)/I16)))</f>
        <v>1</v>
      </c>
      <c r="AB16" s="218"/>
      <c r="AC16" s="218"/>
      <c r="AD16" s="457"/>
      <c r="AE16" s="218"/>
      <c r="AF16" s="457"/>
      <c r="AG16" s="218"/>
      <c r="AH16" s="218"/>
      <c r="AI16" s="218"/>
      <c r="AJ16" s="218"/>
      <c r="AK16" s="457"/>
      <c r="AL16" s="457"/>
      <c r="AM16" s="457"/>
      <c r="AN16" s="457"/>
      <c r="AO16" s="457"/>
      <c r="AP16" s="218"/>
      <c r="AQ16" s="488" t="s">
        <v>553</v>
      </c>
      <c r="AR16" s="457"/>
      <c r="AS16" s="218"/>
    </row>
    <row r="17" spans="1:45" ht="45" customHeight="1">
      <c r="A17" s="677"/>
      <c r="B17" s="404" t="s">
        <v>178</v>
      </c>
      <c r="C17" s="683"/>
      <c r="D17" s="683"/>
      <c r="E17" s="667"/>
      <c r="F17" s="667"/>
      <c r="G17" s="667"/>
      <c r="H17" s="667"/>
      <c r="I17" s="667"/>
      <c r="J17" s="404" t="s">
        <v>179</v>
      </c>
      <c r="K17" s="387" t="s">
        <v>154</v>
      </c>
      <c r="L17" s="216"/>
      <c r="M17" s="219"/>
      <c r="N17" s="669"/>
      <c r="O17" s="669"/>
      <c r="P17" s="668"/>
      <c r="Q17" s="749"/>
      <c r="R17" s="742"/>
      <c r="S17" s="750"/>
      <c r="T17" s="742"/>
      <c r="U17" s="751"/>
      <c r="V17" s="755"/>
      <c r="W17" s="753"/>
      <c r="X17" s="748"/>
      <c r="Y17" s="754"/>
      <c r="Z17" s="742"/>
      <c r="AA17" s="748"/>
      <c r="AB17" s="223"/>
      <c r="AC17" s="223"/>
      <c r="AD17" s="459"/>
      <c r="AE17" s="224"/>
      <c r="AF17" s="461"/>
      <c r="AG17" s="223"/>
      <c r="AH17" s="223"/>
      <c r="AI17" s="225"/>
      <c r="AJ17" s="224"/>
      <c r="AK17" s="461"/>
      <c r="AL17" s="458"/>
      <c r="AM17" s="458"/>
      <c r="AN17" s="459"/>
      <c r="AO17" s="460"/>
      <c r="AP17" s="225"/>
      <c r="AQ17" s="458"/>
      <c r="AR17" s="458"/>
      <c r="AS17" s="223"/>
    </row>
    <row r="18" spans="1:45" ht="51.75" customHeight="1">
      <c r="A18" s="677"/>
      <c r="B18" s="404" t="s">
        <v>180</v>
      </c>
      <c r="C18" s="697" t="s">
        <v>181</v>
      </c>
      <c r="D18" s="743">
        <v>0.96</v>
      </c>
      <c r="E18" s="743"/>
      <c r="F18" s="743">
        <v>0.96</v>
      </c>
      <c r="G18" s="743"/>
      <c r="H18" s="743">
        <v>0.96</v>
      </c>
      <c r="I18" s="743">
        <v>0.96</v>
      </c>
      <c r="J18" s="404" t="s">
        <v>182</v>
      </c>
      <c r="K18" s="387" t="s">
        <v>154</v>
      </c>
      <c r="L18" s="226"/>
      <c r="M18" s="214" t="s">
        <v>495</v>
      </c>
      <c r="N18" s="745"/>
      <c r="O18" s="669"/>
      <c r="P18" s="669"/>
      <c r="Q18" s="749"/>
      <c r="R18" s="742" t="str">
        <f>IF(Q18&lt;&gt;0,IF(Q18/E18&gt;100%,100%,Q18/E18)," ")</f>
        <v> </v>
      </c>
      <c r="S18" s="756">
        <v>0.948</v>
      </c>
      <c r="T18" s="742">
        <f>IF(S18&lt;&gt;0,IF(S18/F18&gt;100%,100%,S18/F18)," ")</f>
        <v>0.9874999999999999</v>
      </c>
      <c r="U18" s="751">
        <f>IF((IF(M18="promedio",AVERAGE(Q18,S18)/AVERAGE(E18,F18),SUM(Q18,S18)/SUM(E18,F18)))&gt;100%,100%,(IF(M18="promedio",AVERAGE(Q18,S18)/AVERAGE(E18,F18),SUM(Q18,S18)/SUM(E18,F18))))</f>
        <v>0.9874999999999999</v>
      </c>
      <c r="V18" s="755"/>
      <c r="W18" s="752" t="str">
        <f>IF(V18&lt;&gt;0,IF(V18/G18&gt;100%,100%,V18/G18)," ")</f>
        <v> </v>
      </c>
      <c r="X18" s="747">
        <f>IF((IF(M18="promedio",AVERAGE(Q18,S18,V18)/AVERAGE(E18,F18,G18),SUM(Q18,S18,V18)/SUM(E18,F18,G18)))&gt;100%,100%,(IF(M18="promedio",AVERAGE(Q18,S18,V18)/AVERAGE(E18,F18,G18),SUM(Q18,S18,V18)/SUM(E18,F18,G18))))</f>
        <v>0.9874999999999999</v>
      </c>
      <c r="Y18" s="754"/>
      <c r="Z18" s="742" t="str">
        <f>IF(Y18&lt;&gt;0,IF(Y18/H18&gt;100%,100%,Y18/H18)," ")</f>
        <v> </v>
      </c>
      <c r="AA18" s="747">
        <f>IF((IF(M18="promedio",AVERAGE(Q18,S18,V18,Y18)/I18,SUM(Q18,S18,V18,Y18)/I18))&gt;100%,100%,(IF(M18="promedio",AVERAGE(Q18,S18,V18,Y18)/I18,SUM(Q18,S18,V18,Y18)/I18)))</f>
        <v>0.9874999999999999</v>
      </c>
      <c r="AB18" s="223"/>
      <c r="AC18" s="223"/>
      <c r="AD18" s="459"/>
      <c r="AE18" s="224"/>
      <c r="AF18" s="461"/>
      <c r="AG18" s="223"/>
      <c r="AH18" s="223"/>
      <c r="AI18" s="225"/>
      <c r="AJ18" s="224"/>
      <c r="AK18" s="461"/>
      <c r="AL18" s="458"/>
      <c r="AM18" s="458"/>
      <c r="AN18" s="459"/>
      <c r="AO18" s="460"/>
      <c r="AP18" s="225"/>
      <c r="AQ18" s="489" t="s">
        <v>554</v>
      </c>
      <c r="AR18" s="458"/>
      <c r="AS18" s="223"/>
    </row>
    <row r="19" spans="1:45" ht="39" customHeight="1">
      <c r="A19" s="677"/>
      <c r="B19" s="404" t="s">
        <v>183</v>
      </c>
      <c r="C19" s="698"/>
      <c r="D19" s="744"/>
      <c r="E19" s="744"/>
      <c r="F19" s="744"/>
      <c r="G19" s="744"/>
      <c r="H19" s="744"/>
      <c r="I19" s="744"/>
      <c r="J19" s="404" t="s">
        <v>179</v>
      </c>
      <c r="K19" s="387" t="s">
        <v>154</v>
      </c>
      <c r="L19" s="216"/>
      <c r="M19" s="219"/>
      <c r="N19" s="746"/>
      <c r="O19" s="669"/>
      <c r="P19" s="669"/>
      <c r="Q19" s="749"/>
      <c r="R19" s="742"/>
      <c r="S19" s="756"/>
      <c r="T19" s="742"/>
      <c r="U19" s="751"/>
      <c r="V19" s="755"/>
      <c r="W19" s="753"/>
      <c r="X19" s="748"/>
      <c r="Y19" s="754"/>
      <c r="Z19" s="742"/>
      <c r="AA19" s="748"/>
      <c r="AB19" s="223"/>
      <c r="AC19" s="223"/>
      <c r="AD19" s="459"/>
      <c r="AE19" s="224"/>
      <c r="AF19" s="461"/>
      <c r="AG19" s="223"/>
      <c r="AH19" s="223"/>
      <c r="AI19" s="225"/>
      <c r="AJ19" s="224"/>
      <c r="AK19" s="461"/>
      <c r="AL19" s="458"/>
      <c r="AM19" s="458"/>
      <c r="AN19" s="459"/>
      <c r="AO19" s="460"/>
      <c r="AP19" s="225"/>
      <c r="AQ19" s="458"/>
      <c r="AR19" s="458"/>
      <c r="AS19" s="223"/>
    </row>
    <row r="20" spans="1:45" ht="68.25" customHeight="1">
      <c r="A20" s="590" t="s">
        <v>184</v>
      </c>
      <c r="B20" s="104" t="s">
        <v>185</v>
      </c>
      <c r="C20" s="104" t="s">
        <v>186</v>
      </c>
      <c r="D20" s="105">
        <v>1</v>
      </c>
      <c r="E20" s="105"/>
      <c r="F20" s="105"/>
      <c r="G20" s="105"/>
      <c r="H20" s="105">
        <v>1</v>
      </c>
      <c r="I20" s="105">
        <f>SUM(E20:H20)</f>
        <v>1</v>
      </c>
      <c r="J20" s="404" t="s">
        <v>118</v>
      </c>
      <c r="K20" s="387" t="s">
        <v>154</v>
      </c>
      <c r="L20" s="487">
        <v>10</v>
      </c>
      <c r="M20" s="233" t="s">
        <v>496</v>
      </c>
      <c r="N20" s="222"/>
      <c r="O20" s="222"/>
      <c r="P20" s="222"/>
      <c r="Q20" s="377"/>
      <c r="R20" s="199" t="str">
        <f>IF(Q20&lt;&gt;0,IF(Q20/E20&gt;100%,100%,Q20/E20)," ")</f>
        <v> </v>
      </c>
      <c r="S20" s="234"/>
      <c r="T20" s="199" t="str">
        <f>IF(S20&lt;&gt;0,IF(S20/G20&gt;100%,100%,S20/G20)," ")</f>
        <v> </v>
      </c>
      <c r="U20" s="200"/>
      <c r="V20" s="135"/>
      <c r="W20" s="199" t="str">
        <f>IF(V20&lt;&gt;0,IF(V20/G20&gt;100%,100%,V20/G20)," ")</f>
        <v> </v>
      </c>
      <c r="X20" s="200"/>
      <c r="Y20" s="234"/>
      <c r="Z20" s="382" t="str">
        <f>IF(Y20&lt;&gt;0,IF(Y20/H20&gt;100%,100%,Y20/H20)," ")</f>
        <v> </v>
      </c>
      <c r="AA20" s="450">
        <f>IF((IF(M20="promedio",AVERAGE(Q20,S20,V20,Y20)/I20,SUM(Q20,S20,V20,Y20)/I20))&gt;100%,100%,(IF(M20="promedio",AVERAGE(Q20,S20,V20,Y20)/I20,SUM(Q20,S20,V20,Y20)/I20)))</f>
        <v>0</v>
      </c>
      <c r="AB20" s="235"/>
      <c r="AC20" s="235"/>
      <c r="AD20" s="464"/>
      <c r="AE20" s="235"/>
      <c r="AF20" s="464"/>
      <c r="AG20" s="235"/>
      <c r="AH20" s="235"/>
      <c r="AI20" s="235"/>
      <c r="AJ20" s="547"/>
      <c r="AK20" s="548"/>
      <c r="AL20" s="548"/>
      <c r="AM20" s="548"/>
      <c r="AN20" s="549"/>
      <c r="AO20" s="466"/>
      <c r="AP20" s="238"/>
      <c r="AQ20" s="549"/>
      <c r="AR20" s="468"/>
      <c r="AS20" s="239"/>
    </row>
    <row r="21" spans="1:28" ht="34.5" customHeight="1">
      <c r="A21" s="695" t="s">
        <v>107</v>
      </c>
      <c r="B21" s="696"/>
      <c r="C21" s="696"/>
      <c r="D21" s="696"/>
      <c r="E21" s="696"/>
      <c r="F21" s="696"/>
      <c r="G21" s="696"/>
      <c r="H21" s="696"/>
      <c r="I21" s="696"/>
      <c r="J21" s="696"/>
      <c r="K21" s="696"/>
      <c r="L21" s="252">
        <v>0.0007</v>
      </c>
      <c r="M21" s="253"/>
      <c r="N21" s="254"/>
      <c r="O21" s="254"/>
      <c r="P21" s="254"/>
      <c r="Q21" s="252">
        <f>$L21/4</f>
        <v>0.000175</v>
      </c>
      <c r="R21" s="255">
        <v>1</v>
      </c>
      <c r="S21" s="252">
        <f>$L21/4</f>
        <v>0.000175</v>
      </c>
      <c r="T21" s="255">
        <v>1</v>
      </c>
      <c r="U21" s="508">
        <f>AVERAGE(U14:U19)</f>
        <v>0.9824999999999999</v>
      </c>
      <c r="V21" s="252">
        <f>$L21/4</f>
        <v>0.000175</v>
      </c>
      <c r="W21" s="255">
        <v>1</v>
      </c>
      <c r="X21" s="256">
        <f>AVERAGE(X14:X19)</f>
        <v>0.9843888888888888</v>
      </c>
      <c r="Y21" s="252">
        <f>$L21/4</f>
        <v>0.000175</v>
      </c>
      <c r="Z21" s="255">
        <v>1</v>
      </c>
      <c r="AA21" s="256">
        <f>AVERAGE(AA14:AA19)</f>
        <v>0.9843888888888888</v>
      </c>
      <c r="AB21" s="257"/>
    </row>
    <row r="22" spans="1:28" ht="47.25" customHeight="1">
      <c r="A22" s="691" t="s">
        <v>108</v>
      </c>
      <c r="B22" s="692"/>
      <c r="C22" s="692"/>
      <c r="D22" s="692"/>
      <c r="E22" s="692"/>
      <c r="F22" s="692"/>
      <c r="G22" s="692"/>
      <c r="H22" s="692"/>
      <c r="I22" s="692"/>
      <c r="J22" s="692"/>
      <c r="K22" s="692"/>
      <c r="L22" s="258"/>
      <c r="M22" s="259"/>
      <c r="N22" s="260"/>
      <c r="O22" s="260"/>
      <c r="P22" s="260"/>
      <c r="Q22" s="261">
        <f>R22*Q21/R21</f>
        <v>0.00016625</v>
      </c>
      <c r="R22" s="262">
        <f>AVERAGE(R14:R19)</f>
        <v>0.95</v>
      </c>
      <c r="S22" s="261">
        <f>T22*S21/T21</f>
        <v>0.00017252083333333334</v>
      </c>
      <c r="T22" s="262">
        <f>AVERAGE(T14:T19)</f>
        <v>0.9858333333333333</v>
      </c>
      <c r="U22" s="263">
        <f>SUM(Q22,S22)</f>
        <v>0.00033877083333333334</v>
      </c>
      <c r="V22" s="261">
        <f>W22*V21/W21</f>
        <v>0.000170975</v>
      </c>
      <c r="W22" s="262">
        <f>AVERAGE(W14:W19)</f>
        <v>0.977</v>
      </c>
      <c r="X22" s="263">
        <f>SUM(U22,V22)</f>
        <v>0.0005097458333333334</v>
      </c>
      <c r="Y22" s="261" t="e">
        <f>Z22*Y21/Z21</f>
        <v>#DIV/0!</v>
      </c>
      <c r="Z22" s="262" t="e">
        <f>AVERAGE(Z14:Z19)</f>
        <v>#DIV/0!</v>
      </c>
      <c r="AA22" s="263" t="e">
        <f>SUM(X22,Y22)</f>
        <v>#DIV/0!</v>
      </c>
      <c r="AB22" s="264"/>
    </row>
    <row r="23" spans="1:13" s="267" customFormat="1" ht="39" customHeight="1">
      <c r="A23" s="265"/>
      <c r="B23" s="265"/>
      <c r="C23" s="265"/>
      <c r="D23" s="265"/>
      <c r="E23" s="265"/>
      <c r="F23" s="265"/>
      <c r="G23" s="265"/>
      <c r="H23" s="265"/>
      <c r="I23" s="265"/>
      <c r="J23" s="265"/>
      <c r="K23" s="265"/>
      <c r="L23" s="265"/>
      <c r="M23" s="266"/>
    </row>
    <row r="24" spans="1:13" s="267" customFormat="1" ht="52.5" customHeight="1">
      <c r="A24" s="265"/>
      <c r="B24" s="265"/>
      <c r="C24" s="265"/>
      <c r="D24" s="265"/>
      <c r="E24" s="265"/>
      <c r="F24" s="265"/>
      <c r="G24" s="265"/>
      <c r="H24" s="265"/>
      <c r="I24" s="265"/>
      <c r="J24" s="265"/>
      <c r="K24" s="265"/>
      <c r="L24" s="265"/>
      <c r="M24" s="266"/>
    </row>
    <row r="25" spans="1:45" ht="42" customHeight="1">
      <c r="A25" s="699" t="s">
        <v>105</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row>
    <row r="26" spans="1:45" ht="47.25" customHeight="1">
      <c r="A26" s="678" t="s">
        <v>25</v>
      </c>
      <c r="B26" s="678"/>
      <c r="C26" s="678"/>
      <c r="D26" s="678"/>
      <c r="E26" s="678"/>
      <c r="F26" s="678"/>
      <c r="G26" s="678"/>
      <c r="H26" s="678"/>
      <c r="I26" s="678"/>
      <c r="J26" s="678"/>
      <c r="K26" s="678"/>
      <c r="L26" s="678"/>
      <c r="M26" s="386"/>
      <c r="N26" s="408"/>
      <c r="O26" s="268"/>
      <c r="P26" s="268"/>
      <c r="Q26" s="701" t="s">
        <v>138</v>
      </c>
      <c r="R26" s="702"/>
      <c r="S26" s="702"/>
      <c r="T26" s="702"/>
      <c r="U26" s="702"/>
      <c r="V26" s="702"/>
      <c r="W26" s="702"/>
      <c r="X26" s="702"/>
      <c r="Y26" s="702"/>
      <c r="Z26" s="702"/>
      <c r="AA26" s="702"/>
      <c r="AB26" s="702"/>
      <c r="AC26" s="702"/>
      <c r="AD26" s="702"/>
      <c r="AE26" s="702"/>
      <c r="AF26" s="702"/>
      <c r="AG26" s="702"/>
      <c r="AH26" s="702"/>
      <c r="AI26" s="702"/>
      <c r="AJ26" s="702"/>
      <c r="AK26" s="702"/>
      <c r="AL26" s="702"/>
      <c r="AM26" s="702"/>
      <c r="AN26" s="702"/>
      <c r="AO26" s="702"/>
      <c r="AP26" s="702"/>
      <c r="AQ26" s="702"/>
      <c r="AR26" s="702"/>
      <c r="AS26" s="702"/>
    </row>
    <row r="27" spans="1:45" ht="33.75" customHeight="1">
      <c r="A27" s="703" t="s">
        <v>10</v>
      </c>
      <c r="B27" s="690" t="s">
        <v>99</v>
      </c>
      <c r="C27" s="690" t="s">
        <v>11</v>
      </c>
      <c r="D27" s="690" t="s">
        <v>12</v>
      </c>
      <c r="E27" s="704" t="s">
        <v>111</v>
      </c>
      <c r="F27" s="705"/>
      <c r="G27" s="705"/>
      <c r="H27" s="706"/>
      <c r="I27" s="693" t="s">
        <v>112</v>
      </c>
      <c r="J27" s="690" t="s">
        <v>13</v>
      </c>
      <c r="K27" s="690" t="s">
        <v>104</v>
      </c>
      <c r="L27" s="693" t="s">
        <v>14</v>
      </c>
      <c r="M27" s="394"/>
      <c r="N27" s="693" t="s">
        <v>156</v>
      </c>
      <c r="O27" s="693" t="s">
        <v>155</v>
      </c>
      <c r="P27" s="693" t="s">
        <v>157</v>
      </c>
      <c r="Q27" s="730" t="s">
        <v>139</v>
      </c>
      <c r="R27" s="731"/>
      <c r="S27" s="731"/>
      <c r="T27" s="731"/>
      <c r="U27" s="731"/>
      <c r="V27" s="731"/>
      <c r="W27" s="731"/>
      <c r="X27" s="731"/>
      <c r="Y27" s="731"/>
      <c r="Z27" s="731"/>
      <c r="AA27" s="731"/>
      <c r="AB27" s="730" t="s">
        <v>140</v>
      </c>
      <c r="AC27" s="731"/>
      <c r="AD27" s="731"/>
      <c r="AE27" s="731"/>
      <c r="AF27" s="731"/>
      <c r="AG27" s="731"/>
      <c r="AH27" s="731"/>
      <c r="AI27" s="732"/>
      <c r="AJ27" s="736" t="s">
        <v>141</v>
      </c>
      <c r="AK27" s="737"/>
      <c r="AL27" s="737"/>
      <c r="AM27" s="737"/>
      <c r="AN27" s="724" t="s">
        <v>145</v>
      </c>
      <c r="AO27" s="728" t="s">
        <v>146</v>
      </c>
      <c r="AP27" s="726" t="s">
        <v>148</v>
      </c>
      <c r="AQ27" s="727"/>
      <c r="AR27" s="727"/>
      <c r="AS27" s="727"/>
    </row>
    <row r="28" spans="1:45" ht="45" customHeight="1">
      <c r="A28" s="703"/>
      <c r="B28" s="690"/>
      <c r="C28" s="690"/>
      <c r="D28" s="690"/>
      <c r="E28" s="269" t="s">
        <v>100</v>
      </c>
      <c r="F28" s="269" t="s">
        <v>101</v>
      </c>
      <c r="G28" s="269" t="s">
        <v>102</v>
      </c>
      <c r="H28" s="269" t="s">
        <v>103</v>
      </c>
      <c r="I28" s="694"/>
      <c r="J28" s="690"/>
      <c r="K28" s="690"/>
      <c r="L28" s="694"/>
      <c r="M28" s="395"/>
      <c r="N28" s="694"/>
      <c r="O28" s="694"/>
      <c r="P28" s="694"/>
      <c r="Q28" s="433" t="s">
        <v>100</v>
      </c>
      <c r="R28" s="433" t="s">
        <v>142</v>
      </c>
      <c r="S28" s="433" t="s">
        <v>101</v>
      </c>
      <c r="T28" s="433" t="s">
        <v>142</v>
      </c>
      <c r="U28" s="433" t="s">
        <v>143</v>
      </c>
      <c r="V28" s="433" t="s">
        <v>102</v>
      </c>
      <c r="W28" s="433" t="s">
        <v>142</v>
      </c>
      <c r="X28" s="433" t="s">
        <v>144</v>
      </c>
      <c r="Y28" s="433" t="s">
        <v>103</v>
      </c>
      <c r="Z28" s="433" t="s">
        <v>142</v>
      </c>
      <c r="AA28" s="99" t="s">
        <v>165</v>
      </c>
      <c r="AB28" s="433" t="s">
        <v>100</v>
      </c>
      <c r="AC28" s="433" t="s">
        <v>142</v>
      </c>
      <c r="AD28" s="433" t="s">
        <v>101</v>
      </c>
      <c r="AE28" s="433" t="s">
        <v>142</v>
      </c>
      <c r="AF28" s="433" t="s">
        <v>102</v>
      </c>
      <c r="AG28" s="433" t="s">
        <v>142</v>
      </c>
      <c r="AH28" s="433" t="s">
        <v>103</v>
      </c>
      <c r="AI28" s="433" t="s">
        <v>142</v>
      </c>
      <c r="AJ28" s="433" t="s">
        <v>100</v>
      </c>
      <c r="AK28" s="433" t="s">
        <v>101</v>
      </c>
      <c r="AL28" s="433" t="s">
        <v>102</v>
      </c>
      <c r="AM28" s="433" t="s">
        <v>103</v>
      </c>
      <c r="AN28" s="725"/>
      <c r="AO28" s="729"/>
      <c r="AP28" s="270" t="s">
        <v>147</v>
      </c>
      <c r="AQ28" s="270" t="s">
        <v>149</v>
      </c>
      <c r="AR28" s="270" t="s">
        <v>150</v>
      </c>
      <c r="AS28" s="270" t="s">
        <v>151</v>
      </c>
    </row>
    <row r="29" spans="1:45" ht="91.5" customHeight="1">
      <c r="A29" s="679" t="s">
        <v>187</v>
      </c>
      <c r="B29" s="404" t="s">
        <v>669</v>
      </c>
      <c r="C29" s="104" t="s">
        <v>188</v>
      </c>
      <c r="D29" s="106">
        <v>0.8</v>
      </c>
      <c r="E29" s="106">
        <v>0.8</v>
      </c>
      <c r="F29" s="106">
        <v>0.85</v>
      </c>
      <c r="G29" s="106">
        <v>0.9</v>
      </c>
      <c r="H29" s="106">
        <v>0.95</v>
      </c>
      <c r="I29" s="107">
        <v>0.95</v>
      </c>
      <c r="J29" s="106" t="s">
        <v>164</v>
      </c>
      <c r="K29" s="387" t="s">
        <v>154</v>
      </c>
      <c r="L29" s="214"/>
      <c r="M29" s="214" t="s">
        <v>495</v>
      </c>
      <c r="N29" s="397"/>
      <c r="O29" s="398"/>
      <c r="P29" s="399"/>
      <c r="Q29" s="377">
        <v>0.8</v>
      </c>
      <c r="R29" s="491">
        <f>IF(Q29&lt;&gt;0,IF(Q29/E29&gt;100%,100%,Q29/E29)," ")</f>
        <v>1</v>
      </c>
      <c r="S29" s="463">
        <v>0.94</v>
      </c>
      <c r="T29" s="491">
        <f>IF(S29&lt;&gt;0,IF(S29/F29&gt;100%,100%,S29/F29)," ")</f>
        <v>1</v>
      </c>
      <c r="U29" s="492">
        <f>IF((IF(M29="promedio",AVERAGE(Q29,S29)/AVERAGE(E29,F29),SUM(Q29,S29)/SUM(E29,F29)))&gt;100%,100%,(IF(M29="promedio",AVERAGE(Q29,S29)/AVERAGE(E29,F29),SUM(Q29,S29)/SUM(E29,F29))))</f>
        <v>1</v>
      </c>
      <c r="V29" s="556">
        <v>0.96</v>
      </c>
      <c r="W29" s="382">
        <f>IF(V29&lt;&gt;0,IF(V29/G29&gt;100%,100%,V29/G29)," ")</f>
        <v>1</v>
      </c>
      <c r="X29" s="557">
        <f>IF((IF(M29="promedio",AVERAGE(Q29,S29,V29)/AVERAGE(E29,F29,G29),SUM(Q29,S29,V29)/SUM(E29,F29,G29)))&gt;100%,100%,(IF(M29="promedio",AVERAGE(Q29,S29,V29)/AVERAGE(E29,F29,G29),SUM(Q29,S29,V29)/SUM(E29,F29,G29))))</f>
        <v>1</v>
      </c>
      <c r="Y29" s="381"/>
      <c r="Z29" s="382" t="str">
        <f>IF(Y29&lt;&gt;0,IF(Y29/H29&gt;100%,100%,Y29/H29)," ")</f>
        <v> </v>
      </c>
      <c r="AA29" s="450">
        <f>IF((IF(M29="promedio",AVERAGE(Q29,S29,V29,Y29)/I29,SUM(Q29,S29,V29,Y29)/I29))&gt;100%,100%,(IF(M29="promedio",AVERAGE(Q29,S29,V29,Y29)/I29,SUM(Q29,S29,V29,Y29)/I29)))</f>
        <v>0.9473684210526316</v>
      </c>
      <c r="AB29" s="215"/>
      <c r="AC29" s="215"/>
      <c r="AD29" s="455"/>
      <c r="AE29" s="215"/>
      <c r="AF29" s="455"/>
      <c r="AG29" s="215"/>
      <c r="AH29" s="215"/>
      <c r="AI29" s="215"/>
      <c r="AJ29" s="215"/>
      <c r="AK29" s="455"/>
      <c r="AL29" s="455"/>
      <c r="AM29" s="455"/>
      <c r="AN29" s="511"/>
      <c r="AO29" s="511"/>
      <c r="AP29" s="372" t="s">
        <v>512</v>
      </c>
      <c r="AQ29" s="546" t="s">
        <v>587</v>
      </c>
      <c r="AR29" s="546" t="s">
        <v>649</v>
      </c>
      <c r="AS29" s="215"/>
    </row>
    <row r="30" spans="1:45" ht="109.5" customHeight="1">
      <c r="A30" s="680"/>
      <c r="B30" s="104" t="s">
        <v>189</v>
      </c>
      <c r="C30" s="108" t="s">
        <v>190</v>
      </c>
      <c r="D30" s="109">
        <f>(89%+86%)/2</f>
        <v>0.875</v>
      </c>
      <c r="E30" s="109"/>
      <c r="F30" s="109">
        <v>0.85</v>
      </c>
      <c r="G30" s="109"/>
      <c r="H30" s="109">
        <v>0.85</v>
      </c>
      <c r="I30" s="109">
        <v>0.85</v>
      </c>
      <c r="J30" s="109" t="s">
        <v>164</v>
      </c>
      <c r="K30" s="437" t="s">
        <v>154</v>
      </c>
      <c r="L30" s="216"/>
      <c r="M30" s="216" t="s">
        <v>495</v>
      </c>
      <c r="N30" s="589"/>
      <c r="O30" s="591"/>
      <c r="P30" s="588"/>
      <c r="Q30" s="350"/>
      <c r="R30" s="199" t="str">
        <f>IF(Q30&lt;&gt;0,IF(Q30/E30&gt;100%,100%,Q30/E30)," ")</f>
        <v> </v>
      </c>
      <c r="S30" s="493">
        <v>0.93</v>
      </c>
      <c r="T30" s="491">
        <f>IF(S30&lt;&gt;0,IF(S30/F30&gt;100%,100%,S30/F30)," ")</f>
        <v>1</v>
      </c>
      <c r="U30" s="492">
        <f>IF((IF(M30="promedio",AVERAGE(Q30,S30)/AVERAGE(E30,F30),SUM(Q30,S30)/SUM(E30,F30)))&gt;100%,100%,(IF(M30="promedio",AVERAGE(Q30,S30)/AVERAGE(E30,F30),SUM(Q30,S30)/SUM(E30,F30))))</f>
        <v>1</v>
      </c>
      <c r="V30" s="271"/>
      <c r="W30" s="100" t="str">
        <f>IF(V30&lt;&gt;0,V30/G30," ")</f>
        <v> </v>
      </c>
      <c r="X30" s="557">
        <f>IF((IF(M30="promedio",AVERAGE(Q30,S30,V30)/AVERAGE(E30,F30,G30),SUM(Q30,S30,V30)/SUM(E30,F30,G30)))&gt;100%,100%,(IF(M30="promedio",AVERAGE(Q30,S30,V30)/AVERAGE(E30,F30,G30),SUM(Q30,S30,V30)/SUM(E30,F30,G30))))</f>
        <v>1</v>
      </c>
      <c r="Y30" s="381"/>
      <c r="Z30" s="382" t="str">
        <f>IF(Y30&lt;&gt;0,IF(Y30/H30&gt;100%,100%,Y30/H30)," ")</f>
        <v> </v>
      </c>
      <c r="AA30" s="450" t="e">
        <f>IF((IF(M30="promedio",AVERAGE(Q30,#REF!,V30,Y30)/I30,SUM(Q30,#REF!,V30,Y30)/I30))&gt;100%,100%,(IF(M30="promedio",AVERAGE(Q30,#REF!,V30,Y30)/I30,SUM(Q30,#REF!,V30,Y30)/I30)))</f>
        <v>#REF!</v>
      </c>
      <c r="AB30" s="217"/>
      <c r="AC30" s="217"/>
      <c r="AD30" s="456"/>
      <c r="AE30" s="217"/>
      <c r="AF30" s="456"/>
      <c r="AG30" s="217"/>
      <c r="AH30" s="217"/>
      <c r="AI30" s="217"/>
      <c r="AJ30" s="217"/>
      <c r="AK30" s="456"/>
      <c r="AL30" s="456"/>
      <c r="AM30" s="456"/>
      <c r="AN30" s="456"/>
      <c r="AO30" s="456"/>
      <c r="AP30" s="217"/>
      <c r="AQ30" s="503" t="s">
        <v>571</v>
      </c>
      <c r="AR30" s="456"/>
      <c r="AS30" s="217"/>
    </row>
    <row r="31" spans="1:28" ht="34.5" customHeight="1">
      <c r="A31" s="695" t="s">
        <v>107</v>
      </c>
      <c r="B31" s="696"/>
      <c r="C31" s="696"/>
      <c r="D31" s="696"/>
      <c r="E31" s="696"/>
      <c r="F31" s="696"/>
      <c r="G31" s="696"/>
      <c r="H31" s="696"/>
      <c r="I31" s="696"/>
      <c r="J31" s="696"/>
      <c r="K31" s="696"/>
      <c r="L31" s="278">
        <v>0.001</v>
      </c>
      <c r="M31" s="279"/>
      <c r="N31" s="254"/>
      <c r="O31" s="254"/>
      <c r="P31" s="254"/>
      <c r="Q31" s="252">
        <f>$L31/4</f>
        <v>0.00025</v>
      </c>
      <c r="R31" s="255">
        <v>1</v>
      </c>
      <c r="S31" s="252">
        <f>$L31/4</f>
        <v>0.00025</v>
      </c>
      <c r="T31" s="255">
        <v>1</v>
      </c>
      <c r="U31" s="256">
        <f>AVERAGE(U29:U30)</f>
        <v>1</v>
      </c>
      <c r="V31" s="252">
        <f>$L31/4</f>
        <v>0.00025</v>
      </c>
      <c r="W31" s="255">
        <v>1</v>
      </c>
      <c r="X31" s="256">
        <f>AVERAGE(X29:X30)</f>
        <v>1</v>
      </c>
      <c r="Y31" s="252">
        <f>$L31/4</f>
        <v>0.00025</v>
      </c>
      <c r="Z31" s="255">
        <v>1</v>
      </c>
      <c r="AA31" s="256" t="e">
        <f>AVERAGE(AA29:AA30)</f>
        <v>#REF!</v>
      </c>
      <c r="AB31" s="257"/>
    </row>
    <row r="32" spans="1:28" ht="47.25" customHeight="1">
      <c r="A32" s="691" t="s">
        <v>108</v>
      </c>
      <c r="B32" s="692"/>
      <c r="C32" s="692"/>
      <c r="D32" s="692"/>
      <c r="E32" s="692"/>
      <c r="F32" s="692"/>
      <c r="G32" s="692"/>
      <c r="H32" s="692"/>
      <c r="I32" s="692"/>
      <c r="J32" s="692"/>
      <c r="K32" s="692"/>
      <c r="L32" s="258"/>
      <c r="M32" s="259"/>
      <c r="N32" s="260"/>
      <c r="O32" s="260"/>
      <c r="P32" s="260"/>
      <c r="Q32" s="261">
        <f>R32*Q31/R31</f>
        <v>0.00025</v>
      </c>
      <c r="R32" s="262">
        <f>AVERAGE(R29:R30)</f>
        <v>1</v>
      </c>
      <c r="S32" s="261">
        <f>T32*S31/T31</f>
        <v>0.00025</v>
      </c>
      <c r="T32" s="262">
        <f>AVERAGE(T29:T30)</f>
        <v>1</v>
      </c>
      <c r="U32" s="263">
        <f>SUM(Q32,S32)</f>
        <v>0.0005</v>
      </c>
      <c r="V32" s="261">
        <f>W32*V31/W31</f>
        <v>0.00025</v>
      </c>
      <c r="W32" s="262">
        <f>AVERAGE(W29:W30)</f>
        <v>1</v>
      </c>
      <c r="X32" s="263">
        <f>SUM(U32,V32)</f>
        <v>0.00075</v>
      </c>
      <c r="Y32" s="261" t="e">
        <f>Z32*Y31/Z31</f>
        <v>#DIV/0!</v>
      </c>
      <c r="Z32" s="262" t="e">
        <f>AVERAGE(Z29:Z30)</f>
        <v>#DIV/0!</v>
      </c>
      <c r="AA32" s="263" t="e">
        <f>SUM(X32,Y32)</f>
        <v>#DIV/0!</v>
      </c>
      <c r="AB32" s="264"/>
    </row>
    <row r="33" spans="1:13" s="267" customFormat="1" ht="48" customHeight="1">
      <c r="A33" s="266"/>
      <c r="B33" s="266"/>
      <c r="C33" s="266"/>
      <c r="D33" s="266"/>
      <c r="E33" s="266"/>
      <c r="F33" s="266"/>
      <c r="G33" s="266"/>
      <c r="H33" s="266"/>
      <c r="I33" s="266"/>
      <c r="J33" s="266"/>
      <c r="K33" s="266"/>
      <c r="L33" s="266"/>
      <c r="M33" s="266"/>
    </row>
    <row r="34" spans="1:13" s="267" customFormat="1" ht="32.25" customHeight="1" hidden="1">
      <c r="A34" s="266"/>
      <c r="B34" s="266"/>
      <c r="C34" s="266"/>
      <c r="D34" s="266"/>
      <c r="E34" s="266"/>
      <c r="F34" s="266"/>
      <c r="G34" s="266"/>
      <c r="H34" s="266"/>
      <c r="I34" s="266"/>
      <c r="J34" s="266"/>
      <c r="K34" s="266"/>
      <c r="L34" s="266"/>
      <c r="M34" s="266"/>
    </row>
    <row r="35" spans="1:45" ht="42" customHeight="1" hidden="1">
      <c r="A35" s="699" t="s">
        <v>106</v>
      </c>
      <c r="B35" s="700"/>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c r="AI35" s="700"/>
      <c r="AJ35" s="700"/>
      <c r="AK35" s="700"/>
      <c r="AL35" s="700"/>
      <c r="AM35" s="700"/>
      <c r="AN35" s="700"/>
      <c r="AO35" s="700"/>
      <c r="AP35" s="700"/>
      <c r="AQ35" s="700"/>
      <c r="AR35" s="700"/>
      <c r="AS35" s="700"/>
    </row>
    <row r="36" spans="1:45" ht="47.25" customHeight="1" hidden="1">
      <c r="A36" s="699" t="s">
        <v>25</v>
      </c>
      <c r="B36" s="700"/>
      <c r="C36" s="700"/>
      <c r="D36" s="700"/>
      <c r="E36" s="700"/>
      <c r="F36" s="700"/>
      <c r="G36" s="700"/>
      <c r="H36" s="700"/>
      <c r="I36" s="700"/>
      <c r="J36" s="700"/>
      <c r="K36" s="700"/>
      <c r="L36" s="700"/>
      <c r="M36" s="700"/>
      <c r="N36" s="700"/>
      <c r="O36" s="700"/>
      <c r="P36" s="700"/>
      <c r="Q36" s="701" t="s">
        <v>138</v>
      </c>
      <c r="R36" s="702"/>
      <c r="S36" s="702"/>
      <c r="T36" s="702"/>
      <c r="U36" s="702"/>
      <c r="V36" s="702"/>
      <c r="W36" s="702"/>
      <c r="X36" s="702"/>
      <c r="Y36" s="702"/>
      <c r="Z36" s="702"/>
      <c r="AA36" s="702"/>
      <c r="AB36" s="702"/>
      <c r="AC36" s="702"/>
      <c r="AD36" s="702"/>
      <c r="AE36" s="702"/>
      <c r="AF36" s="702"/>
      <c r="AG36" s="702"/>
      <c r="AH36" s="702"/>
      <c r="AI36" s="702"/>
      <c r="AJ36" s="702"/>
      <c r="AK36" s="702"/>
      <c r="AL36" s="702"/>
      <c r="AM36" s="702"/>
      <c r="AN36" s="702"/>
      <c r="AO36" s="702"/>
      <c r="AP36" s="702"/>
      <c r="AQ36" s="702"/>
      <c r="AR36" s="702"/>
      <c r="AS36" s="702"/>
    </row>
    <row r="37" spans="1:45" ht="33.75" customHeight="1" hidden="1">
      <c r="A37" s="703" t="s">
        <v>10</v>
      </c>
      <c r="B37" s="690" t="s">
        <v>99</v>
      </c>
      <c r="C37" s="690" t="s">
        <v>11</v>
      </c>
      <c r="D37" s="690" t="s">
        <v>12</v>
      </c>
      <c r="E37" s="704" t="s">
        <v>111</v>
      </c>
      <c r="F37" s="705"/>
      <c r="G37" s="705"/>
      <c r="H37" s="706"/>
      <c r="I37" s="693" t="s">
        <v>112</v>
      </c>
      <c r="J37" s="690" t="s">
        <v>13</v>
      </c>
      <c r="K37" s="690" t="s">
        <v>104</v>
      </c>
      <c r="L37" s="693" t="s">
        <v>14</v>
      </c>
      <c r="M37" s="394"/>
      <c r="N37" s="693" t="s">
        <v>156</v>
      </c>
      <c r="O37" s="693" t="s">
        <v>155</v>
      </c>
      <c r="P37" s="693" t="s">
        <v>157</v>
      </c>
      <c r="Q37" s="730" t="s">
        <v>139</v>
      </c>
      <c r="R37" s="731"/>
      <c r="S37" s="731"/>
      <c r="T37" s="731"/>
      <c r="U37" s="731"/>
      <c r="V37" s="731"/>
      <c r="W37" s="731"/>
      <c r="X37" s="731"/>
      <c r="Y37" s="731"/>
      <c r="Z37" s="731"/>
      <c r="AA37" s="731"/>
      <c r="AB37" s="730" t="s">
        <v>140</v>
      </c>
      <c r="AC37" s="731"/>
      <c r="AD37" s="731"/>
      <c r="AE37" s="731"/>
      <c r="AF37" s="731"/>
      <c r="AG37" s="731"/>
      <c r="AH37" s="731"/>
      <c r="AI37" s="732"/>
      <c r="AJ37" s="736" t="s">
        <v>141</v>
      </c>
      <c r="AK37" s="737"/>
      <c r="AL37" s="737"/>
      <c r="AM37" s="737"/>
      <c r="AN37" s="724" t="s">
        <v>145</v>
      </c>
      <c r="AO37" s="728" t="s">
        <v>146</v>
      </c>
      <c r="AP37" s="726" t="s">
        <v>148</v>
      </c>
      <c r="AQ37" s="727"/>
      <c r="AR37" s="727"/>
      <c r="AS37" s="727"/>
    </row>
    <row r="38" spans="1:45" ht="45" customHeight="1" hidden="1">
      <c r="A38" s="703"/>
      <c r="B38" s="690"/>
      <c r="C38" s="690"/>
      <c r="D38" s="690"/>
      <c r="E38" s="269" t="s">
        <v>100</v>
      </c>
      <c r="F38" s="269" t="s">
        <v>101</v>
      </c>
      <c r="G38" s="269" t="s">
        <v>102</v>
      </c>
      <c r="H38" s="269" t="s">
        <v>103</v>
      </c>
      <c r="I38" s="694"/>
      <c r="J38" s="690"/>
      <c r="K38" s="690"/>
      <c r="L38" s="694"/>
      <c r="M38" s="395"/>
      <c r="N38" s="694"/>
      <c r="O38" s="694"/>
      <c r="P38" s="694"/>
      <c r="Q38" s="433" t="s">
        <v>100</v>
      </c>
      <c r="R38" s="433" t="s">
        <v>142</v>
      </c>
      <c r="S38" s="433" t="s">
        <v>101</v>
      </c>
      <c r="T38" s="433" t="s">
        <v>142</v>
      </c>
      <c r="U38" s="433" t="s">
        <v>143</v>
      </c>
      <c r="V38" s="433" t="s">
        <v>102</v>
      </c>
      <c r="W38" s="433" t="s">
        <v>142</v>
      </c>
      <c r="X38" s="433" t="s">
        <v>144</v>
      </c>
      <c r="Y38" s="433" t="s">
        <v>103</v>
      </c>
      <c r="Z38" s="433" t="s">
        <v>142</v>
      </c>
      <c r="AA38" s="99" t="s">
        <v>165</v>
      </c>
      <c r="AB38" s="433" t="s">
        <v>100</v>
      </c>
      <c r="AC38" s="433" t="s">
        <v>142</v>
      </c>
      <c r="AD38" s="433" t="s">
        <v>101</v>
      </c>
      <c r="AE38" s="433" t="s">
        <v>142</v>
      </c>
      <c r="AF38" s="433" t="s">
        <v>102</v>
      </c>
      <c r="AG38" s="433" t="s">
        <v>142</v>
      </c>
      <c r="AH38" s="433" t="s">
        <v>103</v>
      </c>
      <c r="AI38" s="433" t="s">
        <v>142</v>
      </c>
      <c r="AJ38" s="433" t="s">
        <v>100</v>
      </c>
      <c r="AK38" s="433" t="s">
        <v>101</v>
      </c>
      <c r="AL38" s="433" t="s">
        <v>102</v>
      </c>
      <c r="AM38" s="433" t="s">
        <v>103</v>
      </c>
      <c r="AN38" s="725"/>
      <c r="AO38" s="729"/>
      <c r="AP38" s="270" t="s">
        <v>147</v>
      </c>
      <c r="AQ38" s="270" t="s">
        <v>149</v>
      </c>
      <c r="AR38" s="270" t="s">
        <v>150</v>
      </c>
      <c r="AS38" s="270" t="s">
        <v>151</v>
      </c>
    </row>
    <row r="39" spans="1:45" ht="91.5" customHeight="1" hidden="1">
      <c r="A39" s="676"/>
      <c r="B39" s="280"/>
      <c r="C39" s="280"/>
      <c r="D39" s="281"/>
      <c r="E39" s="280"/>
      <c r="F39" s="281"/>
      <c r="G39" s="280"/>
      <c r="H39" s="281"/>
      <c r="I39" s="280"/>
      <c r="J39" s="389"/>
      <c r="K39" s="70"/>
      <c r="L39" s="214"/>
      <c r="M39" s="214"/>
      <c r="N39" s="245" t="s">
        <v>159</v>
      </c>
      <c r="O39" s="282" t="s">
        <v>158</v>
      </c>
      <c r="P39" s="283">
        <v>14</v>
      </c>
      <c r="Q39" s="284"/>
      <c r="R39" s="97" t="str">
        <f>IF(Q39&lt;&gt;0,Q39/E39," ")</f>
        <v> </v>
      </c>
      <c r="S39" s="284"/>
      <c r="T39" s="97" t="str">
        <f>IF(S39&lt;&gt;0,S39/F39," ")</f>
        <v> </v>
      </c>
      <c r="U39" s="98"/>
      <c r="V39" s="284"/>
      <c r="W39" s="382" t="str">
        <f>IF(V39&lt;&gt;0,V39/G39," ")</f>
        <v> </v>
      </c>
      <c r="X39" s="98"/>
      <c r="Y39" s="284"/>
      <c r="Z39" s="382" t="str">
        <f>IF(Y39&lt;&gt;0,Y39/H39," ")</f>
        <v> </v>
      </c>
      <c r="AA39" s="450" t="e">
        <f>AVERAGE(Z39)</f>
        <v>#DIV/0!</v>
      </c>
      <c r="AB39" s="215"/>
      <c r="AC39" s="215"/>
      <c r="AD39" s="215"/>
      <c r="AE39" s="215"/>
      <c r="AF39" s="215"/>
      <c r="AG39" s="215"/>
      <c r="AH39" s="215"/>
      <c r="AI39" s="215"/>
      <c r="AJ39" s="215"/>
      <c r="AK39" s="215"/>
      <c r="AL39" s="215"/>
      <c r="AM39" s="215"/>
      <c r="AN39" s="215"/>
      <c r="AO39" s="215"/>
      <c r="AP39" s="215"/>
      <c r="AQ39" s="215"/>
      <c r="AR39" s="215"/>
      <c r="AS39" s="215"/>
    </row>
    <row r="40" spans="1:45" ht="109.5" customHeight="1" hidden="1">
      <c r="A40" s="677"/>
      <c r="B40" s="738"/>
      <c r="C40" s="280"/>
      <c r="D40" s="280"/>
      <c r="E40" s="280"/>
      <c r="F40" s="280"/>
      <c r="G40" s="280"/>
      <c r="H40" s="280"/>
      <c r="I40" s="280"/>
      <c r="J40" s="389"/>
      <c r="K40" s="70"/>
      <c r="L40" s="216"/>
      <c r="M40" s="216"/>
      <c r="N40" s="733" t="s">
        <v>161</v>
      </c>
      <c r="O40" s="734" t="s">
        <v>160</v>
      </c>
      <c r="P40" s="735">
        <v>6</v>
      </c>
      <c r="Q40" s="284"/>
      <c r="R40" s="97" t="str">
        <f aca="true" t="shared" si="0" ref="R40:R71">IF(Q40&lt;&gt;0,Q40/E40," ")</f>
        <v> </v>
      </c>
      <c r="S40" s="284"/>
      <c r="T40" s="97" t="str">
        <f aca="true" t="shared" si="1" ref="T40:T71">IF(S40&lt;&gt;0,S40/F40," ")</f>
        <v> </v>
      </c>
      <c r="U40" s="98"/>
      <c r="V40" s="284"/>
      <c r="W40" s="382" t="str">
        <f aca="true" t="shared" si="2" ref="W40:W71">IF(V40&lt;&gt;0,V40/G40," ")</f>
        <v> </v>
      </c>
      <c r="X40" s="98"/>
      <c r="Y40" s="284"/>
      <c r="Z40" s="382" t="str">
        <f aca="true" t="shared" si="3" ref="Z40:Z71">IF(Y40&lt;&gt;0,Y40/H40," ")</f>
        <v> </v>
      </c>
      <c r="AA40" s="450" t="e">
        <f aca="true" t="shared" si="4" ref="AA40:AA71">AVERAGE(Z40)</f>
        <v>#DIV/0!</v>
      </c>
      <c r="AB40" s="217"/>
      <c r="AC40" s="217"/>
      <c r="AD40" s="217"/>
      <c r="AE40" s="217"/>
      <c r="AF40" s="217"/>
      <c r="AG40" s="217"/>
      <c r="AH40" s="217"/>
      <c r="AI40" s="217"/>
      <c r="AJ40" s="217"/>
      <c r="AK40" s="217"/>
      <c r="AL40" s="217"/>
      <c r="AM40" s="217"/>
      <c r="AN40" s="217"/>
      <c r="AO40" s="217"/>
      <c r="AP40" s="217"/>
      <c r="AQ40" s="217"/>
      <c r="AR40" s="217"/>
      <c r="AS40" s="217"/>
    </row>
    <row r="41" spans="1:45" ht="94.5" customHeight="1" hidden="1">
      <c r="A41" s="677"/>
      <c r="B41" s="739"/>
      <c r="C41" s="280"/>
      <c r="D41" s="285"/>
      <c r="E41" s="286"/>
      <c r="F41" s="286"/>
      <c r="G41" s="286"/>
      <c r="H41" s="286"/>
      <c r="I41" s="285"/>
      <c r="J41" s="389"/>
      <c r="K41" s="70"/>
      <c r="L41" s="216"/>
      <c r="M41" s="216"/>
      <c r="N41" s="733"/>
      <c r="O41" s="734"/>
      <c r="P41" s="735"/>
      <c r="Q41" s="284"/>
      <c r="R41" s="97" t="str">
        <f t="shared" si="0"/>
        <v> </v>
      </c>
      <c r="S41" s="284"/>
      <c r="T41" s="97" t="str">
        <f t="shared" si="1"/>
        <v> </v>
      </c>
      <c r="U41" s="98"/>
      <c r="V41" s="284"/>
      <c r="W41" s="382" t="str">
        <f t="shared" si="2"/>
        <v> </v>
      </c>
      <c r="X41" s="98"/>
      <c r="Y41" s="284"/>
      <c r="Z41" s="382" t="str">
        <f t="shared" si="3"/>
        <v> </v>
      </c>
      <c r="AA41" s="450" t="e">
        <f t="shared" si="4"/>
        <v>#DIV/0!</v>
      </c>
      <c r="AB41" s="218"/>
      <c r="AC41" s="218"/>
      <c r="AD41" s="218"/>
      <c r="AE41" s="218"/>
      <c r="AF41" s="218"/>
      <c r="AG41" s="218"/>
      <c r="AH41" s="218"/>
      <c r="AI41" s="218"/>
      <c r="AJ41" s="218"/>
      <c r="AK41" s="218"/>
      <c r="AL41" s="218"/>
      <c r="AM41" s="218"/>
      <c r="AN41" s="218"/>
      <c r="AO41" s="218"/>
      <c r="AP41" s="218"/>
      <c r="AQ41" s="218"/>
      <c r="AR41" s="218"/>
      <c r="AS41" s="218"/>
    </row>
    <row r="42" spans="1:45" ht="87.75" customHeight="1" hidden="1">
      <c r="A42" s="677"/>
      <c r="B42" s="739"/>
      <c r="C42" s="390"/>
      <c r="D42" s="390"/>
      <c r="E42" s="390"/>
      <c r="F42" s="390"/>
      <c r="G42" s="390"/>
      <c r="H42" s="392"/>
      <c r="I42" s="392"/>
      <c r="J42" s="390"/>
      <c r="K42" s="388"/>
      <c r="L42" s="216"/>
      <c r="M42" s="219"/>
      <c r="N42" s="272"/>
      <c r="O42" s="240"/>
      <c r="P42" s="215"/>
      <c r="Q42" s="284"/>
      <c r="R42" s="97" t="str">
        <f t="shared" si="0"/>
        <v> </v>
      </c>
      <c r="S42" s="284"/>
      <c r="T42" s="97" t="str">
        <f t="shared" si="1"/>
        <v> </v>
      </c>
      <c r="U42" s="98"/>
      <c r="V42" s="284"/>
      <c r="W42" s="382" t="str">
        <f t="shared" si="2"/>
        <v> </v>
      </c>
      <c r="X42" s="98"/>
      <c r="Y42" s="284"/>
      <c r="Z42" s="382" t="str">
        <f t="shared" si="3"/>
        <v> </v>
      </c>
      <c r="AA42" s="450" t="e">
        <f t="shared" si="4"/>
        <v>#DIV/0!</v>
      </c>
      <c r="AB42" s="223"/>
      <c r="AC42" s="223"/>
      <c r="AD42" s="158"/>
      <c r="AE42" s="224"/>
      <c r="AF42" s="225"/>
      <c r="AG42" s="223"/>
      <c r="AH42" s="223"/>
      <c r="AI42" s="225"/>
      <c r="AJ42" s="224"/>
      <c r="AK42" s="225"/>
      <c r="AL42" s="223"/>
      <c r="AM42" s="223"/>
      <c r="AN42" s="158"/>
      <c r="AO42" s="224"/>
      <c r="AP42" s="225"/>
      <c r="AQ42" s="223"/>
      <c r="AR42" s="223"/>
      <c r="AS42" s="223"/>
    </row>
    <row r="43" spans="1:45" ht="87.75" customHeight="1" hidden="1">
      <c r="A43" s="677"/>
      <c r="B43" s="287"/>
      <c r="C43" s="288"/>
      <c r="D43" s="389"/>
      <c r="E43" s="389"/>
      <c r="F43" s="389"/>
      <c r="G43" s="389"/>
      <c r="H43" s="391"/>
      <c r="I43" s="289"/>
      <c r="J43" s="389"/>
      <c r="K43" s="393"/>
      <c r="L43" s="226"/>
      <c r="M43" s="219"/>
      <c r="N43" s="273"/>
      <c r="O43" s="274"/>
      <c r="P43" s="275"/>
      <c r="Q43" s="284"/>
      <c r="R43" s="97" t="str">
        <f t="shared" si="0"/>
        <v> </v>
      </c>
      <c r="S43" s="284"/>
      <c r="T43" s="97" t="str">
        <f t="shared" si="1"/>
        <v> </v>
      </c>
      <c r="U43" s="98"/>
      <c r="V43" s="284"/>
      <c r="W43" s="382" t="str">
        <f t="shared" si="2"/>
        <v> </v>
      </c>
      <c r="X43" s="98"/>
      <c r="Y43" s="284"/>
      <c r="Z43" s="382" t="str">
        <f t="shared" si="3"/>
        <v> </v>
      </c>
      <c r="AA43" s="450" t="e">
        <f t="shared" si="4"/>
        <v>#DIV/0!</v>
      </c>
      <c r="AB43" s="223"/>
      <c r="AC43" s="223"/>
      <c r="AD43" s="158"/>
      <c r="AE43" s="224"/>
      <c r="AF43" s="225"/>
      <c r="AG43" s="223"/>
      <c r="AH43" s="223"/>
      <c r="AI43" s="225"/>
      <c r="AJ43" s="224"/>
      <c r="AK43" s="225"/>
      <c r="AL43" s="223"/>
      <c r="AM43" s="223"/>
      <c r="AN43" s="158"/>
      <c r="AO43" s="224"/>
      <c r="AP43" s="225"/>
      <c r="AQ43" s="223"/>
      <c r="AR43" s="223"/>
      <c r="AS43" s="223"/>
    </row>
    <row r="44" spans="1:45" ht="87.75" customHeight="1" hidden="1">
      <c r="A44" s="677"/>
      <c r="B44" s="280"/>
      <c r="C44" s="712"/>
      <c r="D44" s="712"/>
      <c r="E44" s="712"/>
      <c r="F44" s="712"/>
      <c r="G44" s="710"/>
      <c r="H44" s="710"/>
      <c r="I44" s="710"/>
      <c r="J44" s="712"/>
      <c r="K44" s="740"/>
      <c r="L44" s="216"/>
      <c r="M44" s="219"/>
      <c r="N44" s="276"/>
      <c r="O44" s="240"/>
      <c r="P44" s="215"/>
      <c r="Q44" s="284"/>
      <c r="R44" s="97" t="str">
        <f t="shared" si="0"/>
        <v> </v>
      </c>
      <c r="S44" s="284"/>
      <c r="T44" s="97" t="str">
        <f t="shared" si="1"/>
        <v> </v>
      </c>
      <c r="U44" s="98"/>
      <c r="V44" s="284"/>
      <c r="W44" s="382" t="str">
        <f t="shared" si="2"/>
        <v> </v>
      </c>
      <c r="X44" s="98"/>
      <c r="Y44" s="284"/>
      <c r="Z44" s="382" t="str">
        <f t="shared" si="3"/>
        <v> </v>
      </c>
      <c r="AA44" s="450" t="e">
        <f t="shared" si="4"/>
        <v>#DIV/0!</v>
      </c>
      <c r="AB44" s="223"/>
      <c r="AC44" s="223"/>
      <c r="AD44" s="158"/>
      <c r="AE44" s="224"/>
      <c r="AF44" s="225"/>
      <c r="AG44" s="223"/>
      <c r="AH44" s="223"/>
      <c r="AI44" s="225"/>
      <c r="AJ44" s="224"/>
      <c r="AK44" s="225"/>
      <c r="AL44" s="223"/>
      <c r="AM44" s="223"/>
      <c r="AN44" s="158"/>
      <c r="AO44" s="224"/>
      <c r="AP44" s="225"/>
      <c r="AQ44" s="223"/>
      <c r="AR44" s="223"/>
      <c r="AS44" s="223"/>
    </row>
    <row r="45" spans="1:45" ht="87.75" customHeight="1" hidden="1">
      <c r="A45" s="677"/>
      <c r="B45" s="288"/>
      <c r="C45" s="713"/>
      <c r="D45" s="713"/>
      <c r="E45" s="713"/>
      <c r="F45" s="713"/>
      <c r="G45" s="711"/>
      <c r="H45" s="711"/>
      <c r="I45" s="711"/>
      <c r="J45" s="713"/>
      <c r="K45" s="741"/>
      <c r="L45" s="226"/>
      <c r="M45" s="219"/>
      <c r="N45" s="276"/>
      <c r="O45" s="240"/>
      <c r="P45" s="215"/>
      <c r="Q45" s="284"/>
      <c r="R45" s="97" t="str">
        <f t="shared" si="0"/>
        <v> </v>
      </c>
      <c r="S45" s="284"/>
      <c r="T45" s="97" t="str">
        <f t="shared" si="1"/>
        <v> </v>
      </c>
      <c r="U45" s="98"/>
      <c r="V45" s="284"/>
      <c r="W45" s="382" t="str">
        <f t="shared" si="2"/>
        <v> </v>
      </c>
      <c r="X45" s="98"/>
      <c r="Y45" s="284"/>
      <c r="Z45" s="382" t="str">
        <f t="shared" si="3"/>
        <v> </v>
      </c>
      <c r="AA45" s="450" t="e">
        <f t="shared" si="4"/>
        <v>#DIV/0!</v>
      </c>
      <c r="AB45" s="223"/>
      <c r="AC45" s="223"/>
      <c r="AD45" s="158"/>
      <c r="AE45" s="224"/>
      <c r="AF45" s="225"/>
      <c r="AG45" s="223"/>
      <c r="AH45" s="223"/>
      <c r="AI45" s="225"/>
      <c r="AJ45" s="224"/>
      <c r="AK45" s="225"/>
      <c r="AL45" s="223"/>
      <c r="AM45" s="223"/>
      <c r="AN45" s="158"/>
      <c r="AO45" s="224"/>
      <c r="AP45" s="225"/>
      <c r="AQ45" s="223"/>
      <c r="AR45" s="223"/>
      <c r="AS45" s="223"/>
    </row>
    <row r="46" spans="1:45" ht="74.25" customHeight="1" hidden="1">
      <c r="A46" s="677"/>
      <c r="B46" s="290"/>
      <c r="C46" s="715"/>
      <c r="D46" s="717"/>
      <c r="E46" s="715"/>
      <c r="F46" s="715"/>
      <c r="G46" s="715"/>
      <c r="H46" s="717"/>
      <c r="I46" s="717"/>
      <c r="J46" s="719"/>
      <c r="K46" s="715"/>
      <c r="L46" s="216"/>
      <c r="M46" s="219"/>
      <c r="N46" s="273"/>
      <c r="O46" s="274"/>
      <c r="P46" s="275"/>
      <c r="Q46" s="284"/>
      <c r="R46" s="97" t="str">
        <f t="shared" si="0"/>
        <v> </v>
      </c>
      <c r="S46" s="284"/>
      <c r="T46" s="97" t="str">
        <f t="shared" si="1"/>
        <v> </v>
      </c>
      <c r="U46" s="98"/>
      <c r="V46" s="284"/>
      <c r="W46" s="382" t="str">
        <f t="shared" si="2"/>
        <v> </v>
      </c>
      <c r="X46" s="98"/>
      <c r="Y46" s="284"/>
      <c r="Z46" s="382" t="str">
        <f t="shared" si="3"/>
        <v> </v>
      </c>
      <c r="AA46" s="450" t="e">
        <f t="shared" si="4"/>
        <v>#DIV/0!</v>
      </c>
      <c r="AB46" s="223"/>
      <c r="AC46" s="223"/>
      <c r="AD46" s="158"/>
      <c r="AE46" s="224"/>
      <c r="AF46" s="225"/>
      <c r="AG46" s="223"/>
      <c r="AH46" s="223"/>
      <c r="AI46" s="225"/>
      <c r="AJ46" s="224"/>
      <c r="AK46" s="225"/>
      <c r="AL46" s="223"/>
      <c r="AM46" s="223"/>
      <c r="AN46" s="158"/>
      <c r="AO46" s="224"/>
      <c r="AP46" s="225"/>
      <c r="AQ46" s="223"/>
      <c r="AR46" s="223"/>
      <c r="AS46" s="223"/>
    </row>
    <row r="47" spans="1:45" ht="74.25" customHeight="1" hidden="1">
      <c r="A47" s="714"/>
      <c r="B47" s="290"/>
      <c r="C47" s="716"/>
      <c r="D47" s="718"/>
      <c r="E47" s="716"/>
      <c r="F47" s="716"/>
      <c r="G47" s="716"/>
      <c r="H47" s="718"/>
      <c r="I47" s="718"/>
      <c r="J47" s="720"/>
      <c r="K47" s="716"/>
      <c r="L47" s="226"/>
      <c r="M47" s="219"/>
      <c r="N47" s="273"/>
      <c r="O47" s="274"/>
      <c r="P47" s="275"/>
      <c r="Q47" s="284"/>
      <c r="R47" s="97" t="str">
        <f t="shared" si="0"/>
        <v> </v>
      </c>
      <c r="S47" s="284"/>
      <c r="T47" s="97" t="str">
        <f t="shared" si="1"/>
        <v> </v>
      </c>
      <c r="U47" s="98"/>
      <c r="V47" s="284"/>
      <c r="W47" s="382" t="str">
        <f t="shared" si="2"/>
        <v> </v>
      </c>
      <c r="X47" s="98"/>
      <c r="Y47" s="284"/>
      <c r="Z47" s="382" t="str">
        <f t="shared" si="3"/>
        <v> </v>
      </c>
      <c r="AA47" s="450" t="e">
        <f t="shared" si="4"/>
        <v>#DIV/0!</v>
      </c>
      <c r="AB47" s="223"/>
      <c r="AC47" s="223"/>
      <c r="AD47" s="158"/>
      <c r="AE47" s="224"/>
      <c r="AF47" s="225"/>
      <c r="AG47" s="223"/>
      <c r="AH47" s="223"/>
      <c r="AI47" s="225"/>
      <c r="AJ47" s="224"/>
      <c r="AK47" s="225"/>
      <c r="AL47" s="223"/>
      <c r="AM47" s="223"/>
      <c r="AN47" s="158"/>
      <c r="AO47" s="224"/>
      <c r="AP47" s="225"/>
      <c r="AQ47" s="223"/>
      <c r="AR47" s="223"/>
      <c r="AS47" s="223"/>
    </row>
    <row r="48" spans="1:45" ht="87.75" customHeight="1" hidden="1">
      <c r="A48" s="676"/>
      <c r="B48" s="280"/>
      <c r="C48" s="383"/>
      <c r="D48" s="291"/>
      <c r="E48" s="292"/>
      <c r="F48" s="292"/>
      <c r="G48" s="292"/>
      <c r="H48" s="292"/>
      <c r="I48" s="292"/>
      <c r="J48" s="293"/>
      <c r="K48" s="102"/>
      <c r="L48" s="216"/>
      <c r="M48" s="219"/>
      <c r="N48" s="240"/>
      <c r="O48" s="240"/>
      <c r="P48" s="215"/>
      <c r="Q48" s="284"/>
      <c r="R48" s="97" t="str">
        <f t="shared" si="0"/>
        <v> </v>
      </c>
      <c r="S48" s="284"/>
      <c r="T48" s="97" t="str">
        <f t="shared" si="1"/>
        <v> </v>
      </c>
      <c r="U48" s="98"/>
      <c r="V48" s="284"/>
      <c r="W48" s="382" t="str">
        <f t="shared" si="2"/>
        <v> </v>
      </c>
      <c r="X48" s="98"/>
      <c r="Y48" s="284"/>
      <c r="Z48" s="382" t="str">
        <f t="shared" si="3"/>
        <v> </v>
      </c>
      <c r="AA48" s="450" t="e">
        <f t="shared" si="4"/>
        <v>#DIV/0!</v>
      </c>
      <c r="AB48" s="235"/>
      <c r="AC48" s="235"/>
      <c r="AD48" s="235"/>
      <c r="AE48" s="235"/>
      <c r="AF48" s="235"/>
      <c r="AG48" s="235"/>
      <c r="AH48" s="235"/>
      <c r="AI48" s="235"/>
      <c r="AJ48" s="235"/>
      <c r="AK48" s="235"/>
      <c r="AL48" s="235"/>
      <c r="AM48" s="235"/>
      <c r="AN48" s="236"/>
      <c r="AO48" s="237"/>
      <c r="AP48" s="238"/>
      <c r="AQ48" s="236"/>
      <c r="AR48" s="239"/>
      <c r="AS48" s="239"/>
    </row>
    <row r="49" spans="1:45" ht="71.25" customHeight="1" hidden="1">
      <c r="A49" s="677"/>
      <c r="B49" s="153"/>
      <c r="C49" s="70"/>
      <c r="D49" s="277"/>
      <c r="E49" s="70"/>
      <c r="F49" s="421"/>
      <c r="G49" s="70"/>
      <c r="H49" s="421"/>
      <c r="I49" s="421"/>
      <c r="J49" s="70"/>
      <c r="K49" s="70"/>
      <c r="L49" s="216"/>
      <c r="M49" s="219"/>
      <c r="N49" s="240"/>
      <c r="O49" s="240"/>
      <c r="P49" s="215"/>
      <c r="Q49" s="284"/>
      <c r="R49" s="97" t="str">
        <f t="shared" si="0"/>
        <v> </v>
      </c>
      <c r="S49" s="284"/>
      <c r="T49" s="97" t="str">
        <f t="shared" si="1"/>
        <v> </v>
      </c>
      <c r="U49" s="98"/>
      <c r="V49" s="284"/>
      <c r="W49" s="382" t="str">
        <f t="shared" si="2"/>
        <v> </v>
      </c>
      <c r="X49" s="98"/>
      <c r="Y49" s="284"/>
      <c r="Z49" s="382" t="str">
        <f t="shared" si="3"/>
        <v> </v>
      </c>
      <c r="AA49" s="450" t="e">
        <f t="shared" si="4"/>
        <v>#DIV/0!</v>
      </c>
      <c r="AB49" s="235"/>
      <c r="AC49" s="235"/>
      <c r="AD49" s="235"/>
      <c r="AE49" s="235"/>
      <c r="AF49" s="235"/>
      <c r="AG49" s="235"/>
      <c r="AH49" s="235"/>
      <c r="AI49" s="235"/>
      <c r="AJ49" s="235"/>
      <c r="AK49" s="235"/>
      <c r="AL49" s="235"/>
      <c r="AM49" s="235"/>
      <c r="AN49" s="236"/>
      <c r="AO49" s="237"/>
      <c r="AP49" s="236"/>
      <c r="AQ49" s="238"/>
      <c r="AR49" s="237"/>
      <c r="AS49" s="239"/>
    </row>
    <row r="50" spans="1:45" ht="75" customHeight="1" hidden="1">
      <c r="A50" s="677"/>
      <c r="B50" s="70"/>
      <c r="C50" s="70"/>
      <c r="D50" s="70"/>
      <c r="E50" s="388"/>
      <c r="F50" s="388"/>
      <c r="G50" s="388"/>
      <c r="H50" s="388"/>
      <c r="I50" s="388"/>
      <c r="J50" s="70"/>
      <c r="K50" s="70"/>
      <c r="L50" s="216"/>
      <c r="M50" s="219"/>
      <c r="N50" s="240"/>
      <c r="O50" s="240"/>
      <c r="P50" s="215"/>
      <c r="Q50" s="284"/>
      <c r="R50" s="97" t="str">
        <f t="shared" si="0"/>
        <v> </v>
      </c>
      <c r="S50" s="284"/>
      <c r="T50" s="97" t="str">
        <f t="shared" si="1"/>
        <v> </v>
      </c>
      <c r="U50" s="98"/>
      <c r="V50" s="284"/>
      <c r="W50" s="382" t="str">
        <f t="shared" si="2"/>
        <v> </v>
      </c>
      <c r="X50" s="98"/>
      <c r="Y50" s="284"/>
      <c r="Z50" s="382" t="str">
        <f t="shared" si="3"/>
        <v> </v>
      </c>
      <c r="AA50" s="450" t="e">
        <f t="shared" si="4"/>
        <v>#DIV/0!</v>
      </c>
      <c r="AB50" s="241"/>
      <c r="AC50" s="241"/>
      <c r="AD50" s="241"/>
      <c r="AE50" s="241"/>
      <c r="AF50" s="241"/>
      <c r="AG50" s="241"/>
      <c r="AH50" s="241"/>
      <c r="AI50" s="241"/>
      <c r="AJ50" s="242"/>
      <c r="AK50" s="242"/>
      <c r="AL50" s="243"/>
      <c r="AM50" s="243"/>
      <c r="AN50" s="236"/>
      <c r="AO50" s="237"/>
      <c r="AP50" s="238"/>
      <c r="AQ50" s="239"/>
      <c r="AR50" s="239"/>
      <c r="AS50" s="244"/>
    </row>
    <row r="51" spans="1:45" ht="74.25" customHeight="1" hidden="1">
      <c r="A51" s="677"/>
      <c r="B51" s="70"/>
      <c r="C51" s="70"/>
      <c r="D51" s="421"/>
      <c r="E51" s="70"/>
      <c r="F51" s="421"/>
      <c r="G51" s="70"/>
      <c r="H51" s="421"/>
      <c r="I51" s="421"/>
      <c r="J51" s="153"/>
      <c r="K51" s="70"/>
      <c r="L51" s="226"/>
      <c r="M51" s="226"/>
      <c r="N51" s="245" t="s">
        <v>159</v>
      </c>
      <c r="O51" s="245" t="s">
        <v>162</v>
      </c>
      <c r="P51" s="245" t="s">
        <v>163</v>
      </c>
      <c r="Q51" s="284"/>
      <c r="R51" s="97" t="str">
        <f t="shared" si="0"/>
        <v> </v>
      </c>
      <c r="S51" s="284"/>
      <c r="T51" s="97" t="str">
        <f t="shared" si="1"/>
        <v> </v>
      </c>
      <c r="U51" s="98"/>
      <c r="V51" s="284"/>
      <c r="W51" s="382" t="str">
        <f t="shared" si="2"/>
        <v> </v>
      </c>
      <c r="X51" s="98"/>
      <c r="Y51" s="284"/>
      <c r="Z51" s="382" t="str">
        <f t="shared" si="3"/>
        <v> </v>
      </c>
      <c r="AA51" s="450" t="e">
        <f t="shared" si="4"/>
        <v>#DIV/0!</v>
      </c>
      <c r="AB51" s="215"/>
      <c r="AC51" s="241"/>
      <c r="AD51" s="241"/>
      <c r="AE51" s="241"/>
      <c r="AF51" s="241"/>
      <c r="AG51" s="241"/>
      <c r="AH51" s="241"/>
      <c r="AI51" s="241"/>
      <c r="AJ51" s="242"/>
      <c r="AK51" s="242"/>
      <c r="AL51" s="243"/>
      <c r="AM51" s="243"/>
      <c r="AN51" s="246"/>
      <c r="AO51" s="246"/>
      <c r="AP51" s="246"/>
      <c r="AQ51" s="246"/>
      <c r="AR51" s="246"/>
      <c r="AS51" s="246"/>
    </row>
    <row r="52" spans="1:45" ht="74.25" customHeight="1" hidden="1">
      <c r="A52" s="677"/>
      <c r="B52" s="70"/>
      <c r="C52" s="70"/>
      <c r="D52" s="70"/>
      <c r="E52" s="70"/>
      <c r="F52" s="70"/>
      <c r="G52" s="70"/>
      <c r="H52" s="421"/>
      <c r="I52" s="421"/>
      <c r="J52" s="70"/>
      <c r="K52" s="70"/>
      <c r="L52" s="247"/>
      <c r="M52" s="247"/>
      <c r="N52" s="245"/>
      <c r="O52" s="245"/>
      <c r="P52" s="245"/>
      <c r="Q52" s="284"/>
      <c r="R52" s="97" t="str">
        <f t="shared" si="0"/>
        <v> </v>
      </c>
      <c r="S52" s="284"/>
      <c r="T52" s="97" t="str">
        <f t="shared" si="1"/>
        <v> </v>
      </c>
      <c r="U52" s="98"/>
      <c r="V52" s="284"/>
      <c r="W52" s="382" t="str">
        <f t="shared" si="2"/>
        <v> </v>
      </c>
      <c r="X52" s="98"/>
      <c r="Y52" s="284"/>
      <c r="Z52" s="382" t="str">
        <f t="shared" si="3"/>
        <v> </v>
      </c>
      <c r="AA52" s="450" t="e">
        <f t="shared" si="4"/>
        <v>#DIV/0!</v>
      </c>
      <c r="AB52" s="215"/>
      <c r="AC52" s="241"/>
      <c r="AD52" s="241"/>
      <c r="AE52" s="241"/>
      <c r="AF52" s="241"/>
      <c r="AG52" s="241"/>
      <c r="AH52" s="241"/>
      <c r="AI52" s="241"/>
      <c r="AJ52" s="242"/>
      <c r="AK52" s="242"/>
      <c r="AL52" s="243"/>
      <c r="AM52" s="243"/>
      <c r="AN52" s="246"/>
      <c r="AO52" s="246"/>
      <c r="AP52" s="246"/>
      <c r="AQ52" s="246"/>
      <c r="AR52" s="246"/>
      <c r="AS52" s="246"/>
    </row>
    <row r="53" spans="1:45" ht="74.25" customHeight="1" hidden="1">
      <c r="A53" s="677"/>
      <c r="B53" s="70"/>
      <c r="C53" s="70"/>
      <c r="D53" s="421"/>
      <c r="E53" s="70"/>
      <c r="F53" s="421"/>
      <c r="G53" s="70"/>
      <c r="H53" s="421"/>
      <c r="I53" s="421"/>
      <c r="J53" s="153"/>
      <c r="K53" s="70"/>
      <c r="L53" s="226"/>
      <c r="M53" s="226"/>
      <c r="N53" s="245"/>
      <c r="O53" s="245"/>
      <c r="P53" s="245"/>
      <c r="Q53" s="284"/>
      <c r="R53" s="97" t="str">
        <f t="shared" si="0"/>
        <v> </v>
      </c>
      <c r="S53" s="284"/>
      <c r="T53" s="97" t="str">
        <f t="shared" si="1"/>
        <v> </v>
      </c>
      <c r="U53" s="98"/>
      <c r="V53" s="284"/>
      <c r="W53" s="382" t="str">
        <f t="shared" si="2"/>
        <v> </v>
      </c>
      <c r="X53" s="98"/>
      <c r="Y53" s="284"/>
      <c r="Z53" s="382" t="str">
        <f t="shared" si="3"/>
        <v> </v>
      </c>
      <c r="AA53" s="450" t="e">
        <f t="shared" si="4"/>
        <v>#DIV/0!</v>
      </c>
      <c r="AB53" s="215"/>
      <c r="AC53" s="241"/>
      <c r="AD53" s="241"/>
      <c r="AE53" s="241"/>
      <c r="AF53" s="241"/>
      <c r="AG53" s="241"/>
      <c r="AH53" s="241"/>
      <c r="AI53" s="241"/>
      <c r="AJ53" s="242"/>
      <c r="AK53" s="242"/>
      <c r="AL53" s="243"/>
      <c r="AM53" s="243"/>
      <c r="AN53" s="246"/>
      <c r="AO53" s="246"/>
      <c r="AP53" s="246"/>
      <c r="AQ53" s="246"/>
      <c r="AR53" s="246"/>
      <c r="AS53" s="246"/>
    </row>
    <row r="54" spans="1:45" ht="74.25" customHeight="1" hidden="1">
      <c r="A54" s="677"/>
      <c r="B54" s="70"/>
      <c r="C54" s="70"/>
      <c r="D54" s="421"/>
      <c r="E54" s="70"/>
      <c r="F54" s="421"/>
      <c r="G54" s="70"/>
      <c r="H54" s="421"/>
      <c r="I54" s="421"/>
      <c r="J54" s="153"/>
      <c r="K54" s="70"/>
      <c r="L54" s="226"/>
      <c r="M54" s="226"/>
      <c r="N54" s="245"/>
      <c r="O54" s="245"/>
      <c r="P54" s="245"/>
      <c r="Q54" s="284"/>
      <c r="R54" s="97" t="str">
        <f t="shared" si="0"/>
        <v> </v>
      </c>
      <c r="S54" s="284"/>
      <c r="T54" s="97" t="str">
        <f t="shared" si="1"/>
        <v> </v>
      </c>
      <c r="U54" s="98"/>
      <c r="V54" s="284"/>
      <c r="W54" s="382" t="str">
        <f t="shared" si="2"/>
        <v> </v>
      </c>
      <c r="X54" s="98"/>
      <c r="Y54" s="284"/>
      <c r="Z54" s="382" t="str">
        <f t="shared" si="3"/>
        <v> </v>
      </c>
      <c r="AA54" s="450" t="e">
        <f t="shared" si="4"/>
        <v>#DIV/0!</v>
      </c>
      <c r="AB54" s="215"/>
      <c r="AC54" s="241"/>
      <c r="AD54" s="241"/>
      <c r="AE54" s="241"/>
      <c r="AF54" s="241"/>
      <c r="AG54" s="241"/>
      <c r="AH54" s="241"/>
      <c r="AI54" s="241"/>
      <c r="AJ54" s="242"/>
      <c r="AK54" s="242"/>
      <c r="AL54" s="243"/>
      <c r="AM54" s="243"/>
      <c r="AN54" s="246"/>
      <c r="AO54" s="246"/>
      <c r="AP54" s="246"/>
      <c r="AQ54" s="246"/>
      <c r="AR54" s="246"/>
      <c r="AS54" s="246"/>
    </row>
    <row r="55" spans="1:45" ht="63.75" customHeight="1" hidden="1">
      <c r="A55" s="714"/>
      <c r="B55" s="70"/>
      <c r="C55" s="70"/>
      <c r="D55" s="70"/>
      <c r="E55" s="70"/>
      <c r="F55" s="70"/>
      <c r="G55" s="70"/>
      <c r="H55" s="421"/>
      <c r="I55" s="421"/>
      <c r="J55" s="70"/>
      <c r="K55" s="70"/>
      <c r="L55" s="247"/>
      <c r="M55" s="247"/>
      <c r="N55" s="215"/>
      <c r="O55" s="215"/>
      <c r="P55" s="215"/>
      <c r="Q55" s="284"/>
      <c r="R55" s="97" t="str">
        <f t="shared" si="0"/>
        <v> </v>
      </c>
      <c r="S55" s="284"/>
      <c r="T55" s="97" t="str">
        <f t="shared" si="1"/>
        <v> </v>
      </c>
      <c r="U55" s="98"/>
      <c r="V55" s="284"/>
      <c r="W55" s="382" t="str">
        <f t="shared" si="2"/>
        <v> </v>
      </c>
      <c r="X55" s="98"/>
      <c r="Y55" s="284"/>
      <c r="Z55" s="382" t="str">
        <f t="shared" si="3"/>
        <v> </v>
      </c>
      <c r="AA55" s="450" t="e">
        <f t="shared" si="4"/>
        <v>#DIV/0!</v>
      </c>
      <c r="AB55" s="215"/>
      <c r="AC55" s="246"/>
      <c r="AD55" s="246"/>
      <c r="AE55" s="246"/>
      <c r="AF55" s="246"/>
      <c r="AG55" s="246"/>
      <c r="AH55" s="246"/>
      <c r="AI55" s="246"/>
      <c r="AJ55" s="246"/>
      <c r="AK55" s="246"/>
      <c r="AL55" s="246"/>
      <c r="AM55" s="246"/>
      <c r="AN55" s="246"/>
      <c r="AO55" s="246"/>
      <c r="AP55" s="246"/>
      <c r="AQ55" s="246"/>
      <c r="AR55" s="246"/>
      <c r="AS55" s="246"/>
    </row>
    <row r="56" spans="1:45" ht="63.75" customHeight="1" hidden="1">
      <c r="A56" s="707"/>
      <c r="B56" s="721"/>
      <c r="C56" s="383"/>
      <c r="D56" s="291"/>
      <c r="E56" s="294"/>
      <c r="F56" s="294"/>
      <c r="G56" s="295"/>
      <c r="H56" s="296"/>
      <c r="I56" s="296"/>
      <c r="J56" s="293"/>
      <c r="K56" s="297"/>
      <c r="L56" s="248"/>
      <c r="M56" s="249"/>
      <c r="N56" s="250"/>
      <c r="O56" s="250"/>
      <c r="P56" s="250"/>
      <c r="Q56" s="284"/>
      <c r="R56" s="97" t="str">
        <f t="shared" si="0"/>
        <v> </v>
      </c>
      <c r="S56" s="284"/>
      <c r="T56" s="97" t="str">
        <f t="shared" si="1"/>
        <v> </v>
      </c>
      <c r="U56" s="98"/>
      <c r="V56" s="284"/>
      <c r="W56" s="382" t="str">
        <f t="shared" si="2"/>
        <v> </v>
      </c>
      <c r="X56" s="98"/>
      <c r="Y56" s="284"/>
      <c r="Z56" s="382" t="str">
        <f t="shared" si="3"/>
        <v> </v>
      </c>
      <c r="AA56" s="450" t="e">
        <f t="shared" si="4"/>
        <v>#DIV/0!</v>
      </c>
      <c r="AB56" s="250"/>
      <c r="AC56" s="251"/>
      <c r="AD56" s="251"/>
      <c r="AE56" s="251"/>
      <c r="AF56" s="251"/>
      <c r="AG56" s="251"/>
      <c r="AH56" s="251"/>
      <c r="AI56" s="251"/>
      <c r="AJ56" s="251"/>
      <c r="AK56" s="251"/>
      <c r="AL56" s="251"/>
      <c r="AM56" s="251"/>
      <c r="AN56" s="251"/>
      <c r="AO56" s="251"/>
      <c r="AP56" s="251"/>
      <c r="AQ56" s="251"/>
      <c r="AR56" s="251"/>
      <c r="AS56" s="251"/>
    </row>
    <row r="57" spans="1:45" ht="63.75" customHeight="1" hidden="1">
      <c r="A57" s="708"/>
      <c r="B57" s="722"/>
      <c r="C57" s="384"/>
      <c r="D57" s="298"/>
      <c r="E57" s="299"/>
      <c r="F57" s="300"/>
      <c r="G57" s="301"/>
      <c r="H57" s="300"/>
      <c r="I57" s="296"/>
      <c r="J57" s="293"/>
      <c r="K57" s="297"/>
      <c r="L57" s="248"/>
      <c r="M57" s="249"/>
      <c r="N57" s="250"/>
      <c r="O57" s="250"/>
      <c r="P57" s="250"/>
      <c r="Q57" s="284"/>
      <c r="R57" s="97" t="str">
        <f t="shared" si="0"/>
        <v> </v>
      </c>
      <c r="S57" s="284"/>
      <c r="T57" s="97" t="str">
        <f t="shared" si="1"/>
        <v> </v>
      </c>
      <c r="U57" s="98"/>
      <c r="V57" s="284"/>
      <c r="W57" s="382" t="str">
        <f t="shared" si="2"/>
        <v> </v>
      </c>
      <c r="X57" s="98"/>
      <c r="Y57" s="284"/>
      <c r="Z57" s="382" t="str">
        <f t="shared" si="3"/>
        <v> </v>
      </c>
      <c r="AA57" s="450" t="e">
        <f t="shared" si="4"/>
        <v>#DIV/0!</v>
      </c>
      <c r="AB57" s="250"/>
      <c r="AC57" s="251"/>
      <c r="AD57" s="251"/>
      <c r="AE57" s="251"/>
      <c r="AF57" s="251"/>
      <c r="AG57" s="251"/>
      <c r="AH57" s="251"/>
      <c r="AI57" s="251"/>
      <c r="AJ57" s="251"/>
      <c r="AK57" s="251"/>
      <c r="AL57" s="251"/>
      <c r="AM57" s="251"/>
      <c r="AN57" s="251"/>
      <c r="AO57" s="251"/>
      <c r="AP57" s="251"/>
      <c r="AQ57" s="251"/>
      <c r="AR57" s="251"/>
      <c r="AS57" s="251"/>
    </row>
    <row r="58" spans="1:45" ht="63.75" customHeight="1" hidden="1">
      <c r="A58" s="708"/>
      <c r="B58" s="723"/>
      <c r="C58" s="385"/>
      <c r="D58" s="302"/>
      <c r="E58" s="302"/>
      <c r="F58" s="302"/>
      <c r="G58" s="302"/>
      <c r="H58" s="302"/>
      <c r="I58" s="303"/>
      <c r="J58" s="293"/>
      <c r="K58" s="297"/>
      <c r="L58" s="248"/>
      <c r="M58" s="249"/>
      <c r="N58" s="250"/>
      <c r="O58" s="250"/>
      <c r="P58" s="250"/>
      <c r="Q58" s="284"/>
      <c r="R58" s="97" t="str">
        <f t="shared" si="0"/>
        <v> </v>
      </c>
      <c r="S58" s="284"/>
      <c r="T58" s="97" t="str">
        <f t="shared" si="1"/>
        <v> </v>
      </c>
      <c r="U58" s="98"/>
      <c r="V58" s="284"/>
      <c r="W58" s="382" t="str">
        <f t="shared" si="2"/>
        <v> </v>
      </c>
      <c r="X58" s="98"/>
      <c r="Y58" s="284"/>
      <c r="Z58" s="382" t="str">
        <f t="shared" si="3"/>
        <v> </v>
      </c>
      <c r="AA58" s="450" t="e">
        <f t="shared" si="4"/>
        <v>#DIV/0!</v>
      </c>
      <c r="AB58" s="250"/>
      <c r="AC58" s="251"/>
      <c r="AD58" s="251"/>
      <c r="AE58" s="251"/>
      <c r="AF58" s="251"/>
      <c r="AG58" s="251"/>
      <c r="AH58" s="251"/>
      <c r="AI58" s="251"/>
      <c r="AJ58" s="251"/>
      <c r="AK58" s="251"/>
      <c r="AL58" s="251"/>
      <c r="AM58" s="251"/>
      <c r="AN58" s="251"/>
      <c r="AO58" s="251"/>
      <c r="AP58" s="251"/>
      <c r="AQ58" s="251"/>
      <c r="AR58" s="251"/>
      <c r="AS58" s="251"/>
    </row>
    <row r="59" spans="1:45" ht="63.75" customHeight="1" hidden="1">
      <c r="A59" s="708"/>
      <c r="B59" s="431"/>
      <c r="C59" s="431"/>
      <c r="D59" s="431"/>
      <c r="E59" s="431"/>
      <c r="F59" s="431"/>
      <c r="G59" s="431"/>
      <c r="H59" s="425"/>
      <c r="I59" s="425"/>
      <c r="J59" s="431"/>
      <c r="K59" s="102"/>
      <c r="L59" s="248"/>
      <c r="M59" s="249"/>
      <c r="N59" s="250"/>
      <c r="O59" s="250"/>
      <c r="P59" s="250"/>
      <c r="Q59" s="284"/>
      <c r="R59" s="97" t="str">
        <f t="shared" si="0"/>
        <v> </v>
      </c>
      <c r="S59" s="284"/>
      <c r="T59" s="97" t="str">
        <f t="shared" si="1"/>
        <v> </v>
      </c>
      <c r="U59" s="98"/>
      <c r="V59" s="284"/>
      <c r="W59" s="382" t="str">
        <f t="shared" si="2"/>
        <v> </v>
      </c>
      <c r="X59" s="98"/>
      <c r="Y59" s="284"/>
      <c r="Z59" s="382" t="str">
        <f t="shared" si="3"/>
        <v> </v>
      </c>
      <c r="AA59" s="450" t="e">
        <f t="shared" si="4"/>
        <v>#DIV/0!</v>
      </c>
      <c r="AB59" s="250"/>
      <c r="AC59" s="251"/>
      <c r="AD59" s="251"/>
      <c r="AE59" s="251"/>
      <c r="AF59" s="251"/>
      <c r="AG59" s="251"/>
      <c r="AH59" s="251"/>
      <c r="AI59" s="251"/>
      <c r="AJ59" s="251"/>
      <c r="AK59" s="251"/>
      <c r="AL59" s="251"/>
      <c r="AM59" s="251"/>
      <c r="AN59" s="251"/>
      <c r="AO59" s="251"/>
      <c r="AP59" s="251"/>
      <c r="AQ59" s="251"/>
      <c r="AR59" s="251"/>
      <c r="AS59" s="251"/>
    </row>
    <row r="60" spans="1:45" ht="63.75" customHeight="1" hidden="1">
      <c r="A60" s="708"/>
      <c r="B60" s="431"/>
      <c r="C60" s="431"/>
      <c r="D60" s="431"/>
      <c r="E60" s="431"/>
      <c r="F60" s="431"/>
      <c r="G60" s="431"/>
      <c r="H60" s="425"/>
      <c r="I60" s="425"/>
      <c r="J60" s="431"/>
      <c r="K60" s="102"/>
      <c r="L60" s="248"/>
      <c r="M60" s="249"/>
      <c r="N60" s="250"/>
      <c r="O60" s="250"/>
      <c r="P60" s="250"/>
      <c r="Q60" s="284"/>
      <c r="R60" s="97" t="str">
        <f t="shared" si="0"/>
        <v> </v>
      </c>
      <c r="S60" s="284"/>
      <c r="T60" s="97" t="str">
        <f t="shared" si="1"/>
        <v> </v>
      </c>
      <c r="U60" s="98"/>
      <c r="V60" s="284"/>
      <c r="W60" s="382" t="str">
        <f t="shared" si="2"/>
        <v> </v>
      </c>
      <c r="X60" s="98"/>
      <c r="Y60" s="284"/>
      <c r="Z60" s="382" t="str">
        <f t="shared" si="3"/>
        <v> </v>
      </c>
      <c r="AA60" s="450" t="e">
        <f t="shared" si="4"/>
        <v>#DIV/0!</v>
      </c>
      <c r="AB60" s="250"/>
      <c r="AC60" s="251"/>
      <c r="AD60" s="251"/>
      <c r="AE60" s="251"/>
      <c r="AF60" s="251"/>
      <c r="AG60" s="251"/>
      <c r="AH60" s="251"/>
      <c r="AI60" s="251"/>
      <c r="AJ60" s="251"/>
      <c r="AK60" s="251"/>
      <c r="AL60" s="251"/>
      <c r="AM60" s="251"/>
      <c r="AN60" s="251"/>
      <c r="AO60" s="251"/>
      <c r="AP60" s="251"/>
      <c r="AQ60" s="251"/>
      <c r="AR60" s="251"/>
      <c r="AS60" s="251"/>
    </row>
    <row r="61" spans="1:45" ht="63.75" customHeight="1" hidden="1">
      <c r="A61" s="708"/>
      <c r="B61" s="431"/>
      <c r="C61" s="431"/>
      <c r="D61" s="431"/>
      <c r="E61" s="431"/>
      <c r="F61" s="431"/>
      <c r="G61" s="431"/>
      <c r="H61" s="425"/>
      <c r="I61" s="425"/>
      <c r="J61" s="431"/>
      <c r="K61" s="102"/>
      <c r="L61" s="248"/>
      <c r="M61" s="249"/>
      <c r="N61" s="250"/>
      <c r="O61" s="250"/>
      <c r="P61" s="250"/>
      <c r="Q61" s="284"/>
      <c r="R61" s="97" t="str">
        <f t="shared" si="0"/>
        <v> </v>
      </c>
      <c r="S61" s="284"/>
      <c r="T61" s="97" t="str">
        <f t="shared" si="1"/>
        <v> </v>
      </c>
      <c r="U61" s="98"/>
      <c r="V61" s="284"/>
      <c r="W61" s="382" t="str">
        <f t="shared" si="2"/>
        <v> </v>
      </c>
      <c r="X61" s="98"/>
      <c r="Y61" s="284"/>
      <c r="Z61" s="382" t="str">
        <f t="shared" si="3"/>
        <v> </v>
      </c>
      <c r="AA61" s="450" t="e">
        <f t="shared" si="4"/>
        <v>#DIV/0!</v>
      </c>
      <c r="AB61" s="250"/>
      <c r="AC61" s="251"/>
      <c r="AD61" s="251"/>
      <c r="AE61" s="251"/>
      <c r="AF61" s="251"/>
      <c r="AG61" s="251"/>
      <c r="AH61" s="251"/>
      <c r="AI61" s="251"/>
      <c r="AJ61" s="251"/>
      <c r="AK61" s="251"/>
      <c r="AL61" s="251"/>
      <c r="AM61" s="251"/>
      <c r="AN61" s="251"/>
      <c r="AO61" s="251"/>
      <c r="AP61" s="251"/>
      <c r="AQ61" s="251"/>
      <c r="AR61" s="251"/>
      <c r="AS61" s="251"/>
    </row>
    <row r="62" spans="1:45" ht="63.75" customHeight="1" hidden="1">
      <c r="A62" s="708"/>
      <c r="B62" s="431"/>
      <c r="C62" s="431"/>
      <c r="D62" s="431"/>
      <c r="E62" s="431"/>
      <c r="F62" s="431"/>
      <c r="G62" s="431"/>
      <c r="H62" s="425"/>
      <c r="I62" s="425"/>
      <c r="J62" s="431"/>
      <c r="K62" s="102"/>
      <c r="L62" s="248"/>
      <c r="M62" s="249"/>
      <c r="N62" s="250"/>
      <c r="O62" s="250"/>
      <c r="P62" s="250"/>
      <c r="Q62" s="284"/>
      <c r="R62" s="97" t="str">
        <f t="shared" si="0"/>
        <v> </v>
      </c>
      <c r="S62" s="284"/>
      <c r="T62" s="97" t="str">
        <f t="shared" si="1"/>
        <v> </v>
      </c>
      <c r="U62" s="98"/>
      <c r="V62" s="284"/>
      <c r="W62" s="382" t="str">
        <f t="shared" si="2"/>
        <v> </v>
      </c>
      <c r="X62" s="98"/>
      <c r="Y62" s="284"/>
      <c r="Z62" s="382" t="str">
        <f t="shared" si="3"/>
        <v> </v>
      </c>
      <c r="AA62" s="450" t="e">
        <f t="shared" si="4"/>
        <v>#DIV/0!</v>
      </c>
      <c r="AB62" s="250"/>
      <c r="AC62" s="251"/>
      <c r="AD62" s="251"/>
      <c r="AE62" s="251"/>
      <c r="AF62" s="251"/>
      <c r="AG62" s="251"/>
      <c r="AH62" s="251"/>
      <c r="AI62" s="251"/>
      <c r="AJ62" s="251"/>
      <c r="AK62" s="251"/>
      <c r="AL62" s="251"/>
      <c r="AM62" s="251"/>
      <c r="AN62" s="251"/>
      <c r="AO62" s="251"/>
      <c r="AP62" s="251"/>
      <c r="AQ62" s="251"/>
      <c r="AR62" s="251"/>
      <c r="AS62" s="251"/>
    </row>
    <row r="63" spans="1:45" ht="63.75" customHeight="1" hidden="1">
      <c r="A63" s="709"/>
      <c r="B63" s="431"/>
      <c r="C63" s="431"/>
      <c r="D63" s="431"/>
      <c r="E63" s="431"/>
      <c r="F63" s="431"/>
      <c r="G63" s="431"/>
      <c r="H63" s="425"/>
      <c r="I63" s="425"/>
      <c r="J63" s="431"/>
      <c r="K63" s="102"/>
      <c r="L63" s="248"/>
      <c r="M63" s="249"/>
      <c r="N63" s="250"/>
      <c r="O63" s="250"/>
      <c r="P63" s="250"/>
      <c r="Q63" s="284"/>
      <c r="R63" s="97" t="str">
        <f t="shared" si="0"/>
        <v> </v>
      </c>
      <c r="S63" s="284"/>
      <c r="T63" s="97" t="str">
        <f t="shared" si="1"/>
        <v> </v>
      </c>
      <c r="U63" s="98"/>
      <c r="V63" s="284"/>
      <c r="W63" s="382" t="str">
        <f t="shared" si="2"/>
        <v> </v>
      </c>
      <c r="X63" s="98"/>
      <c r="Y63" s="284"/>
      <c r="Z63" s="382" t="str">
        <f t="shared" si="3"/>
        <v> </v>
      </c>
      <c r="AA63" s="450" t="e">
        <f t="shared" si="4"/>
        <v>#DIV/0!</v>
      </c>
      <c r="AB63" s="250"/>
      <c r="AC63" s="251"/>
      <c r="AD63" s="251"/>
      <c r="AE63" s="251"/>
      <c r="AF63" s="251"/>
      <c r="AG63" s="251"/>
      <c r="AH63" s="251"/>
      <c r="AI63" s="251"/>
      <c r="AJ63" s="251"/>
      <c r="AK63" s="251"/>
      <c r="AL63" s="251"/>
      <c r="AM63" s="251"/>
      <c r="AN63" s="251"/>
      <c r="AO63" s="251"/>
      <c r="AP63" s="251"/>
      <c r="AQ63" s="251"/>
      <c r="AR63" s="251"/>
      <c r="AS63" s="251"/>
    </row>
    <row r="64" spans="1:45" ht="63.75" customHeight="1" hidden="1">
      <c r="A64" s="707"/>
      <c r="B64" s="431"/>
      <c r="C64" s="431"/>
      <c r="D64" s="431"/>
      <c r="E64" s="431"/>
      <c r="F64" s="431"/>
      <c r="G64" s="431"/>
      <c r="H64" s="425"/>
      <c r="I64" s="425"/>
      <c r="J64" s="431"/>
      <c r="K64" s="102"/>
      <c r="L64" s="248"/>
      <c r="M64" s="249"/>
      <c r="N64" s="250"/>
      <c r="O64" s="250"/>
      <c r="P64" s="250"/>
      <c r="Q64" s="284"/>
      <c r="R64" s="97" t="str">
        <f t="shared" si="0"/>
        <v> </v>
      </c>
      <c r="S64" s="284"/>
      <c r="T64" s="97" t="str">
        <f t="shared" si="1"/>
        <v> </v>
      </c>
      <c r="U64" s="98"/>
      <c r="V64" s="284"/>
      <c r="W64" s="382" t="str">
        <f t="shared" si="2"/>
        <v> </v>
      </c>
      <c r="X64" s="98"/>
      <c r="Y64" s="284"/>
      <c r="Z64" s="382" t="str">
        <f t="shared" si="3"/>
        <v> </v>
      </c>
      <c r="AA64" s="450" t="e">
        <f t="shared" si="4"/>
        <v>#DIV/0!</v>
      </c>
      <c r="AB64" s="250"/>
      <c r="AC64" s="251"/>
      <c r="AD64" s="251"/>
      <c r="AE64" s="251"/>
      <c r="AF64" s="251"/>
      <c r="AG64" s="251"/>
      <c r="AH64" s="251"/>
      <c r="AI64" s="251"/>
      <c r="AJ64" s="251"/>
      <c r="AK64" s="251"/>
      <c r="AL64" s="251"/>
      <c r="AM64" s="251"/>
      <c r="AN64" s="251"/>
      <c r="AO64" s="251"/>
      <c r="AP64" s="251"/>
      <c r="AQ64" s="251"/>
      <c r="AR64" s="251"/>
      <c r="AS64" s="251"/>
    </row>
    <row r="65" spans="1:45" ht="63.75" customHeight="1" hidden="1">
      <c r="A65" s="708"/>
      <c r="B65" s="431"/>
      <c r="C65" s="431"/>
      <c r="D65" s="431"/>
      <c r="E65" s="431"/>
      <c r="F65" s="431"/>
      <c r="G65" s="431"/>
      <c r="H65" s="425"/>
      <c r="I65" s="425"/>
      <c r="J65" s="431"/>
      <c r="K65" s="102"/>
      <c r="L65" s="248"/>
      <c r="M65" s="249"/>
      <c r="N65" s="250"/>
      <c r="O65" s="250"/>
      <c r="P65" s="250"/>
      <c r="Q65" s="284"/>
      <c r="R65" s="97" t="str">
        <f t="shared" si="0"/>
        <v> </v>
      </c>
      <c r="S65" s="284"/>
      <c r="T65" s="97" t="str">
        <f t="shared" si="1"/>
        <v> </v>
      </c>
      <c r="U65" s="98"/>
      <c r="V65" s="284"/>
      <c r="W65" s="382" t="str">
        <f t="shared" si="2"/>
        <v> </v>
      </c>
      <c r="X65" s="98"/>
      <c r="Y65" s="284"/>
      <c r="Z65" s="382" t="str">
        <f t="shared" si="3"/>
        <v> </v>
      </c>
      <c r="AA65" s="450" t="e">
        <f t="shared" si="4"/>
        <v>#DIV/0!</v>
      </c>
      <c r="AB65" s="250"/>
      <c r="AC65" s="251"/>
      <c r="AD65" s="251"/>
      <c r="AE65" s="251"/>
      <c r="AF65" s="251"/>
      <c r="AG65" s="251"/>
      <c r="AH65" s="251"/>
      <c r="AI65" s="251"/>
      <c r="AJ65" s="251"/>
      <c r="AK65" s="251"/>
      <c r="AL65" s="251"/>
      <c r="AM65" s="251"/>
      <c r="AN65" s="251"/>
      <c r="AO65" s="251"/>
      <c r="AP65" s="251"/>
      <c r="AQ65" s="251"/>
      <c r="AR65" s="251"/>
      <c r="AS65" s="251"/>
    </row>
    <row r="66" spans="1:45" ht="63.75" customHeight="1" hidden="1">
      <c r="A66" s="708"/>
      <c r="B66" s="431"/>
      <c r="C66" s="431"/>
      <c r="D66" s="431"/>
      <c r="E66" s="431"/>
      <c r="F66" s="431"/>
      <c r="G66" s="431"/>
      <c r="H66" s="425"/>
      <c r="I66" s="425"/>
      <c r="J66" s="431"/>
      <c r="K66" s="102"/>
      <c r="L66" s="248"/>
      <c r="M66" s="249"/>
      <c r="N66" s="250"/>
      <c r="O66" s="250"/>
      <c r="P66" s="250"/>
      <c r="Q66" s="284"/>
      <c r="R66" s="97" t="str">
        <f t="shared" si="0"/>
        <v> </v>
      </c>
      <c r="S66" s="284"/>
      <c r="T66" s="97" t="str">
        <f t="shared" si="1"/>
        <v> </v>
      </c>
      <c r="U66" s="98"/>
      <c r="V66" s="284"/>
      <c r="W66" s="382" t="str">
        <f t="shared" si="2"/>
        <v> </v>
      </c>
      <c r="X66" s="98"/>
      <c r="Y66" s="284"/>
      <c r="Z66" s="382" t="str">
        <f t="shared" si="3"/>
        <v> </v>
      </c>
      <c r="AA66" s="450" t="e">
        <f t="shared" si="4"/>
        <v>#DIV/0!</v>
      </c>
      <c r="AB66" s="250"/>
      <c r="AC66" s="251"/>
      <c r="AD66" s="251"/>
      <c r="AE66" s="251"/>
      <c r="AF66" s="251"/>
      <c r="AG66" s="251"/>
      <c r="AH66" s="251"/>
      <c r="AI66" s="251"/>
      <c r="AJ66" s="251"/>
      <c r="AK66" s="251"/>
      <c r="AL66" s="251"/>
      <c r="AM66" s="251"/>
      <c r="AN66" s="251"/>
      <c r="AO66" s="251"/>
      <c r="AP66" s="251"/>
      <c r="AQ66" s="251"/>
      <c r="AR66" s="251"/>
      <c r="AS66" s="251"/>
    </row>
    <row r="67" spans="1:45" ht="63.75" customHeight="1" hidden="1">
      <c r="A67" s="708"/>
      <c r="B67" s="431"/>
      <c r="C67" s="431"/>
      <c r="D67" s="431"/>
      <c r="E67" s="431"/>
      <c r="F67" s="431"/>
      <c r="G67" s="431"/>
      <c r="H67" s="425"/>
      <c r="I67" s="425"/>
      <c r="J67" s="431"/>
      <c r="K67" s="102"/>
      <c r="L67" s="248"/>
      <c r="M67" s="249"/>
      <c r="N67" s="250"/>
      <c r="O67" s="250"/>
      <c r="P67" s="250"/>
      <c r="Q67" s="284"/>
      <c r="R67" s="97" t="str">
        <f t="shared" si="0"/>
        <v> </v>
      </c>
      <c r="S67" s="284"/>
      <c r="T67" s="97" t="str">
        <f t="shared" si="1"/>
        <v> </v>
      </c>
      <c r="U67" s="98"/>
      <c r="V67" s="284"/>
      <c r="W67" s="382" t="str">
        <f t="shared" si="2"/>
        <v> </v>
      </c>
      <c r="X67" s="98"/>
      <c r="Y67" s="284"/>
      <c r="Z67" s="382" t="str">
        <f t="shared" si="3"/>
        <v> </v>
      </c>
      <c r="AA67" s="450" t="e">
        <f t="shared" si="4"/>
        <v>#DIV/0!</v>
      </c>
      <c r="AB67" s="250"/>
      <c r="AC67" s="251"/>
      <c r="AD67" s="251"/>
      <c r="AE67" s="251"/>
      <c r="AF67" s="251"/>
      <c r="AG67" s="251"/>
      <c r="AH67" s="251"/>
      <c r="AI67" s="251"/>
      <c r="AJ67" s="251"/>
      <c r="AK67" s="251"/>
      <c r="AL67" s="251"/>
      <c r="AM67" s="251"/>
      <c r="AN67" s="251"/>
      <c r="AO67" s="251"/>
      <c r="AP67" s="251"/>
      <c r="AQ67" s="251"/>
      <c r="AR67" s="251"/>
      <c r="AS67" s="251"/>
    </row>
    <row r="68" spans="1:45" ht="63.75" customHeight="1" hidden="1">
      <c r="A68" s="708"/>
      <c r="B68" s="431"/>
      <c r="C68" s="431"/>
      <c r="D68" s="431"/>
      <c r="E68" s="431"/>
      <c r="F68" s="431"/>
      <c r="G68" s="431"/>
      <c r="H68" s="425"/>
      <c r="I68" s="425"/>
      <c r="J68" s="431"/>
      <c r="K68" s="102"/>
      <c r="L68" s="248"/>
      <c r="M68" s="249"/>
      <c r="N68" s="250"/>
      <c r="O68" s="250"/>
      <c r="P68" s="250"/>
      <c r="Q68" s="284"/>
      <c r="R68" s="97" t="str">
        <f t="shared" si="0"/>
        <v> </v>
      </c>
      <c r="S68" s="284"/>
      <c r="T68" s="97" t="str">
        <f t="shared" si="1"/>
        <v> </v>
      </c>
      <c r="U68" s="98"/>
      <c r="V68" s="284"/>
      <c r="W68" s="382" t="str">
        <f t="shared" si="2"/>
        <v> </v>
      </c>
      <c r="X68" s="98"/>
      <c r="Y68" s="284"/>
      <c r="Z68" s="382" t="str">
        <f t="shared" si="3"/>
        <v> </v>
      </c>
      <c r="AA68" s="450" t="e">
        <f t="shared" si="4"/>
        <v>#DIV/0!</v>
      </c>
      <c r="AB68" s="250"/>
      <c r="AC68" s="251"/>
      <c r="AD68" s="251"/>
      <c r="AE68" s="251"/>
      <c r="AF68" s="251"/>
      <c r="AG68" s="251"/>
      <c r="AH68" s="251"/>
      <c r="AI68" s="251"/>
      <c r="AJ68" s="251"/>
      <c r="AK68" s="251"/>
      <c r="AL68" s="251"/>
      <c r="AM68" s="251"/>
      <c r="AN68" s="251"/>
      <c r="AO68" s="251"/>
      <c r="AP68" s="251"/>
      <c r="AQ68" s="251"/>
      <c r="AR68" s="251"/>
      <c r="AS68" s="251"/>
    </row>
    <row r="69" spans="1:45" ht="63.75" customHeight="1" hidden="1">
      <c r="A69" s="708"/>
      <c r="B69" s="431"/>
      <c r="C69" s="431"/>
      <c r="D69" s="431"/>
      <c r="E69" s="431"/>
      <c r="F69" s="431"/>
      <c r="G69" s="431"/>
      <c r="H69" s="425"/>
      <c r="I69" s="425"/>
      <c r="J69" s="431"/>
      <c r="K69" s="102"/>
      <c r="L69" s="248"/>
      <c r="M69" s="249"/>
      <c r="N69" s="250"/>
      <c r="O69" s="250"/>
      <c r="P69" s="250"/>
      <c r="Q69" s="284"/>
      <c r="R69" s="97" t="str">
        <f t="shared" si="0"/>
        <v> </v>
      </c>
      <c r="S69" s="284"/>
      <c r="T69" s="97" t="str">
        <f t="shared" si="1"/>
        <v> </v>
      </c>
      <c r="U69" s="98"/>
      <c r="V69" s="284"/>
      <c r="W69" s="382" t="str">
        <f t="shared" si="2"/>
        <v> </v>
      </c>
      <c r="X69" s="98"/>
      <c r="Y69" s="284"/>
      <c r="Z69" s="382" t="str">
        <f t="shared" si="3"/>
        <v> </v>
      </c>
      <c r="AA69" s="450" t="e">
        <f t="shared" si="4"/>
        <v>#DIV/0!</v>
      </c>
      <c r="AB69" s="250"/>
      <c r="AC69" s="251"/>
      <c r="AD69" s="251"/>
      <c r="AE69" s="251"/>
      <c r="AF69" s="251"/>
      <c r="AG69" s="251"/>
      <c r="AH69" s="251"/>
      <c r="AI69" s="251"/>
      <c r="AJ69" s="251"/>
      <c r="AK69" s="251"/>
      <c r="AL69" s="251"/>
      <c r="AM69" s="251"/>
      <c r="AN69" s="251"/>
      <c r="AO69" s="251"/>
      <c r="AP69" s="251"/>
      <c r="AQ69" s="251"/>
      <c r="AR69" s="251"/>
      <c r="AS69" s="251"/>
    </row>
    <row r="70" spans="1:45" ht="63.75" customHeight="1" hidden="1">
      <c r="A70" s="708"/>
      <c r="B70" s="431"/>
      <c r="C70" s="431"/>
      <c r="D70" s="431"/>
      <c r="E70" s="431"/>
      <c r="F70" s="431"/>
      <c r="G70" s="431"/>
      <c r="H70" s="425"/>
      <c r="I70" s="425"/>
      <c r="J70" s="431"/>
      <c r="K70" s="102"/>
      <c r="L70" s="248"/>
      <c r="M70" s="249"/>
      <c r="N70" s="250"/>
      <c r="O70" s="250"/>
      <c r="P70" s="250"/>
      <c r="Q70" s="284"/>
      <c r="R70" s="97" t="str">
        <f t="shared" si="0"/>
        <v> </v>
      </c>
      <c r="S70" s="284"/>
      <c r="T70" s="97" t="str">
        <f t="shared" si="1"/>
        <v> </v>
      </c>
      <c r="U70" s="98"/>
      <c r="V70" s="284"/>
      <c r="W70" s="382" t="str">
        <f t="shared" si="2"/>
        <v> </v>
      </c>
      <c r="X70" s="98"/>
      <c r="Y70" s="284"/>
      <c r="Z70" s="382" t="str">
        <f t="shared" si="3"/>
        <v> </v>
      </c>
      <c r="AA70" s="450" t="e">
        <f t="shared" si="4"/>
        <v>#DIV/0!</v>
      </c>
      <c r="AB70" s="250"/>
      <c r="AC70" s="251"/>
      <c r="AD70" s="251"/>
      <c r="AE70" s="251"/>
      <c r="AF70" s="251"/>
      <c r="AG70" s="251"/>
      <c r="AH70" s="251"/>
      <c r="AI70" s="251"/>
      <c r="AJ70" s="251"/>
      <c r="AK70" s="251"/>
      <c r="AL70" s="251"/>
      <c r="AM70" s="251"/>
      <c r="AN70" s="251"/>
      <c r="AO70" s="251"/>
      <c r="AP70" s="251"/>
      <c r="AQ70" s="251"/>
      <c r="AR70" s="251"/>
      <c r="AS70" s="251"/>
    </row>
    <row r="71" spans="1:45" ht="63.75" customHeight="1" hidden="1">
      <c r="A71" s="709"/>
      <c r="B71" s="431"/>
      <c r="C71" s="431"/>
      <c r="D71" s="431"/>
      <c r="E71" s="431"/>
      <c r="F71" s="431"/>
      <c r="G71" s="431"/>
      <c r="H71" s="425"/>
      <c r="I71" s="425"/>
      <c r="J71" s="431"/>
      <c r="K71" s="102"/>
      <c r="L71" s="248"/>
      <c r="M71" s="249"/>
      <c r="N71" s="250"/>
      <c r="O71" s="250"/>
      <c r="P71" s="250"/>
      <c r="Q71" s="284"/>
      <c r="R71" s="97" t="str">
        <f t="shared" si="0"/>
        <v> </v>
      </c>
      <c r="S71" s="284"/>
      <c r="T71" s="97" t="str">
        <f t="shared" si="1"/>
        <v> </v>
      </c>
      <c r="U71" s="98"/>
      <c r="V71" s="284"/>
      <c r="W71" s="382" t="str">
        <f t="shared" si="2"/>
        <v> </v>
      </c>
      <c r="X71" s="98"/>
      <c r="Y71" s="284"/>
      <c r="Z71" s="382" t="str">
        <f t="shared" si="3"/>
        <v> </v>
      </c>
      <c r="AA71" s="450" t="e">
        <f t="shared" si="4"/>
        <v>#DIV/0!</v>
      </c>
      <c r="AB71" s="250"/>
      <c r="AC71" s="251"/>
      <c r="AD71" s="251"/>
      <c r="AE71" s="251"/>
      <c r="AF71" s="251"/>
      <c r="AG71" s="251"/>
      <c r="AH71" s="251"/>
      <c r="AI71" s="251"/>
      <c r="AJ71" s="251"/>
      <c r="AK71" s="251"/>
      <c r="AL71" s="251"/>
      <c r="AM71" s="251"/>
      <c r="AN71" s="251"/>
      <c r="AO71" s="251"/>
      <c r="AP71" s="251"/>
      <c r="AQ71" s="251"/>
      <c r="AR71" s="251"/>
      <c r="AS71" s="251"/>
    </row>
    <row r="72" spans="1:28" ht="34.5" customHeight="1" hidden="1">
      <c r="A72" s="695" t="s">
        <v>107</v>
      </c>
      <c r="B72" s="696"/>
      <c r="C72" s="696"/>
      <c r="D72" s="696"/>
      <c r="E72" s="696"/>
      <c r="F72" s="696"/>
      <c r="G72" s="696"/>
      <c r="H72" s="696"/>
      <c r="I72" s="696"/>
      <c r="J72" s="696"/>
      <c r="K72" s="696"/>
      <c r="L72" s="278">
        <v>0.0063</v>
      </c>
      <c r="M72" s="279"/>
      <c r="N72" s="254"/>
      <c r="O72" s="254"/>
      <c r="P72" s="254"/>
      <c r="Q72" s="252">
        <f>$L72/4</f>
        <v>0.001575</v>
      </c>
      <c r="R72" s="255">
        <v>1</v>
      </c>
      <c r="S72" s="252">
        <f>$L72/4</f>
        <v>0.001575</v>
      </c>
      <c r="T72" s="255">
        <v>1</v>
      </c>
      <c r="U72" s="256" t="e">
        <f>AVERAGE(U39:U55)</f>
        <v>#DIV/0!</v>
      </c>
      <c r="V72" s="252">
        <f>$L72/4</f>
        <v>0.001575</v>
      </c>
      <c r="W72" s="255">
        <v>1</v>
      </c>
      <c r="X72" s="304" t="e">
        <f>AVERAGE(X39:X55)</f>
        <v>#DIV/0!</v>
      </c>
      <c r="Y72" s="252">
        <f>$L72/4</f>
        <v>0.001575</v>
      </c>
      <c r="Z72" s="255">
        <v>1</v>
      </c>
      <c r="AA72" s="304" t="e">
        <f>AVERAGE(AA39:AA55)</f>
        <v>#DIV/0!</v>
      </c>
      <c r="AB72" s="257"/>
    </row>
    <row r="73" spans="1:28" ht="47.25" customHeight="1" hidden="1">
      <c r="A73" s="691" t="s">
        <v>108</v>
      </c>
      <c r="B73" s="692"/>
      <c r="C73" s="692"/>
      <c r="D73" s="692"/>
      <c r="E73" s="692"/>
      <c r="F73" s="692"/>
      <c r="G73" s="692"/>
      <c r="H73" s="692"/>
      <c r="I73" s="692"/>
      <c r="J73" s="692"/>
      <c r="K73" s="692"/>
      <c r="L73" s="258"/>
      <c r="M73" s="259"/>
      <c r="N73" s="260"/>
      <c r="O73" s="260"/>
      <c r="P73" s="260"/>
      <c r="Q73" s="261" t="e">
        <f>R73*Q72/R72</f>
        <v>#DIV/0!</v>
      </c>
      <c r="R73" s="262" t="e">
        <f>AVERAGE(R39:R71)</f>
        <v>#DIV/0!</v>
      </c>
      <c r="S73" s="261" t="e">
        <f>T73*S72/T72</f>
        <v>#DIV/0!</v>
      </c>
      <c r="T73" s="262" t="e">
        <f>AVERAGE(T39:T71)</f>
        <v>#DIV/0!</v>
      </c>
      <c r="U73" s="263" t="e">
        <f>SUM(Q73,S73)</f>
        <v>#DIV/0!</v>
      </c>
      <c r="V73" s="305" t="e">
        <f>W73*V72/W72</f>
        <v>#DIV/0!</v>
      </c>
      <c r="W73" s="262" t="e">
        <f>AVERAGE(W39:W71)</f>
        <v>#DIV/0!</v>
      </c>
      <c r="X73" s="263" t="e">
        <f>SUM(U73,V73)</f>
        <v>#DIV/0!</v>
      </c>
      <c r="Y73" s="261" t="e">
        <f>Z73*Y72/Z72</f>
        <v>#DIV/0!</v>
      </c>
      <c r="Z73" s="262" t="e">
        <f>AVERAGE(Z39:Z71)</f>
        <v>#DIV/0!</v>
      </c>
      <c r="AA73" s="263" t="e">
        <f>SUM(X73,Y73)</f>
        <v>#DIV/0!</v>
      </c>
      <c r="AB73" s="264"/>
    </row>
    <row r="74" spans="1:13" s="267" customFormat="1" ht="48" customHeight="1" hidden="1">
      <c r="A74" s="266"/>
      <c r="B74" s="266"/>
      <c r="C74" s="266"/>
      <c r="D74" s="266"/>
      <c r="E74" s="266"/>
      <c r="F74" s="266"/>
      <c r="G74" s="266"/>
      <c r="H74" s="266"/>
      <c r="I74" s="266"/>
      <c r="J74" s="266"/>
      <c r="K74" s="266"/>
      <c r="L74" s="266"/>
      <c r="M74" s="266"/>
    </row>
    <row r="75" spans="1:13" s="267" customFormat="1" ht="32.25" customHeight="1" hidden="1">
      <c r="A75" s="266"/>
      <c r="B75" s="266"/>
      <c r="C75" s="266"/>
      <c r="D75" s="266"/>
      <c r="E75" s="266"/>
      <c r="F75" s="266"/>
      <c r="G75" s="266"/>
      <c r="H75" s="266"/>
      <c r="I75" s="266"/>
      <c r="J75" s="266"/>
      <c r="K75" s="266"/>
      <c r="L75" s="266"/>
      <c r="M75" s="266"/>
    </row>
    <row r="76" spans="1:45" ht="42" customHeight="1" hidden="1">
      <c r="A76" s="699" t="s">
        <v>169</v>
      </c>
      <c r="B76" s="700"/>
      <c r="C76" s="700"/>
      <c r="D76" s="700"/>
      <c r="E76" s="700"/>
      <c r="F76" s="700"/>
      <c r="G76" s="700"/>
      <c r="H76" s="700"/>
      <c r="I76" s="700"/>
      <c r="J76" s="700"/>
      <c r="K76" s="700"/>
      <c r="L76" s="700"/>
      <c r="M76" s="700"/>
      <c r="N76" s="700"/>
      <c r="O76" s="700"/>
      <c r="P76" s="700"/>
      <c r="Q76" s="700"/>
      <c r="R76" s="700"/>
      <c r="S76" s="700"/>
      <c r="T76" s="700"/>
      <c r="U76" s="700"/>
      <c r="V76" s="700"/>
      <c r="W76" s="700"/>
      <c r="X76" s="700"/>
      <c r="Y76" s="700"/>
      <c r="Z76" s="700"/>
      <c r="AA76" s="700"/>
      <c r="AB76" s="700"/>
      <c r="AC76" s="700"/>
      <c r="AD76" s="700"/>
      <c r="AE76" s="700"/>
      <c r="AF76" s="700"/>
      <c r="AG76" s="700"/>
      <c r="AH76" s="700"/>
      <c r="AI76" s="700"/>
      <c r="AJ76" s="700"/>
      <c r="AK76" s="700"/>
      <c r="AL76" s="700"/>
      <c r="AM76" s="700"/>
      <c r="AN76" s="700"/>
      <c r="AO76" s="700"/>
      <c r="AP76" s="700"/>
      <c r="AQ76" s="700"/>
      <c r="AR76" s="700"/>
      <c r="AS76" s="700"/>
    </row>
    <row r="77" spans="1:45" ht="47.25" customHeight="1" hidden="1">
      <c r="A77" s="699" t="s">
        <v>25</v>
      </c>
      <c r="B77" s="700"/>
      <c r="C77" s="700"/>
      <c r="D77" s="700"/>
      <c r="E77" s="700"/>
      <c r="F77" s="700"/>
      <c r="G77" s="700"/>
      <c r="H77" s="700"/>
      <c r="I77" s="700"/>
      <c r="J77" s="700"/>
      <c r="K77" s="700"/>
      <c r="L77" s="700"/>
      <c r="M77" s="700"/>
      <c r="N77" s="700"/>
      <c r="O77" s="700"/>
      <c r="P77" s="700"/>
      <c r="Q77" s="701" t="s">
        <v>138</v>
      </c>
      <c r="R77" s="702"/>
      <c r="S77" s="702"/>
      <c r="T77" s="702"/>
      <c r="U77" s="702"/>
      <c r="V77" s="702"/>
      <c r="W77" s="702"/>
      <c r="X77" s="702"/>
      <c r="Y77" s="702"/>
      <c r="Z77" s="702"/>
      <c r="AA77" s="702"/>
      <c r="AB77" s="702"/>
      <c r="AC77" s="702"/>
      <c r="AD77" s="702"/>
      <c r="AE77" s="702"/>
      <c r="AF77" s="702"/>
      <c r="AG77" s="702"/>
      <c r="AH77" s="702"/>
      <c r="AI77" s="702"/>
      <c r="AJ77" s="702"/>
      <c r="AK77" s="702"/>
      <c r="AL77" s="702"/>
      <c r="AM77" s="702"/>
      <c r="AN77" s="702"/>
      <c r="AO77" s="702"/>
      <c r="AP77" s="702"/>
      <c r="AQ77" s="702"/>
      <c r="AR77" s="702"/>
      <c r="AS77" s="702"/>
    </row>
    <row r="78" spans="1:45" ht="33.75" customHeight="1" hidden="1">
      <c r="A78" s="703" t="s">
        <v>10</v>
      </c>
      <c r="B78" s="690" t="s">
        <v>99</v>
      </c>
      <c r="C78" s="690" t="s">
        <v>11</v>
      </c>
      <c r="D78" s="690" t="s">
        <v>12</v>
      </c>
      <c r="E78" s="704" t="s">
        <v>111</v>
      </c>
      <c r="F78" s="705"/>
      <c r="G78" s="705"/>
      <c r="H78" s="706"/>
      <c r="I78" s="693" t="s">
        <v>112</v>
      </c>
      <c r="J78" s="690" t="s">
        <v>13</v>
      </c>
      <c r="K78" s="690" t="s">
        <v>104</v>
      </c>
      <c r="L78" s="693" t="s">
        <v>14</v>
      </c>
      <c r="M78" s="394"/>
      <c r="N78" s="693" t="s">
        <v>156</v>
      </c>
      <c r="O78" s="693" t="s">
        <v>155</v>
      </c>
      <c r="P78" s="693" t="s">
        <v>157</v>
      </c>
      <c r="Q78" s="730" t="s">
        <v>139</v>
      </c>
      <c r="R78" s="731"/>
      <c r="S78" s="731"/>
      <c r="T78" s="731"/>
      <c r="U78" s="731"/>
      <c r="V78" s="731"/>
      <c r="W78" s="731"/>
      <c r="X78" s="731"/>
      <c r="Y78" s="731"/>
      <c r="Z78" s="731"/>
      <c r="AA78" s="731"/>
      <c r="AB78" s="730" t="s">
        <v>140</v>
      </c>
      <c r="AC78" s="731"/>
      <c r="AD78" s="731"/>
      <c r="AE78" s="731"/>
      <c r="AF78" s="731"/>
      <c r="AG78" s="731"/>
      <c r="AH78" s="731"/>
      <c r="AI78" s="732"/>
      <c r="AJ78" s="736" t="s">
        <v>141</v>
      </c>
      <c r="AK78" s="737"/>
      <c r="AL78" s="737"/>
      <c r="AM78" s="737"/>
      <c r="AN78" s="724" t="s">
        <v>145</v>
      </c>
      <c r="AO78" s="728" t="s">
        <v>146</v>
      </c>
      <c r="AP78" s="726" t="s">
        <v>148</v>
      </c>
      <c r="AQ78" s="727"/>
      <c r="AR78" s="727"/>
      <c r="AS78" s="727"/>
    </row>
    <row r="79" spans="1:45" ht="45" customHeight="1" hidden="1">
      <c r="A79" s="703"/>
      <c r="B79" s="690"/>
      <c r="C79" s="690"/>
      <c r="D79" s="690"/>
      <c r="E79" s="269" t="s">
        <v>100</v>
      </c>
      <c r="F79" s="269" t="s">
        <v>101</v>
      </c>
      <c r="G79" s="269" t="s">
        <v>102</v>
      </c>
      <c r="H79" s="269" t="s">
        <v>103</v>
      </c>
      <c r="I79" s="694"/>
      <c r="J79" s="690"/>
      <c r="K79" s="690"/>
      <c r="L79" s="694"/>
      <c r="M79" s="395"/>
      <c r="N79" s="694"/>
      <c r="O79" s="694"/>
      <c r="P79" s="694"/>
      <c r="Q79" s="433" t="s">
        <v>100</v>
      </c>
      <c r="R79" s="433" t="s">
        <v>142</v>
      </c>
      <c r="S79" s="433" t="s">
        <v>101</v>
      </c>
      <c r="T79" s="433" t="s">
        <v>142</v>
      </c>
      <c r="U79" s="433" t="s">
        <v>143</v>
      </c>
      <c r="V79" s="433" t="s">
        <v>102</v>
      </c>
      <c r="W79" s="433" t="s">
        <v>142</v>
      </c>
      <c r="X79" s="433" t="s">
        <v>144</v>
      </c>
      <c r="Y79" s="433" t="s">
        <v>103</v>
      </c>
      <c r="Z79" s="433" t="s">
        <v>142</v>
      </c>
      <c r="AA79" s="99" t="s">
        <v>165</v>
      </c>
      <c r="AB79" s="433" t="s">
        <v>100</v>
      </c>
      <c r="AC79" s="433" t="s">
        <v>142</v>
      </c>
      <c r="AD79" s="433" t="s">
        <v>101</v>
      </c>
      <c r="AE79" s="433" t="s">
        <v>142</v>
      </c>
      <c r="AF79" s="433" t="s">
        <v>102</v>
      </c>
      <c r="AG79" s="433" t="s">
        <v>142</v>
      </c>
      <c r="AH79" s="433" t="s">
        <v>103</v>
      </c>
      <c r="AI79" s="433" t="s">
        <v>142</v>
      </c>
      <c r="AJ79" s="433" t="s">
        <v>100</v>
      </c>
      <c r="AK79" s="433" t="s">
        <v>101</v>
      </c>
      <c r="AL79" s="433" t="s">
        <v>102</v>
      </c>
      <c r="AM79" s="433" t="s">
        <v>103</v>
      </c>
      <c r="AN79" s="725"/>
      <c r="AO79" s="729"/>
      <c r="AP79" s="270" t="s">
        <v>147</v>
      </c>
      <c r="AQ79" s="270" t="s">
        <v>149</v>
      </c>
      <c r="AR79" s="270" t="s">
        <v>150</v>
      </c>
      <c r="AS79" s="270" t="s">
        <v>151</v>
      </c>
    </row>
    <row r="80" spans="1:45" ht="91.5" customHeight="1" hidden="1">
      <c r="A80" s="676"/>
      <c r="B80" s="287"/>
      <c r="C80" s="306"/>
      <c r="D80" s="307"/>
      <c r="E80" s="307"/>
      <c r="F80" s="307"/>
      <c r="G80" s="307"/>
      <c r="H80" s="307"/>
      <c r="I80" s="307"/>
      <c r="J80" s="307"/>
      <c r="K80" s="307"/>
      <c r="L80" s="216"/>
      <c r="M80" s="216"/>
      <c r="N80" s="245" t="s">
        <v>159</v>
      </c>
      <c r="O80" s="282" t="s">
        <v>158</v>
      </c>
      <c r="P80" s="283">
        <v>14</v>
      </c>
      <c r="Q80" s="284"/>
      <c r="R80" s="97" t="str">
        <f>IF(Q80&lt;&gt;0,Q80/E80," ")</f>
        <v> </v>
      </c>
      <c r="S80" s="284"/>
      <c r="T80" s="97" t="str">
        <f>IF(S80&lt;&gt;0,S80/F80," ")</f>
        <v> </v>
      </c>
      <c r="U80" s="98"/>
      <c r="V80" s="284"/>
      <c r="W80" s="382" t="str">
        <f>IF(V80&lt;&gt;0,V80/G80," ")</f>
        <v> </v>
      </c>
      <c r="X80" s="98"/>
      <c r="Y80" s="284"/>
      <c r="Z80" s="382" t="str">
        <f>IF(Y80&lt;&gt;0,Y80/H80," ")</f>
        <v> </v>
      </c>
      <c r="AA80" s="450" t="e">
        <f>AVERAGE(Z80)</f>
        <v>#DIV/0!</v>
      </c>
      <c r="AB80" s="215"/>
      <c r="AC80" s="215"/>
      <c r="AD80" s="215"/>
      <c r="AE80" s="215"/>
      <c r="AF80" s="215"/>
      <c r="AG80" s="215"/>
      <c r="AH80" s="215"/>
      <c r="AI80" s="215"/>
      <c r="AJ80" s="215"/>
      <c r="AK80" s="215"/>
      <c r="AL80" s="215"/>
      <c r="AM80" s="215"/>
      <c r="AN80" s="215"/>
      <c r="AO80" s="215"/>
      <c r="AP80" s="215"/>
      <c r="AQ80" s="215"/>
      <c r="AR80" s="215"/>
      <c r="AS80" s="215"/>
    </row>
    <row r="81" spans="1:45" ht="109.5" customHeight="1" hidden="1">
      <c r="A81" s="677"/>
      <c r="B81" s="287"/>
      <c r="C81" s="308"/>
      <c r="D81" s="309"/>
      <c r="E81" s="309"/>
      <c r="F81" s="309"/>
      <c r="G81" s="309"/>
      <c r="H81" s="309"/>
      <c r="I81" s="309"/>
      <c r="J81" s="309"/>
      <c r="K81" s="309"/>
      <c r="L81" s="216"/>
      <c r="M81" s="216"/>
      <c r="N81" s="733" t="s">
        <v>161</v>
      </c>
      <c r="O81" s="734" t="s">
        <v>160</v>
      </c>
      <c r="P81" s="735">
        <v>6</v>
      </c>
      <c r="Q81" s="284"/>
      <c r="R81" s="97" t="str">
        <f aca="true" t="shared" si="5" ref="R81:R112">IF(Q81&lt;&gt;0,Q81/E81," ")</f>
        <v> </v>
      </c>
      <c r="S81" s="284"/>
      <c r="T81" s="97" t="str">
        <f aca="true" t="shared" si="6" ref="T81:T112">IF(S81&lt;&gt;0,S81/F81," ")</f>
        <v> </v>
      </c>
      <c r="U81" s="98"/>
      <c r="V81" s="284"/>
      <c r="W81" s="382" t="str">
        <f aca="true" t="shared" si="7" ref="W81:W112">IF(V81&lt;&gt;0,V81/G81," ")</f>
        <v> </v>
      </c>
      <c r="X81" s="98"/>
      <c r="Y81" s="284"/>
      <c r="Z81" s="382" t="str">
        <f aca="true" t="shared" si="8" ref="Z81:Z112">IF(Y81&lt;&gt;0,Y81/H81," ")</f>
        <v> </v>
      </c>
      <c r="AA81" s="450" t="e">
        <f aca="true" t="shared" si="9" ref="AA81:AA112">AVERAGE(Z81)</f>
        <v>#DIV/0!</v>
      </c>
      <c r="AB81" s="217"/>
      <c r="AC81" s="217"/>
      <c r="AD81" s="217"/>
      <c r="AE81" s="217"/>
      <c r="AF81" s="217"/>
      <c r="AG81" s="217"/>
      <c r="AH81" s="217"/>
      <c r="AI81" s="217"/>
      <c r="AJ81" s="217"/>
      <c r="AK81" s="217"/>
      <c r="AL81" s="217"/>
      <c r="AM81" s="217"/>
      <c r="AN81" s="217"/>
      <c r="AO81" s="217"/>
      <c r="AP81" s="217"/>
      <c r="AQ81" s="217"/>
      <c r="AR81" s="217"/>
      <c r="AS81" s="217"/>
    </row>
    <row r="82" spans="1:45" ht="94.5" customHeight="1" hidden="1">
      <c r="A82" s="677"/>
      <c r="B82" s="287"/>
      <c r="C82" s="308"/>
      <c r="D82" s="309"/>
      <c r="E82" s="309"/>
      <c r="F82" s="309"/>
      <c r="G82" s="309"/>
      <c r="H82" s="309"/>
      <c r="I82" s="309"/>
      <c r="J82" s="309"/>
      <c r="K82" s="309"/>
      <c r="L82" s="216"/>
      <c r="M82" s="216"/>
      <c r="N82" s="733"/>
      <c r="O82" s="734"/>
      <c r="P82" s="735"/>
      <c r="Q82" s="284"/>
      <c r="R82" s="97" t="str">
        <f t="shared" si="5"/>
        <v> </v>
      </c>
      <c r="S82" s="284"/>
      <c r="T82" s="97" t="str">
        <f t="shared" si="6"/>
        <v> </v>
      </c>
      <c r="U82" s="98"/>
      <c r="V82" s="284"/>
      <c r="W82" s="382" t="str">
        <f t="shared" si="7"/>
        <v> </v>
      </c>
      <c r="X82" s="98"/>
      <c r="Y82" s="284"/>
      <c r="Z82" s="382" t="str">
        <f t="shared" si="8"/>
        <v> </v>
      </c>
      <c r="AA82" s="450" t="e">
        <f t="shared" si="9"/>
        <v>#DIV/0!</v>
      </c>
      <c r="AB82" s="218"/>
      <c r="AC82" s="218"/>
      <c r="AD82" s="218"/>
      <c r="AE82" s="218"/>
      <c r="AF82" s="218"/>
      <c r="AG82" s="218"/>
      <c r="AH82" s="218"/>
      <c r="AI82" s="218"/>
      <c r="AJ82" s="218"/>
      <c r="AK82" s="218"/>
      <c r="AL82" s="218"/>
      <c r="AM82" s="218"/>
      <c r="AN82" s="218"/>
      <c r="AO82" s="218"/>
      <c r="AP82" s="218"/>
      <c r="AQ82" s="218"/>
      <c r="AR82" s="218"/>
      <c r="AS82" s="218"/>
    </row>
    <row r="83" spans="1:45" ht="87.75" customHeight="1" hidden="1">
      <c r="A83" s="677"/>
      <c r="B83" s="287"/>
      <c r="C83" s="308"/>
      <c r="D83" s="309"/>
      <c r="E83" s="309"/>
      <c r="F83" s="309"/>
      <c r="G83" s="309"/>
      <c r="H83" s="309"/>
      <c r="I83" s="309"/>
      <c r="J83" s="309"/>
      <c r="K83" s="309"/>
      <c r="L83" s="216"/>
      <c r="M83" s="219"/>
      <c r="N83" s="272"/>
      <c r="O83" s="240"/>
      <c r="P83" s="215"/>
      <c r="Q83" s="284"/>
      <c r="R83" s="97" t="str">
        <f t="shared" si="5"/>
        <v> </v>
      </c>
      <c r="S83" s="284"/>
      <c r="T83" s="97" t="str">
        <f t="shared" si="6"/>
        <v> </v>
      </c>
      <c r="U83" s="98"/>
      <c r="V83" s="284"/>
      <c r="W83" s="382" t="str">
        <f t="shared" si="7"/>
        <v> </v>
      </c>
      <c r="X83" s="98"/>
      <c r="Y83" s="284"/>
      <c r="Z83" s="382" t="str">
        <f t="shared" si="8"/>
        <v> </v>
      </c>
      <c r="AA83" s="450" t="e">
        <f t="shared" si="9"/>
        <v>#DIV/0!</v>
      </c>
      <c r="AB83" s="223"/>
      <c r="AC83" s="223"/>
      <c r="AD83" s="158"/>
      <c r="AE83" s="224"/>
      <c r="AF83" s="225"/>
      <c r="AG83" s="223"/>
      <c r="AH83" s="223"/>
      <c r="AI83" s="225"/>
      <c r="AJ83" s="224"/>
      <c r="AK83" s="225"/>
      <c r="AL83" s="223"/>
      <c r="AM83" s="223"/>
      <c r="AN83" s="158"/>
      <c r="AO83" s="224"/>
      <c r="AP83" s="225"/>
      <c r="AQ83" s="223"/>
      <c r="AR83" s="223"/>
      <c r="AS83" s="223"/>
    </row>
    <row r="84" spans="1:45" ht="87.75" customHeight="1" hidden="1">
      <c r="A84" s="677"/>
      <c r="B84" s="287"/>
      <c r="C84" s="308"/>
      <c r="D84" s="309"/>
      <c r="E84" s="309"/>
      <c r="F84" s="309"/>
      <c r="G84" s="309"/>
      <c r="H84" s="309"/>
      <c r="I84" s="309"/>
      <c r="J84" s="309"/>
      <c r="K84" s="309"/>
      <c r="L84" s="216"/>
      <c r="M84" s="219"/>
      <c r="N84" s="273"/>
      <c r="O84" s="274"/>
      <c r="P84" s="275"/>
      <c r="Q84" s="284"/>
      <c r="R84" s="97" t="str">
        <f t="shared" si="5"/>
        <v> </v>
      </c>
      <c r="S84" s="284"/>
      <c r="T84" s="97" t="str">
        <f t="shared" si="6"/>
        <v> </v>
      </c>
      <c r="U84" s="98"/>
      <c r="V84" s="284"/>
      <c r="W84" s="382" t="str">
        <f t="shared" si="7"/>
        <v> </v>
      </c>
      <c r="X84" s="98"/>
      <c r="Y84" s="284"/>
      <c r="Z84" s="382" t="str">
        <f t="shared" si="8"/>
        <v> </v>
      </c>
      <c r="AA84" s="450" t="e">
        <f t="shared" si="9"/>
        <v>#DIV/0!</v>
      </c>
      <c r="AB84" s="223"/>
      <c r="AC84" s="223"/>
      <c r="AD84" s="158"/>
      <c r="AE84" s="224"/>
      <c r="AF84" s="225"/>
      <c r="AG84" s="223"/>
      <c r="AH84" s="223"/>
      <c r="AI84" s="225"/>
      <c r="AJ84" s="224"/>
      <c r="AK84" s="225"/>
      <c r="AL84" s="223"/>
      <c r="AM84" s="223"/>
      <c r="AN84" s="158"/>
      <c r="AO84" s="224"/>
      <c r="AP84" s="225"/>
      <c r="AQ84" s="223"/>
      <c r="AR84" s="223"/>
      <c r="AS84" s="223"/>
    </row>
    <row r="85" spans="1:45" ht="87.75" customHeight="1" hidden="1">
      <c r="A85" s="677"/>
      <c r="B85" s="280"/>
      <c r="C85" s="310"/>
      <c r="D85" s="310"/>
      <c r="E85" s="310"/>
      <c r="F85" s="310"/>
      <c r="G85" s="311"/>
      <c r="H85" s="311"/>
      <c r="I85" s="311"/>
      <c r="J85" s="310"/>
      <c r="K85" s="312"/>
      <c r="L85" s="216"/>
      <c r="M85" s="219"/>
      <c r="N85" s="276"/>
      <c r="O85" s="240"/>
      <c r="P85" s="215"/>
      <c r="Q85" s="284"/>
      <c r="R85" s="97" t="str">
        <f t="shared" si="5"/>
        <v> </v>
      </c>
      <c r="S85" s="284"/>
      <c r="T85" s="97" t="str">
        <f t="shared" si="6"/>
        <v> </v>
      </c>
      <c r="U85" s="98"/>
      <c r="V85" s="284"/>
      <c r="W85" s="382" t="str">
        <f t="shared" si="7"/>
        <v> </v>
      </c>
      <c r="X85" s="98"/>
      <c r="Y85" s="284"/>
      <c r="Z85" s="382" t="str">
        <f t="shared" si="8"/>
        <v> </v>
      </c>
      <c r="AA85" s="450" t="e">
        <f t="shared" si="9"/>
        <v>#DIV/0!</v>
      </c>
      <c r="AB85" s="223"/>
      <c r="AC85" s="223"/>
      <c r="AD85" s="158"/>
      <c r="AE85" s="224"/>
      <c r="AF85" s="225"/>
      <c r="AG85" s="223"/>
      <c r="AH85" s="223"/>
      <c r="AI85" s="225"/>
      <c r="AJ85" s="224"/>
      <c r="AK85" s="225"/>
      <c r="AL85" s="223"/>
      <c r="AM85" s="223"/>
      <c r="AN85" s="158"/>
      <c r="AO85" s="224"/>
      <c r="AP85" s="225"/>
      <c r="AQ85" s="223"/>
      <c r="AR85" s="223"/>
      <c r="AS85" s="223"/>
    </row>
    <row r="86" spans="1:45" ht="87.75" customHeight="1" hidden="1">
      <c r="A86" s="677"/>
      <c r="B86" s="288"/>
      <c r="C86" s="313"/>
      <c r="D86" s="313"/>
      <c r="E86" s="313"/>
      <c r="F86" s="313"/>
      <c r="G86" s="314"/>
      <c r="H86" s="314"/>
      <c r="I86" s="314"/>
      <c r="J86" s="313"/>
      <c r="K86" s="315"/>
      <c r="L86" s="226"/>
      <c r="M86" s="219"/>
      <c r="N86" s="276"/>
      <c r="O86" s="240"/>
      <c r="P86" s="215"/>
      <c r="Q86" s="284"/>
      <c r="R86" s="97" t="str">
        <f t="shared" si="5"/>
        <v> </v>
      </c>
      <c r="S86" s="284"/>
      <c r="T86" s="97" t="str">
        <f t="shared" si="6"/>
        <v> </v>
      </c>
      <c r="U86" s="98"/>
      <c r="V86" s="284"/>
      <c r="W86" s="382" t="str">
        <f t="shared" si="7"/>
        <v> </v>
      </c>
      <c r="X86" s="98"/>
      <c r="Y86" s="284"/>
      <c r="Z86" s="382" t="str">
        <f t="shared" si="8"/>
        <v> </v>
      </c>
      <c r="AA86" s="450" t="e">
        <f t="shared" si="9"/>
        <v>#DIV/0!</v>
      </c>
      <c r="AB86" s="223"/>
      <c r="AC86" s="223"/>
      <c r="AD86" s="158"/>
      <c r="AE86" s="224"/>
      <c r="AF86" s="225"/>
      <c r="AG86" s="223"/>
      <c r="AH86" s="223"/>
      <c r="AI86" s="225"/>
      <c r="AJ86" s="224"/>
      <c r="AK86" s="225"/>
      <c r="AL86" s="223"/>
      <c r="AM86" s="223"/>
      <c r="AN86" s="158"/>
      <c r="AO86" s="224"/>
      <c r="AP86" s="225"/>
      <c r="AQ86" s="223"/>
      <c r="AR86" s="223"/>
      <c r="AS86" s="223"/>
    </row>
    <row r="87" spans="1:45" ht="74.25" customHeight="1" hidden="1">
      <c r="A87" s="677"/>
      <c r="B87" s="290"/>
      <c r="C87" s="316"/>
      <c r="D87" s="317"/>
      <c r="E87" s="316"/>
      <c r="F87" s="316"/>
      <c r="G87" s="316"/>
      <c r="H87" s="317"/>
      <c r="I87" s="317"/>
      <c r="J87" s="318"/>
      <c r="K87" s="316"/>
      <c r="L87" s="216"/>
      <c r="M87" s="219"/>
      <c r="N87" s="273"/>
      <c r="O87" s="274"/>
      <c r="P87" s="275"/>
      <c r="Q87" s="284"/>
      <c r="R87" s="97" t="str">
        <f t="shared" si="5"/>
        <v> </v>
      </c>
      <c r="S87" s="284"/>
      <c r="T87" s="97" t="str">
        <f t="shared" si="6"/>
        <v> </v>
      </c>
      <c r="U87" s="98"/>
      <c r="V87" s="284"/>
      <c r="W87" s="382" t="str">
        <f t="shared" si="7"/>
        <v> </v>
      </c>
      <c r="X87" s="98"/>
      <c r="Y87" s="284"/>
      <c r="Z87" s="382" t="str">
        <f t="shared" si="8"/>
        <v> </v>
      </c>
      <c r="AA87" s="450" t="e">
        <f t="shared" si="9"/>
        <v>#DIV/0!</v>
      </c>
      <c r="AB87" s="223"/>
      <c r="AC87" s="223"/>
      <c r="AD87" s="158"/>
      <c r="AE87" s="224"/>
      <c r="AF87" s="225"/>
      <c r="AG87" s="223"/>
      <c r="AH87" s="223"/>
      <c r="AI87" s="225"/>
      <c r="AJ87" s="224"/>
      <c r="AK87" s="225"/>
      <c r="AL87" s="223"/>
      <c r="AM87" s="223"/>
      <c r="AN87" s="158"/>
      <c r="AO87" s="224"/>
      <c r="AP87" s="225"/>
      <c r="AQ87" s="223"/>
      <c r="AR87" s="223"/>
      <c r="AS87" s="223"/>
    </row>
    <row r="88" spans="1:45" ht="74.25" customHeight="1" hidden="1">
      <c r="A88" s="714"/>
      <c r="B88" s="290"/>
      <c r="C88" s="319"/>
      <c r="D88" s="320"/>
      <c r="E88" s="319"/>
      <c r="F88" s="319"/>
      <c r="G88" s="319"/>
      <c r="H88" s="320"/>
      <c r="I88" s="320"/>
      <c r="J88" s="321"/>
      <c r="K88" s="319"/>
      <c r="L88" s="226"/>
      <c r="M88" s="219"/>
      <c r="N88" s="273"/>
      <c r="O88" s="274"/>
      <c r="P88" s="275"/>
      <c r="Q88" s="284"/>
      <c r="R88" s="97" t="str">
        <f t="shared" si="5"/>
        <v> </v>
      </c>
      <c r="S88" s="284"/>
      <c r="T88" s="97" t="str">
        <f t="shared" si="6"/>
        <v> </v>
      </c>
      <c r="U88" s="98"/>
      <c r="V88" s="284"/>
      <c r="W88" s="382" t="str">
        <f t="shared" si="7"/>
        <v> </v>
      </c>
      <c r="X88" s="98"/>
      <c r="Y88" s="284"/>
      <c r="Z88" s="382" t="str">
        <f t="shared" si="8"/>
        <v> </v>
      </c>
      <c r="AA88" s="450" t="e">
        <f t="shared" si="9"/>
        <v>#DIV/0!</v>
      </c>
      <c r="AB88" s="223"/>
      <c r="AC88" s="223"/>
      <c r="AD88" s="158"/>
      <c r="AE88" s="224"/>
      <c r="AF88" s="225"/>
      <c r="AG88" s="223"/>
      <c r="AH88" s="223"/>
      <c r="AI88" s="225"/>
      <c r="AJ88" s="224"/>
      <c r="AK88" s="225"/>
      <c r="AL88" s="223"/>
      <c r="AM88" s="223"/>
      <c r="AN88" s="158"/>
      <c r="AO88" s="224"/>
      <c r="AP88" s="225"/>
      <c r="AQ88" s="223"/>
      <c r="AR88" s="223"/>
      <c r="AS88" s="223"/>
    </row>
    <row r="89" spans="1:45" ht="87.75" customHeight="1" hidden="1">
      <c r="A89" s="676"/>
      <c r="B89" s="280"/>
      <c r="C89" s="280"/>
      <c r="D89" s="281"/>
      <c r="E89" s="322"/>
      <c r="F89" s="322"/>
      <c r="G89" s="322"/>
      <c r="H89" s="322"/>
      <c r="I89" s="322"/>
      <c r="J89" s="389"/>
      <c r="K89" s="70"/>
      <c r="L89" s="216"/>
      <c r="M89" s="219"/>
      <c r="N89" s="240"/>
      <c r="O89" s="240"/>
      <c r="P89" s="215"/>
      <c r="Q89" s="284"/>
      <c r="R89" s="97" t="str">
        <f t="shared" si="5"/>
        <v> </v>
      </c>
      <c r="S89" s="284"/>
      <c r="T89" s="97" t="str">
        <f t="shared" si="6"/>
        <v> </v>
      </c>
      <c r="U89" s="98"/>
      <c r="V89" s="284"/>
      <c r="W89" s="382" t="str">
        <f t="shared" si="7"/>
        <v> </v>
      </c>
      <c r="X89" s="98"/>
      <c r="Y89" s="284"/>
      <c r="Z89" s="382" t="str">
        <f t="shared" si="8"/>
        <v> </v>
      </c>
      <c r="AA89" s="450" t="e">
        <f t="shared" si="9"/>
        <v>#DIV/0!</v>
      </c>
      <c r="AB89" s="235"/>
      <c r="AC89" s="235"/>
      <c r="AD89" s="235"/>
      <c r="AE89" s="235"/>
      <c r="AF89" s="235"/>
      <c r="AG89" s="235"/>
      <c r="AH89" s="235"/>
      <c r="AI89" s="235"/>
      <c r="AJ89" s="235"/>
      <c r="AK89" s="235"/>
      <c r="AL89" s="235"/>
      <c r="AM89" s="235"/>
      <c r="AN89" s="236"/>
      <c r="AO89" s="237"/>
      <c r="AP89" s="238"/>
      <c r="AQ89" s="236"/>
      <c r="AR89" s="239"/>
      <c r="AS89" s="239"/>
    </row>
    <row r="90" spans="1:45" ht="71.25" customHeight="1" hidden="1">
      <c r="A90" s="677"/>
      <c r="B90" s="153"/>
      <c r="C90" s="70"/>
      <c r="D90" s="277"/>
      <c r="E90" s="70"/>
      <c r="F90" s="421"/>
      <c r="G90" s="70"/>
      <c r="H90" s="421"/>
      <c r="I90" s="421"/>
      <c r="J90" s="70"/>
      <c r="K90" s="70"/>
      <c r="L90" s="216"/>
      <c r="M90" s="219"/>
      <c r="N90" s="240"/>
      <c r="O90" s="240"/>
      <c r="P90" s="215"/>
      <c r="Q90" s="284"/>
      <c r="R90" s="97" t="str">
        <f t="shared" si="5"/>
        <v> </v>
      </c>
      <c r="S90" s="284"/>
      <c r="T90" s="97" t="str">
        <f t="shared" si="6"/>
        <v> </v>
      </c>
      <c r="U90" s="98"/>
      <c r="V90" s="284"/>
      <c r="W90" s="382" t="str">
        <f t="shared" si="7"/>
        <v> </v>
      </c>
      <c r="X90" s="98"/>
      <c r="Y90" s="284"/>
      <c r="Z90" s="382" t="str">
        <f t="shared" si="8"/>
        <v> </v>
      </c>
      <c r="AA90" s="450" t="e">
        <f t="shared" si="9"/>
        <v>#DIV/0!</v>
      </c>
      <c r="AB90" s="235"/>
      <c r="AC90" s="235"/>
      <c r="AD90" s="235"/>
      <c r="AE90" s="235"/>
      <c r="AF90" s="235"/>
      <c r="AG90" s="235"/>
      <c r="AH90" s="235"/>
      <c r="AI90" s="235"/>
      <c r="AJ90" s="235"/>
      <c r="AK90" s="235"/>
      <c r="AL90" s="235"/>
      <c r="AM90" s="235"/>
      <c r="AN90" s="236"/>
      <c r="AO90" s="237"/>
      <c r="AP90" s="236"/>
      <c r="AQ90" s="238"/>
      <c r="AR90" s="237"/>
      <c r="AS90" s="239"/>
    </row>
    <row r="91" spans="1:45" ht="75" customHeight="1" hidden="1">
      <c r="A91" s="677"/>
      <c r="B91" s="70"/>
      <c r="C91" s="70"/>
      <c r="D91" s="70"/>
      <c r="E91" s="388"/>
      <c r="F91" s="388"/>
      <c r="G91" s="388"/>
      <c r="H91" s="388"/>
      <c r="I91" s="388"/>
      <c r="J91" s="70"/>
      <c r="K91" s="70"/>
      <c r="L91" s="216"/>
      <c r="M91" s="219"/>
      <c r="N91" s="240"/>
      <c r="O91" s="240"/>
      <c r="P91" s="215"/>
      <c r="Q91" s="284"/>
      <c r="R91" s="97" t="str">
        <f t="shared" si="5"/>
        <v> </v>
      </c>
      <c r="S91" s="284"/>
      <c r="T91" s="97" t="str">
        <f t="shared" si="6"/>
        <v> </v>
      </c>
      <c r="U91" s="98"/>
      <c r="V91" s="284"/>
      <c r="W91" s="382" t="str">
        <f t="shared" si="7"/>
        <v> </v>
      </c>
      <c r="X91" s="98"/>
      <c r="Y91" s="284"/>
      <c r="Z91" s="382" t="str">
        <f t="shared" si="8"/>
        <v> </v>
      </c>
      <c r="AA91" s="450" t="e">
        <f t="shared" si="9"/>
        <v>#DIV/0!</v>
      </c>
      <c r="AB91" s="241"/>
      <c r="AC91" s="241"/>
      <c r="AD91" s="241"/>
      <c r="AE91" s="241"/>
      <c r="AF91" s="241"/>
      <c r="AG91" s="241"/>
      <c r="AH91" s="241"/>
      <c r="AI91" s="241"/>
      <c r="AJ91" s="242"/>
      <c r="AK91" s="242"/>
      <c r="AL91" s="243"/>
      <c r="AM91" s="243"/>
      <c r="AN91" s="236"/>
      <c r="AO91" s="237"/>
      <c r="AP91" s="238"/>
      <c r="AQ91" s="239"/>
      <c r="AR91" s="239"/>
      <c r="AS91" s="244"/>
    </row>
    <row r="92" spans="1:45" ht="74.25" customHeight="1" hidden="1">
      <c r="A92" s="677"/>
      <c r="B92" s="70"/>
      <c r="C92" s="70"/>
      <c r="D92" s="421"/>
      <c r="E92" s="70"/>
      <c r="F92" s="421"/>
      <c r="G92" s="70"/>
      <c r="H92" s="421"/>
      <c r="I92" s="421"/>
      <c r="J92" s="153"/>
      <c r="K92" s="70"/>
      <c r="L92" s="226"/>
      <c r="M92" s="226"/>
      <c r="N92" s="245" t="s">
        <v>159</v>
      </c>
      <c r="O92" s="245" t="s">
        <v>162</v>
      </c>
      <c r="P92" s="245" t="s">
        <v>163</v>
      </c>
      <c r="Q92" s="284"/>
      <c r="R92" s="97" t="str">
        <f t="shared" si="5"/>
        <v> </v>
      </c>
      <c r="S92" s="284"/>
      <c r="T92" s="97" t="str">
        <f t="shared" si="6"/>
        <v> </v>
      </c>
      <c r="U92" s="98"/>
      <c r="V92" s="284"/>
      <c r="W92" s="382" t="str">
        <f t="shared" si="7"/>
        <v> </v>
      </c>
      <c r="X92" s="98"/>
      <c r="Y92" s="284"/>
      <c r="Z92" s="382" t="str">
        <f t="shared" si="8"/>
        <v> </v>
      </c>
      <c r="AA92" s="450" t="e">
        <f t="shared" si="9"/>
        <v>#DIV/0!</v>
      </c>
      <c r="AB92" s="215"/>
      <c r="AC92" s="241"/>
      <c r="AD92" s="241"/>
      <c r="AE92" s="241"/>
      <c r="AF92" s="241"/>
      <c r="AG92" s="241"/>
      <c r="AH92" s="241"/>
      <c r="AI92" s="241"/>
      <c r="AJ92" s="242"/>
      <c r="AK92" s="242"/>
      <c r="AL92" s="243"/>
      <c r="AM92" s="243"/>
      <c r="AN92" s="246"/>
      <c r="AO92" s="246"/>
      <c r="AP92" s="246"/>
      <c r="AQ92" s="246"/>
      <c r="AR92" s="246"/>
      <c r="AS92" s="246"/>
    </row>
    <row r="93" spans="1:45" ht="74.25" customHeight="1" hidden="1">
      <c r="A93" s="677"/>
      <c r="B93" s="70"/>
      <c r="C93" s="70"/>
      <c r="D93" s="70"/>
      <c r="E93" s="70"/>
      <c r="F93" s="70"/>
      <c r="G93" s="70"/>
      <c r="H93" s="421"/>
      <c r="I93" s="421"/>
      <c r="J93" s="70"/>
      <c r="K93" s="70"/>
      <c r="L93" s="247"/>
      <c r="M93" s="247"/>
      <c r="N93" s="245"/>
      <c r="O93" s="245"/>
      <c r="P93" s="245"/>
      <c r="Q93" s="284"/>
      <c r="R93" s="97" t="str">
        <f t="shared" si="5"/>
        <v> </v>
      </c>
      <c r="S93" s="284"/>
      <c r="T93" s="97" t="str">
        <f t="shared" si="6"/>
        <v> </v>
      </c>
      <c r="U93" s="98"/>
      <c r="V93" s="284"/>
      <c r="W93" s="382" t="str">
        <f t="shared" si="7"/>
        <v> </v>
      </c>
      <c r="X93" s="98"/>
      <c r="Y93" s="284"/>
      <c r="Z93" s="382" t="str">
        <f t="shared" si="8"/>
        <v> </v>
      </c>
      <c r="AA93" s="450" t="e">
        <f t="shared" si="9"/>
        <v>#DIV/0!</v>
      </c>
      <c r="AB93" s="215"/>
      <c r="AC93" s="241"/>
      <c r="AD93" s="241"/>
      <c r="AE93" s="241"/>
      <c r="AF93" s="241"/>
      <c r="AG93" s="241"/>
      <c r="AH93" s="241"/>
      <c r="AI93" s="241"/>
      <c r="AJ93" s="242"/>
      <c r="AK93" s="242"/>
      <c r="AL93" s="243"/>
      <c r="AM93" s="243"/>
      <c r="AN93" s="246"/>
      <c r="AO93" s="246"/>
      <c r="AP93" s="246"/>
      <c r="AQ93" s="246"/>
      <c r="AR93" s="246"/>
      <c r="AS93" s="246"/>
    </row>
    <row r="94" spans="1:45" ht="74.25" customHeight="1" hidden="1">
      <c r="A94" s="677"/>
      <c r="B94" s="70"/>
      <c r="C94" s="70"/>
      <c r="D94" s="421"/>
      <c r="E94" s="70"/>
      <c r="F94" s="421"/>
      <c r="G94" s="70"/>
      <c r="H94" s="421"/>
      <c r="I94" s="421"/>
      <c r="J94" s="153"/>
      <c r="K94" s="70"/>
      <c r="L94" s="226"/>
      <c r="M94" s="226"/>
      <c r="N94" s="245"/>
      <c r="O94" s="245"/>
      <c r="P94" s="245"/>
      <c r="Q94" s="284"/>
      <c r="R94" s="97" t="str">
        <f t="shared" si="5"/>
        <v> </v>
      </c>
      <c r="S94" s="284"/>
      <c r="T94" s="97" t="str">
        <f t="shared" si="6"/>
        <v> </v>
      </c>
      <c r="U94" s="98"/>
      <c r="V94" s="284"/>
      <c r="W94" s="382" t="str">
        <f t="shared" si="7"/>
        <v> </v>
      </c>
      <c r="X94" s="98"/>
      <c r="Y94" s="284"/>
      <c r="Z94" s="382" t="str">
        <f t="shared" si="8"/>
        <v> </v>
      </c>
      <c r="AA94" s="450" t="e">
        <f t="shared" si="9"/>
        <v>#DIV/0!</v>
      </c>
      <c r="AB94" s="215"/>
      <c r="AC94" s="241"/>
      <c r="AD94" s="241"/>
      <c r="AE94" s="241"/>
      <c r="AF94" s="241"/>
      <c r="AG94" s="241"/>
      <c r="AH94" s="241"/>
      <c r="AI94" s="241"/>
      <c r="AJ94" s="242"/>
      <c r="AK94" s="242"/>
      <c r="AL94" s="243"/>
      <c r="AM94" s="243"/>
      <c r="AN94" s="246"/>
      <c r="AO94" s="246"/>
      <c r="AP94" s="246"/>
      <c r="AQ94" s="246"/>
      <c r="AR94" s="246"/>
      <c r="AS94" s="246"/>
    </row>
    <row r="95" spans="1:45" ht="74.25" customHeight="1" hidden="1">
      <c r="A95" s="677"/>
      <c r="B95" s="70"/>
      <c r="C95" s="70"/>
      <c r="D95" s="421"/>
      <c r="E95" s="70"/>
      <c r="F95" s="421"/>
      <c r="G95" s="70"/>
      <c r="H95" s="421"/>
      <c r="I95" s="421"/>
      <c r="J95" s="153"/>
      <c r="K95" s="70"/>
      <c r="L95" s="226"/>
      <c r="M95" s="226"/>
      <c r="N95" s="245"/>
      <c r="O95" s="245"/>
      <c r="P95" s="245"/>
      <c r="Q95" s="284"/>
      <c r="R95" s="97" t="str">
        <f t="shared" si="5"/>
        <v> </v>
      </c>
      <c r="S95" s="284"/>
      <c r="T95" s="97" t="str">
        <f t="shared" si="6"/>
        <v> </v>
      </c>
      <c r="U95" s="98"/>
      <c r="V95" s="284"/>
      <c r="W95" s="382" t="str">
        <f t="shared" si="7"/>
        <v> </v>
      </c>
      <c r="X95" s="98"/>
      <c r="Y95" s="284"/>
      <c r="Z95" s="382" t="str">
        <f t="shared" si="8"/>
        <v> </v>
      </c>
      <c r="AA95" s="450" t="e">
        <f t="shared" si="9"/>
        <v>#DIV/0!</v>
      </c>
      <c r="AB95" s="215"/>
      <c r="AC95" s="241"/>
      <c r="AD95" s="241"/>
      <c r="AE95" s="241"/>
      <c r="AF95" s="241"/>
      <c r="AG95" s="241"/>
      <c r="AH95" s="241"/>
      <c r="AI95" s="241"/>
      <c r="AJ95" s="242"/>
      <c r="AK95" s="242"/>
      <c r="AL95" s="243"/>
      <c r="AM95" s="243"/>
      <c r="AN95" s="246"/>
      <c r="AO95" s="246"/>
      <c r="AP95" s="246"/>
      <c r="AQ95" s="246"/>
      <c r="AR95" s="246"/>
      <c r="AS95" s="246"/>
    </row>
    <row r="96" spans="1:45" ht="63.75" customHeight="1" hidden="1">
      <c r="A96" s="714"/>
      <c r="B96" s="70"/>
      <c r="C96" s="70"/>
      <c r="D96" s="70"/>
      <c r="E96" s="70"/>
      <c r="F96" s="70"/>
      <c r="G96" s="70"/>
      <c r="H96" s="421"/>
      <c r="I96" s="421"/>
      <c r="J96" s="70"/>
      <c r="K96" s="70"/>
      <c r="L96" s="247"/>
      <c r="M96" s="247"/>
      <c r="N96" s="215"/>
      <c r="O96" s="215"/>
      <c r="P96" s="215"/>
      <c r="Q96" s="284"/>
      <c r="R96" s="97" t="str">
        <f t="shared" si="5"/>
        <v> </v>
      </c>
      <c r="S96" s="284"/>
      <c r="T96" s="97" t="str">
        <f t="shared" si="6"/>
        <v> </v>
      </c>
      <c r="U96" s="98"/>
      <c r="V96" s="284"/>
      <c r="W96" s="382" t="str">
        <f t="shared" si="7"/>
        <v> </v>
      </c>
      <c r="X96" s="98"/>
      <c r="Y96" s="284"/>
      <c r="Z96" s="382" t="str">
        <f t="shared" si="8"/>
        <v> </v>
      </c>
      <c r="AA96" s="450" t="e">
        <f t="shared" si="9"/>
        <v>#DIV/0!</v>
      </c>
      <c r="AB96" s="215"/>
      <c r="AC96" s="246"/>
      <c r="AD96" s="246"/>
      <c r="AE96" s="246"/>
      <c r="AF96" s="246"/>
      <c r="AG96" s="246"/>
      <c r="AH96" s="246"/>
      <c r="AI96" s="246"/>
      <c r="AJ96" s="246"/>
      <c r="AK96" s="246"/>
      <c r="AL96" s="246"/>
      <c r="AM96" s="246"/>
      <c r="AN96" s="246"/>
      <c r="AO96" s="246"/>
      <c r="AP96" s="246"/>
      <c r="AQ96" s="246"/>
      <c r="AR96" s="246"/>
      <c r="AS96" s="246"/>
    </row>
    <row r="97" spans="1:45" ht="63.75" customHeight="1" hidden="1">
      <c r="A97" s="707"/>
      <c r="B97" s="70"/>
      <c r="C97" s="70"/>
      <c r="D97" s="70"/>
      <c r="E97" s="70"/>
      <c r="F97" s="70"/>
      <c r="G97" s="70"/>
      <c r="H97" s="421"/>
      <c r="I97" s="421"/>
      <c r="J97" s="70"/>
      <c r="K97" s="70"/>
      <c r="L97" s="248"/>
      <c r="M97" s="249"/>
      <c r="N97" s="250"/>
      <c r="O97" s="250"/>
      <c r="P97" s="250"/>
      <c r="Q97" s="284"/>
      <c r="R97" s="97" t="str">
        <f t="shared" si="5"/>
        <v> </v>
      </c>
      <c r="S97" s="284"/>
      <c r="T97" s="97" t="str">
        <f t="shared" si="6"/>
        <v> </v>
      </c>
      <c r="U97" s="98"/>
      <c r="V97" s="284"/>
      <c r="W97" s="382" t="str">
        <f t="shared" si="7"/>
        <v> </v>
      </c>
      <c r="X97" s="98"/>
      <c r="Y97" s="284"/>
      <c r="Z97" s="382" t="str">
        <f t="shared" si="8"/>
        <v> </v>
      </c>
      <c r="AA97" s="450" t="e">
        <f t="shared" si="9"/>
        <v>#DIV/0!</v>
      </c>
      <c r="AB97" s="250"/>
      <c r="AC97" s="251"/>
      <c r="AD97" s="251"/>
      <c r="AE97" s="251"/>
      <c r="AF97" s="251"/>
      <c r="AG97" s="251"/>
      <c r="AH97" s="251"/>
      <c r="AI97" s="251"/>
      <c r="AJ97" s="251"/>
      <c r="AK97" s="251"/>
      <c r="AL97" s="251"/>
      <c r="AM97" s="251"/>
      <c r="AN97" s="251"/>
      <c r="AO97" s="251"/>
      <c r="AP97" s="251"/>
      <c r="AQ97" s="251"/>
      <c r="AR97" s="251"/>
      <c r="AS97" s="251"/>
    </row>
    <row r="98" spans="1:45" ht="63.75" customHeight="1" hidden="1">
      <c r="A98" s="708"/>
      <c r="B98" s="70"/>
      <c r="C98" s="70"/>
      <c r="D98" s="70"/>
      <c r="E98" s="70"/>
      <c r="F98" s="70"/>
      <c r="G98" s="70"/>
      <c r="H98" s="421"/>
      <c r="I98" s="421"/>
      <c r="J98" s="70"/>
      <c r="K98" s="70"/>
      <c r="L98" s="248"/>
      <c r="M98" s="249"/>
      <c r="N98" s="250"/>
      <c r="O98" s="250"/>
      <c r="P98" s="250"/>
      <c r="Q98" s="284"/>
      <c r="R98" s="97" t="str">
        <f t="shared" si="5"/>
        <v> </v>
      </c>
      <c r="S98" s="284"/>
      <c r="T98" s="97" t="str">
        <f t="shared" si="6"/>
        <v> </v>
      </c>
      <c r="U98" s="98"/>
      <c r="V98" s="284"/>
      <c r="W98" s="382" t="str">
        <f t="shared" si="7"/>
        <v> </v>
      </c>
      <c r="X98" s="98"/>
      <c r="Y98" s="284"/>
      <c r="Z98" s="382" t="str">
        <f t="shared" si="8"/>
        <v> </v>
      </c>
      <c r="AA98" s="450" t="e">
        <f t="shared" si="9"/>
        <v>#DIV/0!</v>
      </c>
      <c r="AB98" s="250"/>
      <c r="AC98" s="251"/>
      <c r="AD98" s="251"/>
      <c r="AE98" s="251"/>
      <c r="AF98" s="251"/>
      <c r="AG98" s="251"/>
      <c r="AH98" s="251"/>
      <c r="AI98" s="251"/>
      <c r="AJ98" s="251"/>
      <c r="AK98" s="251"/>
      <c r="AL98" s="251"/>
      <c r="AM98" s="251"/>
      <c r="AN98" s="251"/>
      <c r="AO98" s="251"/>
      <c r="AP98" s="251"/>
      <c r="AQ98" s="251"/>
      <c r="AR98" s="251"/>
      <c r="AS98" s="251"/>
    </row>
    <row r="99" spans="1:45" ht="63.75" customHeight="1" hidden="1">
      <c r="A99" s="708"/>
      <c r="B99" s="70"/>
      <c r="C99" s="70"/>
      <c r="D99" s="70"/>
      <c r="E99" s="70"/>
      <c r="F99" s="70"/>
      <c r="G99" s="70"/>
      <c r="H99" s="421"/>
      <c r="I99" s="421"/>
      <c r="J99" s="70"/>
      <c r="K99" s="70"/>
      <c r="L99" s="248"/>
      <c r="M99" s="249"/>
      <c r="N99" s="250"/>
      <c r="O99" s="250"/>
      <c r="P99" s="250"/>
      <c r="Q99" s="284"/>
      <c r="R99" s="97" t="str">
        <f t="shared" si="5"/>
        <v> </v>
      </c>
      <c r="S99" s="284"/>
      <c r="T99" s="97" t="str">
        <f t="shared" si="6"/>
        <v> </v>
      </c>
      <c r="U99" s="98"/>
      <c r="V99" s="284"/>
      <c r="W99" s="382" t="str">
        <f t="shared" si="7"/>
        <v> </v>
      </c>
      <c r="X99" s="98"/>
      <c r="Y99" s="284"/>
      <c r="Z99" s="382" t="str">
        <f t="shared" si="8"/>
        <v> </v>
      </c>
      <c r="AA99" s="450" t="e">
        <f t="shared" si="9"/>
        <v>#DIV/0!</v>
      </c>
      <c r="AB99" s="250"/>
      <c r="AC99" s="251"/>
      <c r="AD99" s="251"/>
      <c r="AE99" s="251"/>
      <c r="AF99" s="251"/>
      <c r="AG99" s="251"/>
      <c r="AH99" s="251"/>
      <c r="AI99" s="251"/>
      <c r="AJ99" s="251"/>
      <c r="AK99" s="251"/>
      <c r="AL99" s="251"/>
      <c r="AM99" s="251"/>
      <c r="AN99" s="251"/>
      <c r="AO99" s="251"/>
      <c r="AP99" s="251"/>
      <c r="AQ99" s="251"/>
      <c r="AR99" s="251"/>
      <c r="AS99" s="251"/>
    </row>
    <row r="100" spans="1:45" ht="63.75" customHeight="1" hidden="1">
      <c r="A100" s="708"/>
      <c r="B100" s="70"/>
      <c r="C100" s="70"/>
      <c r="D100" s="70"/>
      <c r="E100" s="70"/>
      <c r="F100" s="70"/>
      <c r="G100" s="70"/>
      <c r="H100" s="421"/>
      <c r="I100" s="421"/>
      <c r="J100" s="70"/>
      <c r="K100" s="70"/>
      <c r="L100" s="248"/>
      <c r="M100" s="249"/>
      <c r="N100" s="250"/>
      <c r="O100" s="250"/>
      <c r="P100" s="250"/>
      <c r="Q100" s="284"/>
      <c r="R100" s="97" t="str">
        <f t="shared" si="5"/>
        <v> </v>
      </c>
      <c r="S100" s="284"/>
      <c r="T100" s="97" t="str">
        <f t="shared" si="6"/>
        <v> </v>
      </c>
      <c r="U100" s="98"/>
      <c r="V100" s="284"/>
      <c r="W100" s="382" t="str">
        <f t="shared" si="7"/>
        <v> </v>
      </c>
      <c r="X100" s="98"/>
      <c r="Y100" s="284"/>
      <c r="Z100" s="382" t="str">
        <f t="shared" si="8"/>
        <v> </v>
      </c>
      <c r="AA100" s="450" t="e">
        <f t="shared" si="9"/>
        <v>#DIV/0!</v>
      </c>
      <c r="AB100" s="250"/>
      <c r="AC100" s="251"/>
      <c r="AD100" s="251"/>
      <c r="AE100" s="251"/>
      <c r="AF100" s="251"/>
      <c r="AG100" s="251"/>
      <c r="AH100" s="251"/>
      <c r="AI100" s="251"/>
      <c r="AJ100" s="251"/>
      <c r="AK100" s="251"/>
      <c r="AL100" s="251"/>
      <c r="AM100" s="251"/>
      <c r="AN100" s="251"/>
      <c r="AO100" s="251"/>
      <c r="AP100" s="251"/>
      <c r="AQ100" s="251"/>
      <c r="AR100" s="251"/>
      <c r="AS100" s="251"/>
    </row>
    <row r="101" spans="1:45" ht="63.75" customHeight="1" hidden="1">
      <c r="A101" s="708"/>
      <c r="B101" s="70"/>
      <c r="C101" s="70"/>
      <c r="D101" s="70"/>
      <c r="E101" s="70"/>
      <c r="F101" s="70"/>
      <c r="G101" s="70"/>
      <c r="H101" s="421"/>
      <c r="I101" s="421"/>
      <c r="J101" s="70"/>
      <c r="K101" s="70"/>
      <c r="L101" s="248"/>
      <c r="M101" s="249"/>
      <c r="N101" s="250"/>
      <c r="O101" s="250"/>
      <c r="P101" s="250"/>
      <c r="Q101" s="284"/>
      <c r="R101" s="97" t="str">
        <f t="shared" si="5"/>
        <v> </v>
      </c>
      <c r="S101" s="284"/>
      <c r="T101" s="97" t="str">
        <f t="shared" si="6"/>
        <v> </v>
      </c>
      <c r="U101" s="98"/>
      <c r="V101" s="284"/>
      <c r="W101" s="382" t="str">
        <f t="shared" si="7"/>
        <v> </v>
      </c>
      <c r="X101" s="98"/>
      <c r="Y101" s="284"/>
      <c r="Z101" s="382" t="str">
        <f t="shared" si="8"/>
        <v> </v>
      </c>
      <c r="AA101" s="450" t="e">
        <f t="shared" si="9"/>
        <v>#DIV/0!</v>
      </c>
      <c r="AB101" s="250"/>
      <c r="AC101" s="251"/>
      <c r="AD101" s="251"/>
      <c r="AE101" s="251"/>
      <c r="AF101" s="251"/>
      <c r="AG101" s="251"/>
      <c r="AH101" s="251"/>
      <c r="AI101" s="251"/>
      <c r="AJ101" s="251"/>
      <c r="AK101" s="251"/>
      <c r="AL101" s="251"/>
      <c r="AM101" s="251"/>
      <c r="AN101" s="251"/>
      <c r="AO101" s="251"/>
      <c r="AP101" s="251"/>
      <c r="AQ101" s="251"/>
      <c r="AR101" s="251"/>
      <c r="AS101" s="251"/>
    </row>
    <row r="102" spans="1:45" ht="63.75" customHeight="1" hidden="1">
      <c r="A102" s="708"/>
      <c r="B102" s="70"/>
      <c r="C102" s="70"/>
      <c r="D102" s="70"/>
      <c r="E102" s="70"/>
      <c r="F102" s="70"/>
      <c r="G102" s="70"/>
      <c r="H102" s="421"/>
      <c r="I102" s="421"/>
      <c r="J102" s="70"/>
      <c r="K102" s="70"/>
      <c r="L102" s="248"/>
      <c r="M102" s="249"/>
      <c r="N102" s="250"/>
      <c r="O102" s="250"/>
      <c r="P102" s="250"/>
      <c r="Q102" s="284"/>
      <c r="R102" s="97" t="str">
        <f t="shared" si="5"/>
        <v> </v>
      </c>
      <c r="S102" s="284"/>
      <c r="T102" s="97" t="str">
        <f t="shared" si="6"/>
        <v> </v>
      </c>
      <c r="U102" s="98"/>
      <c r="V102" s="284"/>
      <c r="W102" s="382" t="str">
        <f t="shared" si="7"/>
        <v> </v>
      </c>
      <c r="X102" s="98"/>
      <c r="Y102" s="284"/>
      <c r="Z102" s="382" t="str">
        <f t="shared" si="8"/>
        <v> </v>
      </c>
      <c r="AA102" s="450" t="e">
        <f t="shared" si="9"/>
        <v>#DIV/0!</v>
      </c>
      <c r="AB102" s="250"/>
      <c r="AC102" s="251"/>
      <c r="AD102" s="251"/>
      <c r="AE102" s="251"/>
      <c r="AF102" s="251"/>
      <c r="AG102" s="251"/>
      <c r="AH102" s="251"/>
      <c r="AI102" s="251"/>
      <c r="AJ102" s="251"/>
      <c r="AK102" s="251"/>
      <c r="AL102" s="251"/>
      <c r="AM102" s="251"/>
      <c r="AN102" s="251"/>
      <c r="AO102" s="251"/>
      <c r="AP102" s="251"/>
      <c r="AQ102" s="251"/>
      <c r="AR102" s="251"/>
      <c r="AS102" s="251"/>
    </row>
    <row r="103" spans="1:45" ht="63.75" customHeight="1" hidden="1">
      <c r="A103" s="708"/>
      <c r="B103" s="70"/>
      <c r="C103" s="70"/>
      <c r="D103" s="70"/>
      <c r="E103" s="70"/>
      <c r="F103" s="70"/>
      <c r="G103" s="70"/>
      <c r="H103" s="421"/>
      <c r="I103" s="421"/>
      <c r="J103" s="70"/>
      <c r="K103" s="70"/>
      <c r="L103" s="248"/>
      <c r="M103" s="249"/>
      <c r="N103" s="250"/>
      <c r="O103" s="250"/>
      <c r="P103" s="250"/>
      <c r="Q103" s="284"/>
      <c r="R103" s="97" t="str">
        <f t="shared" si="5"/>
        <v> </v>
      </c>
      <c r="S103" s="284"/>
      <c r="T103" s="97" t="str">
        <f t="shared" si="6"/>
        <v> </v>
      </c>
      <c r="U103" s="98"/>
      <c r="V103" s="284"/>
      <c r="W103" s="382" t="str">
        <f t="shared" si="7"/>
        <v> </v>
      </c>
      <c r="X103" s="98"/>
      <c r="Y103" s="284"/>
      <c r="Z103" s="382" t="str">
        <f t="shared" si="8"/>
        <v> </v>
      </c>
      <c r="AA103" s="450" t="e">
        <f t="shared" si="9"/>
        <v>#DIV/0!</v>
      </c>
      <c r="AB103" s="250"/>
      <c r="AC103" s="251"/>
      <c r="AD103" s="251"/>
      <c r="AE103" s="251"/>
      <c r="AF103" s="251"/>
      <c r="AG103" s="251"/>
      <c r="AH103" s="251"/>
      <c r="AI103" s="251"/>
      <c r="AJ103" s="251"/>
      <c r="AK103" s="251"/>
      <c r="AL103" s="251"/>
      <c r="AM103" s="251"/>
      <c r="AN103" s="251"/>
      <c r="AO103" s="251"/>
      <c r="AP103" s="251"/>
      <c r="AQ103" s="251"/>
      <c r="AR103" s="251"/>
      <c r="AS103" s="251"/>
    </row>
    <row r="104" spans="1:45" ht="63.75" customHeight="1" hidden="1">
      <c r="A104" s="709"/>
      <c r="B104" s="70"/>
      <c r="C104" s="70"/>
      <c r="D104" s="70"/>
      <c r="E104" s="70"/>
      <c r="F104" s="70"/>
      <c r="G104" s="70"/>
      <c r="H104" s="421"/>
      <c r="I104" s="421"/>
      <c r="J104" s="70"/>
      <c r="K104" s="70"/>
      <c r="L104" s="248"/>
      <c r="M104" s="249"/>
      <c r="N104" s="250"/>
      <c r="O104" s="250"/>
      <c r="P104" s="250"/>
      <c r="Q104" s="284"/>
      <c r="R104" s="97" t="str">
        <f t="shared" si="5"/>
        <v> </v>
      </c>
      <c r="S104" s="284"/>
      <c r="T104" s="97" t="str">
        <f t="shared" si="6"/>
        <v> </v>
      </c>
      <c r="U104" s="98"/>
      <c r="V104" s="284"/>
      <c r="W104" s="382" t="str">
        <f t="shared" si="7"/>
        <v> </v>
      </c>
      <c r="X104" s="98"/>
      <c r="Y104" s="284"/>
      <c r="Z104" s="382" t="str">
        <f t="shared" si="8"/>
        <v> </v>
      </c>
      <c r="AA104" s="450" t="e">
        <f t="shared" si="9"/>
        <v>#DIV/0!</v>
      </c>
      <c r="AB104" s="250"/>
      <c r="AC104" s="251"/>
      <c r="AD104" s="251"/>
      <c r="AE104" s="251"/>
      <c r="AF104" s="251"/>
      <c r="AG104" s="251"/>
      <c r="AH104" s="251"/>
      <c r="AI104" s="251"/>
      <c r="AJ104" s="251"/>
      <c r="AK104" s="251"/>
      <c r="AL104" s="251"/>
      <c r="AM104" s="251"/>
      <c r="AN104" s="251"/>
      <c r="AO104" s="251"/>
      <c r="AP104" s="251"/>
      <c r="AQ104" s="251"/>
      <c r="AR104" s="251"/>
      <c r="AS104" s="251"/>
    </row>
    <row r="105" spans="1:45" ht="63.75" customHeight="1" hidden="1">
      <c r="A105" s="707"/>
      <c r="B105" s="70"/>
      <c r="C105" s="70"/>
      <c r="D105" s="70"/>
      <c r="E105" s="70"/>
      <c r="F105" s="70"/>
      <c r="G105" s="70"/>
      <c r="H105" s="421"/>
      <c r="I105" s="421"/>
      <c r="J105" s="70"/>
      <c r="K105" s="70"/>
      <c r="L105" s="248"/>
      <c r="M105" s="249"/>
      <c r="N105" s="250"/>
      <c r="O105" s="250"/>
      <c r="P105" s="250"/>
      <c r="Q105" s="284"/>
      <c r="R105" s="97" t="str">
        <f t="shared" si="5"/>
        <v> </v>
      </c>
      <c r="S105" s="284"/>
      <c r="T105" s="97" t="str">
        <f t="shared" si="6"/>
        <v> </v>
      </c>
      <c r="U105" s="98"/>
      <c r="V105" s="284"/>
      <c r="W105" s="382" t="str">
        <f t="shared" si="7"/>
        <v> </v>
      </c>
      <c r="X105" s="98"/>
      <c r="Y105" s="284"/>
      <c r="Z105" s="382" t="str">
        <f t="shared" si="8"/>
        <v> </v>
      </c>
      <c r="AA105" s="450" t="e">
        <f t="shared" si="9"/>
        <v>#DIV/0!</v>
      </c>
      <c r="AB105" s="250"/>
      <c r="AC105" s="251"/>
      <c r="AD105" s="251"/>
      <c r="AE105" s="251"/>
      <c r="AF105" s="251"/>
      <c r="AG105" s="251"/>
      <c r="AH105" s="251"/>
      <c r="AI105" s="251"/>
      <c r="AJ105" s="251"/>
      <c r="AK105" s="251"/>
      <c r="AL105" s="251"/>
      <c r="AM105" s="251"/>
      <c r="AN105" s="251"/>
      <c r="AO105" s="251"/>
      <c r="AP105" s="251"/>
      <c r="AQ105" s="251"/>
      <c r="AR105" s="251"/>
      <c r="AS105" s="251"/>
    </row>
    <row r="106" spans="1:45" ht="63.75" customHeight="1" hidden="1">
      <c r="A106" s="708"/>
      <c r="B106" s="70"/>
      <c r="C106" s="70"/>
      <c r="D106" s="70"/>
      <c r="E106" s="70"/>
      <c r="F106" s="70"/>
      <c r="G106" s="70"/>
      <c r="H106" s="421"/>
      <c r="I106" s="421"/>
      <c r="J106" s="70"/>
      <c r="K106" s="70"/>
      <c r="L106" s="248"/>
      <c r="M106" s="249"/>
      <c r="N106" s="250"/>
      <c r="O106" s="250"/>
      <c r="P106" s="250"/>
      <c r="Q106" s="284"/>
      <c r="R106" s="97" t="str">
        <f t="shared" si="5"/>
        <v> </v>
      </c>
      <c r="S106" s="284"/>
      <c r="T106" s="97" t="str">
        <f t="shared" si="6"/>
        <v> </v>
      </c>
      <c r="U106" s="98"/>
      <c r="V106" s="284"/>
      <c r="W106" s="382" t="str">
        <f t="shared" si="7"/>
        <v> </v>
      </c>
      <c r="X106" s="98"/>
      <c r="Y106" s="284"/>
      <c r="Z106" s="382" t="str">
        <f t="shared" si="8"/>
        <v> </v>
      </c>
      <c r="AA106" s="450" t="e">
        <f t="shared" si="9"/>
        <v>#DIV/0!</v>
      </c>
      <c r="AB106" s="250"/>
      <c r="AC106" s="251"/>
      <c r="AD106" s="251"/>
      <c r="AE106" s="251"/>
      <c r="AF106" s="251"/>
      <c r="AG106" s="251"/>
      <c r="AH106" s="251"/>
      <c r="AI106" s="251"/>
      <c r="AJ106" s="251"/>
      <c r="AK106" s="251"/>
      <c r="AL106" s="251"/>
      <c r="AM106" s="251"/>
      <c r="AN106" s="251"/>
      <c r="AO106" s="251"/>
      <c r="AP106" s="251"/>
      <c r="AQ106" s="251"/>
      <c r="AR106" s="251"/>
      <c r="AS106" s="251"/>
    </row>
    <row r="107" spans="1:45" ht="63.75" customHeight="1" hidden="1">
      <c r="A107" s="708"/>
      <c r="B107" s="70"/>
      <c r="C107" s="70"/>
      <c r="D107" s="70"/>
      <c r="E107" s="70"/>
      <c r="F107" s="70"/>
      <c r="G107" s="70"/>
      <c r="H107" s="421"/>
      <c r="I107" s="421"/>
      <c r="J107" s="70"/>
      <c r="K107" s="70"/>
      <c r="L107" s="248"/>
      <c r="M107" s="249"/>
      <c r="N107" s="250"/>
      <c r="O107" s="250"/>
      <c r="P107" s="250"/>
      <c r="Q107" s="284"/>
      <c r="R107" s="97" t="str">
        <f t="shared" si="5"/>
        <v> </v>
      </c>
      <c r="S107" s="284"/>
      <c r="T107" s="97" t="str">
        <f t="shared" si="6"/>
        <v> </v>
      </c>
      <c r="U107" s="98"/>
      <c r="V107" s="284"/>
      <c r="W107" s="382" t="str">
        <f t="shared" si="7"/>
        <v> </v>
      </c>
      <c r="X107" s="98"/>
      <c r="Y107" s="284"/>
      <c r="Z107" s="382" t="str">
        <f t="shared" si="8"/>
        <v> </v>
      </c>
      <c r="AA107" s="450" t="e">
        <f t="shared" si="9"/>
        <v>#DIV/0!</v>
      </c>
      <c r="AB107" s="250"/>
      <c r="AC107" s="251"/>
      <c r="AD107" s="251"/>
      <c r="AE107" s="251"/>
      <c r="AF107" s="251"/>
      <c r="AG107" s="251"/>
      <c r="AH107" s="251"/>
      <c r="AI107" s="251"/>
      <c r="AJ107" s="251"/>
      <c r="AK107" s="251"/>
      <c r="AL107" s="251"/>
      <c r="AM107" s="251"/>
      <c r="AN107" s="251"/>
      <c r="AO107" s="251"/>
      <c r="AP107" s="251"/>
      <c r="AQ107" s="251"/>
      <c r="AR107" s="251"/>
      <c r="AS107" s="251"/>
    </row>
    <row r="108" spans="1:45" ht="63.75" customHeight="1" hidden="1">
      <c r="A108" s="708"/>
      <c r="B108" s="70"/>
      <c r="C108" s="70"/>
      <c r="D108" s="70"/>
      <c r="E108" s="70"/>
      <c r="F108" s="70"/>
      <c r="G108" s="70"/>
      <c r="H108" s="421"/>
      <c r="I108" s="421"/>
      <c r="J108" s="70"/>
      <c r="K108" s="70"/>
      <c r="L108" s="248"/>
      <c r="M108" s="249"/>
      <c r="N108" s="250"/>
      <c r="O108" s="250"/>
      <c r="P108" s="250"/>
      <c r="Q108" s="284"/>
      <c r="R108" s="97" t="str">
        <f t="shared" si="5"/>
        <v> </v>
      </c>
      <c r="S108" s="284"/>
      <c r="T108" s="97" t="str">
        <f t="shared" si="6"/>
        <v> </v>
      </c>
      <c r="U108" s="98"/>
      <c r="V108" s="284"/>
      <c r="W108" s="382" t="str">
        <f t="shared" si="7"/>
        <v> </v>
      </c>
      <c r="X108" s="98"/>
      <c r="Y108" s="284"/>
      <c r="Z108" s="382" t="str">
        <f t="shared" si="8"/>
        <v> </v>
      </c>
      <c r="AA108" s="450" t="e">
        <f t="shared" si="9"/>
        <v>#DIV/0!</v>
      </c>
      <c r="AB108" s="250"/>
      <c r="AC108" s="251"/>
      <c r="AD108" s="251"/>
      <c r="AE108" s="251"/>
      <c r="AF108" s="251"/>
      <c r="AG108" s="251"/>
      <c r="AH108" s="251"/>
      <c r="AI108" s="251"/>
      <c r="AJ108" s="251"/>
      <c r="AK108" s="251"/>
      <c r="AL108" s="251"/>
      <c r="AM108" s="251"/>
      <c r="AN108" s="251"/>
      <c r="AO108" s="251"/>
      <c r="AP108" s="251"/>
      <c r="AQ108" s="251"/>
      <c r="AR108" s="251"/>
      <c r="AS108" s="251"/>
    </row>
    <row r="109" spans="1:45" ht="63.75" customHeight="1" hidden="1">
      <c r="A109" s="708"/>
      <c r="B109" s="70"/>
      <c r="C109" s="70"/>
      <c r="D109" s="70"/>
      <c r="E109" s="70"/>
      <c r="F109" s="70"/>
      <c r="G109" s="70"/>
      <c r="H109" s="421"/>
      <c r="I109" s="421"/>
      <c r="J109" s="70"/>
      <c r="K109" s="70"/>
      <c r="L109" s="248"/>
      <c r="M109" s="249"/>
      <c r="N109" s="250"/>
      <c r="O109" s="250"/>
      <c r="P109" s="250"/>
      <c r="Q109" s="284"/>
      <c r="R109" s="97" t="str">
        <f t="shared" si="5"/>
        <v> </v>
      </c>
      <c r="S109" s="284"/>
      <c r="T109" s="97" t="str">
        <f t="shared" si="6"/>
        <v> </v>
      </c>
      <c r="U109" s="98"/>
      <c r="V109" s="284"/>
      <c r="W109" s="382" t="str">
        <f t="shared" si="7"/>
        <v> </v>
      </c>
      <c r="X109" s="98"/>
      <c r="Y109" s="284"/>
      <c r="Z109" s="382" t="str">
        <f t="shared" si="8"/>
        <v> </v>
      </c>
      <c r="AA109" s="450" t="e">
        <f t="shared" si="9"/>
        <v>#DIV/0!</v>
      </c>
      <c r="AB109" s="250"/>
      <c r="AC109" s="251"/>
      <c r="AD109" s="251"/>
      <c r="AE109" s="251"/>
      <c r="AF109" s="251"/>
      <c r="AG109" s="251"/>
      <c r="AH109" s="251"/>
      <c r="AI109" s="251"/>
      <c r="AJ109" s="251"/>
      <c r="AK109" s="251"/>
      <c r="AL109" s="251"/>
      <c r="AM109" s="251"/>
      <c r="AN109" s="251"/>
      <c r="AO109" s="251"/>
      <c r="AP109" s="251"/>
      <c r="AQ109" s="251"/>
      <c r="AR109" s="251"/>
      <c r="AS109" s="251"/>
    </row>
    <row r="110" spans="1:45" ht="63.75" customHeight="1" hidden="1">
      <c r="A110" s="708"/>
      <c r="B110" s="70"/>
      <c r="C110" s="70"/>
      <c r="D110" s="70"/>
      <c r="E110" s="70"/>
      <c r="F110" s="70"/>
      <c r="G110" s="70"/>
      <c r="H110" s="421"/>
      <c r="I110" s="421"/>
      <c r="J110" s="70"/>
      <c r="K110" s="70"/>
      <c r="L110" s="248"/>
      <c r="M110" s="249"/>
      <c r="N110" s="250"/>
      <c r="O110" s="250"/>
      <c r="P110" s="250"/>
      <c r="Q110" s="284"/>
      <c r="R110" s="97" t="str">
        <f t="shared" si="5"/>
        <v> </v>
      </c>
      <c r="S110" s="284"/>
      <c r="T110" s="97" t="str">
        <f t="shared" si="6"/>
        <v> </v>
      </c>
      <c r="U110" s="98"/>
      <c r="V110" s="284"/>
      <c r="W110" s="382" t="str">
        <f t="shared" si="7"/>
        <v> </v>
      </c>
      <c r="X110" s="98"/>
      <c r="Y110" s="284"/>
      <c r="Z110" s="382" t="str">
        <f t="shared" si="8"/>
        <v> </v>
      </c>
      <c r="AA110" s="450" t="e">
        <f t="shared" si="9"/>
        <v>#DIV/0!</v>
      </c>
      <c r="AB110" s="250"/>
      <c r="AC110" s="251"/>
      <c r="AD110" s="251"/>
      <c r="AE110" s="251"/>
      <c r="AF110" s="251"/>
      <c r="AG110" s="251"/>
      <c r="AH110" s="251"/>
      <c r="AI110" s="251"/>
      <c r="AJ110" s="251"/>
      <c r="AK110" s="251"/>
      <c r="AL110" s="251"/>
      <c r="AM110" s="251"/>
      <c r="AN110" s="251"/>
      <c r="AO110" s="251"/>
      <c r="AP110" s="251"/>
      <c r="AQ110" s="251"/>
      <c r="AR110" s="251"/>
      <c r="AS110" s="251"/>
    </row>
    <row r="111" spans="1:45" ht="63.75" customHeight="1" hidden="1">
      <c r="A111" s="708"/>
      <c r="B111" s="70"/>
      <c r="C111" s="70"/>
      <c r="D111" s="70"/>
      <c r="E111" s="70"/>
      <c r="F111" s="70"/>
      <c r="G111" s="70"/>
      <c r="H111" s="421"/>
      <c r="I111" s="421"/>
      <c r="J111" s="70"/>
      <c r="K111" s="70"/>
      <c r="L111" s="248"/>
      <c r="M111" s="249"/>
      <c r="N111" s="250"/>
      <c r="O111" s="250"/>
      <c r="P111" s="250"/>
      <c r="Q111" s="284"/>
      <c r="R111" s="97" t="str">
        <f t="shared" si="5"/>
        <v> </v>
      </c>
      <c r="S111" s="284"/>
      <c r="T111" s="97" t="str">
        <f t="shared" si="6"/>
        <v> </v>
      </c>
      <c r="U111" s="98"/>
      <c r="V111" s="284"/>
      <c r="W111" s="382" t="str">
        <f t="shared" si="7"/>
        <v> </v>
      </c>
      <c r="X111" s="98"/>
      <c r="Y111" s="284"/>
      <c r="Z111" s="382" t="str">
        <f t="shared" si="8"/>
        <v> </v>
      </c>
      <c r="AA111" s="450" t="e">
        <f t="shared" si="9"/>
        <v>#DIV/0!</v>
      </c>
      <c r="AB111" s="250"/>
      <c r="AC111" s="251"/>
      <c r="AD111" s="251"/>
      <c r="AE111" s="251"/>
      <c r="AF111" s="251"/>
      <c r="AG111" s="251"/>
      <c r="AH111" s="251"/>
      <c r="AI111" s="251"/>
      <c r="AJ111" s="251"/>
      <c r="AK111" s="251"/>
      <c r="AL111" s="251"/>
      <c r="AM111" s="251"/>
      <c r="AN111" s="251"/>
      <c r="AO111" s="251"/>
      <c r="AP111" s="251"/>
      <c r="AQ111" s="251"/>
      <c r="AR111" s="251"/>
      <c r="AS111" s="251"/>
    </row>
    <row r="112" spans="1:45" ht="63.75" customHeight="1" hidden="1">
      <c r="A112" s="709"/>
      <c r="B112" s="70"/>
      <c r="C112" s="70"/>
      <c r="D112" s="70"/>
      <c r="E112" s="70"/>
      <c r="F112" s="70"/>
      <c r="G112" s="70"/>
      <c r="H112" s="421"/>
      <c r="I112" s="421"/>
      <c r="J112" s="70"/>
      <c r="K112" s="70"/>
      <c r="L112" s="248"/>
      <c r="M112" s="249"/>
      <c r="N112" s="250"/>
      <c r="O112" s="250"/>
      <c r="P112" s="250"/>
      <c r="Q112" s="284"/>
      <c r="R112" s="97" t="str">
        <f t="shared" si="5"/>
        <v> </v>
      </c>
      <c r="S112" s="284"/>
      <c r="T112" s="97" t="str">
        <f t="shared" si="6"/>
        <v> </v>
      </c>
      <c r="U112" s="98"/>
      <c r="V112" s="284"/>
      <c r="W112" s="382" t="str">
        <f t="shared" si="7"/>
        <v> </v>
      </c>
      <c r="X112" s="98"/>
      <c r="Y112" s="284"/>
      <c r="Z112" s="382" t="str">
        <f t="shared" si="8"/>
        <v> </v>
      </c>
      <c r="AA112" s="450" t="e">
        <f t="shared" si="9"/>
        <v>#DIV/0!</v>
      </c>
      <c r="AB112" s="250"/>
      <c r="AC112" s="251"/>
      <c r="AD112" s="251"/>
      <c r="AE112" s="251"/>
      <c r="AF112" s="251"/>
      <c r="AG112" s="251"/>
      <c r="AH112" s="251"/>
      <c r="AI112" s="251"/>
      <c r="AJ112" s="251"/>
      <c r="AK112" s="251"/>
      <c r="AL112" s="251"/>
      <c r="AM112" s="251"/>
      <c r="AN112" s="251"/>
      <c r="AO112" s="251"/>
      <c r="AP112" s="251"/>
      <c r="AQ112" s="251"/>
      <c r="AR112" s="251"/>
      <c r="AS112" s="251"/>
    </row>
    <row r="113" spans="1:28" ht="34.5" customHeight="1" hidden="1">
      <c r="A113" s="695" t="s">
        <v>107</v>
      </c>
      <c r="B113" s="696"/>
      <c r="C113" s="696"/>
      <c r="D113" s="696"/>
      <c r="E113" s="696"/>
      <c r="F113" s="696"/>
      <c r="G113" s="696"/>
      <c r="H113" s="696"/>
      <c r="I113" s="696"/>
      <c r="J113" s="696"/>
      <c r="K113" s="696"/>
      <c r="L113" s="278">
        <v>0.0063</v>
      </c>
      <c r="M113" s="279"/>
      <c r="N113" s="254"/>
      <c r="O113" s="254"/>
      <c r="P113" s="254"/>
      <c r="Q113" s="252">
        <f>$L113/4</f>
        <v>0.001575</v>
      </c>
      <c r="R113" s="255">
        <v>1</v>
      </c>
      <c r="S113" s="252">
        <f>$L113/4</f>
        <v>0.001575</v>
      </c>
      <c r="T113" s="255">
        <v>1</v>
      </c>
      <c r="U113" s="256" t="e">
        <f>AVERAGE(U80:U96)</f>
        <v>#DIV/0!</v>
      </c>
      <c r="V113" s="252">
        <f>$L113/4</f>
        <v>0.001575</v>
      </c>
      <c r="W113" s="255">
        <v>1</v>
      </c>
      <c r="X113" s="304" t="e">
        <f>AVERAGE(X80:X96)</f>
        <v>#DIV/0!</v>
      </c>
      <c r="Y113" s="252">
        <f>$L113/4</f>
        <v>0.001575</v>
      </c>
      <c r="Z113" s="255">
        <v>1</v>
      </c>
      <c r="AA113" s="304" t="e">
        <f>AVERAGE(AA80:AA96)</f>
        <v>#DIV/0!</v>
      </c>
      <c r="AB113" s="257"/>
    </row>
    <row r="114" spans="1:28" ht="47.25" customHeight="1" hidden="1">
      <c r="A114" s="691" t="s">
        <v>108</v>
      </c>
      <c r="B114" s="692"/>
      <c r="C114" s="692"/>
      <c r="D114" s="692"/>
      <c r="E114" s="692"/>
      <c r="F114" s="692"/>
      <c r="G114" s="692"/>
      <c r="H114" s="692"/>
      <c r="I114" s="692"/>
      <c r="J114" s="692"/>
      <c r="K114" s="692"/>
      <c r="L114" s="258"/>
      <c r="M114" s="259"/>
      <c r="N114" s="260"/>
      <c r="O114" s="260"/>
      <c r="P114" s="260"/>
      <c r="Q114" s="261" t="e">
        <f>R114*Q113/R113</f>
        <v>#DIV/0!</v>
      </c>
      <c r="R114" s="262" t="e">
        <f>AVERAGE(R80:R112)</f>
        <v>#DIV/0!</v>
      </c>
      <c r="S114" s="261" t="e">
        <f>T114*S113/T113</f>
        <v>#DIV/0!</v>
      </c>
      <c r="T114" s="262" t="e">
        <f>AVERAGE(T80:T112)</f>
        <v>#DIV/0!</v>
      </c>
      <c r="U114" s="263" t="e">
        <f>SUM(Q114,S114)</f>
        <v>#DIV/0!</v>
      </c>
      <c r="V114" s="305" t="e">
        <f>W114*V113/W113</f>
        <v>#DIV/0!</v>
      </c>
      <c r="W114" s="262" t="e">
        <f>AVERAGE(W80:W112)</f>
        <v>#DIV/0!</v>
      </c>
      <c r="X114" s="263" t="e">
        <f>SUM(U114,V114)</f>
        <v>#DIV/0!</v>
      </c>
      <c r="Y114" s="261" t="e">
        <f>Z114*Y113/Z113</f>
        <v>#DIV/0!</v>
      </c>
      <c r="Z114" s="262" t="e">
        <f>AVERAGE(Z80:Z112)</f>
        <v>#DIV/0!</v>
      </c>
      <c r="AA114" s="263" t="e">
        <f>SUM(X114,Y114)</f>
        <v>#DIV/0!</v>
      </c>
      <c r="AB114" s="264"/>
    </row>
    <row r="115" ht="37.5" customHeight="1"/>
    <row r="116" spans="1:198" ht="41.25" customHeight="1">
      <c r="A116" s="673" t="s">
        <v>109</v>
      </c>
      <c r="B116" s="674"/>
      <c r="C116" s="674"/>
      <c r="D116" s="674"/>
      <c r="E116" s="674"/>
      <c r="F116" s="674"/>
      <c r="G116" s="674"/>
      <c r="H116" s="674"/>
      <c r="I116" s="674"/>
      <c r="J116" s="674"/>
      <c r="K116" s="675"/>
      <c r="L116" s="324">
        <f>SUM(L21,L31)</f>
        <v>0.0017000000000000001</v>
      </c>
      <c r="M116" s="325"/>
      <c r="N116" s="326"/>
      <c r="O116" s="326"/>
      <c r="P116" s="326"/>
      <c r="Q116" s="324">
        <f>SUM(Q21,Q31)</f>
        <v>0.00042500000000000003</v>
      </c>
      <c r="R116" s="327">
        <v>1</v>
      </c>
      <c r="S116" s="324">
        <f>SUM(S21,S31)</f>
        <v>0.00042500000000000003</v>
      </c>
      <c r="T116" s="327">
        <v>1</v>
      </c>
      <c r="U116" s="328">
        <f>AVERAGE(U31,U21)</f>
        <v>0.99125</v>
      </c>
      <c r="V116" s="324">
        <f>SUM(V21,V31)</f>
        <v>0.00042500000000000003</v>
      </c>
      <c r="W116" s="327">
        <v>1</v>
      </c>
      <c r="X116" s="328">
        <f>AVERAGE(X31,X21)</f>
        <v>0.9921944444444444</v>
      </c>
      <c r="Y116" s="324">
        <f>SUM(Y21,Y31)</f>
        <v>0.00042500000000000003</v>
      </c>
      <c r="Z116" s="327">
        <v>1</v>
      </c>
      <c r="AA116" s="328" t="e">
        <f>AVERAGE(AA31,AA21)</f>
        <v>#REF!</v>
      </c>
      <c r="AB116" s="326"/>
      <c r="AC116" s="326"/>
      <c r="AD116" s="326"/>
      <c r="AE116" s="326"/>
      <c r="AF116" s="326"/>
      <c r="AG116" s="326"/>
      <c r="AH116" s="326"/>
      <c r="AI116" s="326"/>
      <c r="AJ116" s="326"/>
      <c r="AK116" s="326"/>
      <c r="AL116" s="326"/>
      <c r="AM116" s="326"/>
      <c r="AN116" s="326"/>
      <c r="AO116" s="326"/>
      <c r="AP116" s="326"/>
      <c r="AQ116" s="326"/>
      <c r="AR116" s="326"/>
      <c r="AS116" s="326"/>
      <c r="AT116" s="326"/>
      <c r="AU116" s="326"/>
      <c r="AV116" s="326"/>
      <c r="AW116" s="326"/>
      <c r="AX116" s="326"/>
      <c r="AY116" s="326"/>
      <c r="AZ116" s="326"/>
      <c r="BA116" s="326"/>
      <c r="BB116" s="326"/>
      <c r="BC116" s="326"/>
      <c r="BD116" s="326"/>
      <c r="BE116" s="326"/>
      <c r="BF116" s="326"/>
      <c r="BG116" s="326"/>
      <c r="BH116" s="326"/>
      <c r="BI116" s="326"/>
      <c r="BJ116" s="326"/>
      <c r="BK116" s="326"/>
      <c r="BL116" s="326"/>
      <c r="BM116" s="326"/>
      <c r="BN116" s="326"/>
      <c r="BO116" s="326"/>
      <c r="BP116" s="326"/>
      <c r="BQ116" s="326"/>
      <c r="BR116" s="326"/>
      <c r="BS116" s="326"/>
      <c r="BT116" s="326"/>
      <c r="BU116" s="326"/>
      <c r="BV116" s="326"/>
      <c r="BW116" s="326"/>
      <c r="BX116" s="326"/>
      <c r="BY116" s="326"/>
      <c r="BZ116" s="326"/>
      <c r="CA116" s="326"/>
      <c r="CB116" s="326"/>
      <c r="CC116" s="326"/>
      <c r="CD116" s="326"/>
      <c r="CE116" s="326"/>
      <c r="CF116" s="326"/>
      <c r="CG116" s="326"/>
      <c r="CH116" s="326"/>
      <c r="CI116" s="326"/>
      <c r="CJ116" s="326"/>
      <c r="CK116" s="326"/>
      <c r="CL116" s="326"/>
      <c r="CM116" s="326"/>
      <c r="CN116" s="326"/>
      <c r="CO116" s="326"/>
      <c r="CP116" s="326"/>
      <c r="CQ116" s="326"/>
      <c r="CR116" s="326"/>
      <c r="CS116" s="326"/>
      <c r="CT116" s="326"/>
      <c r="CU116" s="326"/>
      <c r="CV116" s="326"/>
      <c r="CW116" s="326"/>
      <c r="CX116" s="326"/>
      <c r="CY116" s="326"/>
      <c r="CZ116" s="326"/>
      <c r="DA116" s="326"/>
      <c r="DB116" s="326"/>
      <c r="DC116" s="326"/>
      <c r="DD116" s="326"/>
      <c r="DE116" s="326"/>
      <c r="DF116" s="326"/>
      <c r="DG116" s="326"/>
      <c r="DH116" s="326"/>
      <c r="DI116" s="326"/>
      <c r="DJ116" s="326"/>
      <c r="DK116" s="326"/>
      <c r="DL116" s="326"/>
      <c r="DM116" s="326"/>
      <c r="DN116" s="326"/>
      <c r="DO116" s="326"/>
      <c r="DP116" s="326"/>
      <c r="DQ116" s="326"/>
      <c r="DR116" s="326"/>
      <c r="DS116" s="326"/>
      <c r="DT116" s="326"/>
      <c r="DU116" s="326"/>
      <c r="DV116" s="326"/>
      <c r="DW116" s="326"/>
      <c r="DX116" s="326"/>
      <c r="DY116" s="326"/>
      <c r="DZ116" s="326"/>
      <c r="EA116" s="326"/>
      <c r="EB116" s="326"/>
      <c r="EC116" s="326"/>
      <c r="ED116" s="326"/>
      <c r="EE116" s="326"/>
      <c r="EF116" s="326"/>
      <c r="EG116" s="326"/>
      <c r="EH116" s="326"/>
      <c r="EI116" s="326"/>
      <c r="EJ116" s="326"/>
      <c r="EK116" s="326"/>
      <c r="EL116" s="326"/>
      <c r="EM116" s="326"/>
      <c r="EN116" s="326"/>
      <c r="EO116" s="326"/>
      <c r="EP116" s="326"/>
      <c r="EQ116" s="326"/>
      <c r="ER116" s="326"/>
      <c r="ES116" s="326"/>
      <c r="ET116" s="326"/>
      <c r="EU116" s="326"/>
      <c r="EV116" s="326"/>
      <c r="EW116" s="326"/>
      <c r="EX116" s="326"/>
      <c r="EY116" s="326"/>
      <c r="EZ116" s="326"/>
      <c r="FA116" s="326"/>
      <c r="FB116" s="326"/>
      <c r="FC116" s="326"/>
      <c r="FD116" s="326"/>
      <c r="FE116" s="326"/>
      <c r="FF116" s="326"/>
      <c r="FG116" s="326"/>
      <c r="FH116" s="326"/>
      <c r="FI116" s="326"/>
      <c r="FJ116" s="326"/>
      <c r="FK116" s="326"/>
      <c r="FL116" s="326"/>
      <c r="FM116" s="326"/>
      <c r="FN116" s="326"/>
      <c r="FO116" s="326"/>
      <c r="FP116" s="326"/>
      <c r="FQ116" s="326"/>
      <c r="FR116" s="326"/>
      <c r="FS116" s="326"/>
      <c r="FT116" s="326"/>
      <c r="FU116" s="326"/>
      <c r="FV116" s="326"/>
      <c r="FW116" s="326"/>
      <c r="FX116" s="326"/>
      <c r="FY116" s="326"/>
      <c r="FZ116" s="326"/>
      <c r="GA116" s="326"/>
      <c r="GB116" s="326"/>
      <c r="GC116" s="326"/>
      <c r="GD116" s="326"/>
      <c r="GE116" s="326"/>
      <c r="GF116" s="326"/>
      <c r="GG116" s="326"/>
      <c r="GH116" s="326"/>
      <c r="GI116" s="326"/>
      <c r="GJ116" s="326"/>
      <c r="GK116" s="326"/>
      <c r="GL116" s="326"/>
      <c r="GM116" s="326"/>
      <c r="GN116" s="326"/>
      <c r="GO116" s="326"/>
      <c r="GP116" s="326"/>
    </row>
    <row r="117" spans="1:27" s="331" customFormat="1" ht="41.25" customHeight="1">
      <c r="A117" s="670" t="s">
        <v>110</v>
      </c>
      <c r="B117" s="671"/>
      <c r="C117" s="671"/>
      <c r="D117" s="671"/>
      <c r="E117" s="671"/>
      <c r="F117" s="671"/>
      <c r="G117" s="671"/>
      <c r="H117" s="671"/>
      <c r="I117" s="671"/>
      <c r="J117" s="671"/>
      <c r="K117" s="672"/>
      <c r="L117" s="329"/>
      <c r="M117" s="330"/>
      <c r="Q117" s="332">
        <f>(R117*Q116)/R116</f>
        <v>0.00041437500000000003</v>
      </c>
      <c r="R117" s="333">
        <f>AVERAGE(R22,R32)</f>
        <v>0.975</v>
      </c>
      <c r="S117" s="334">
        <f>T117*S116/T116</f>
        <v>0.00042198958333333335</v>
      </c>
      <c r="T117" s="333">
        <f>AVERAGE(T22,T32)</f>
        <v>0.9929166666666667</v>
      </c>
      <c r="U117" s="263">
        <f>SUM(U32,U22)</f>
        <v>0.0008387708333333333</v>
      </c>
      <c r="V117" s="334">
        <f>W117*V116/W116</f>
        <v>0.0004201125</v>
      </c>
      <c r="W117" s="333">
        <f>AVERAGE(W22,W32)</f>
        <v>0.9884999999999999</v>
      </c>
      <c r="X117" s="263">
        <f>SUM(X32,X22)</f>
        <v>0.0012597458333333334</v>
      </c>
      <c r="Y117" s="334" t="e">
        <f>Z117*Y116/Z116</f>
        <v>#DIV/0!</v>
      </c>
      <c r="Z117" s="333" t="e">
        <f>AVERAGE(Z22,Z32)</f>
        <v>#DIV/0!</v>
      </c>
      <c r="AA117" s="263" t="e">
        <f>SUM(AA32,AA22)</f>
        <v>#DIV/0!</v>
      </c>
    </row>
  </sheetData>
  <sheetProtection password="CC3A" sheet="1" insertHyperlinks="0"/>
  <mergeCells count="208">
    <mergeCell ref="O16:O17"/>
    <mergeCell ref="N16:N17"/>
    <mergeCell ref="AA18:AA19"/>
    <mergeCell ref="Q18:Q19"/>
    <mergeCell ref="R18:R19"/>
    <mergeCell ref="S18:S19"/>
    <mergeCell ref="T18:T19"/>
    <mergeCell ref="U18:U19"/>
    <mergeCell ref="V18:V19"/>
    <mergeCell ref="W18:W19"/>
    <mergeCell ref="AA16:AA17"/>
    <mergeCell ref="U16:U17"/>
    <mergeCell ref="V16:V17"/>
    <mergeCell ref="W16:W17"/>
    <mergeCell ref="X16:X17"/>
    <mergeCell ref="Y16:Y17"/>
    <mergeCell ref="Z16:Z17"/>
    <mergeCell ref="V14:V15"/>
    <mergeCell ref="W14:W15"/>
    <mergeCell ref="X14:X15"/>
    <mergeCell ref="Y14:Y15"/>
    <mergeCell ref="Z14:Z15"/>
    <mergeCell ref="Y18:Y19"/>
    <mergeCell ref="Z18:Z19"/>
    <mergeCell ref="X18:X19"/>
    <mergeCell ref="AA14:AA15"/>
    <mergeCell ref="I18:I19"/>
    <mergeCell ref="Q14:Q15"/>
    <mergeCell ref="R14:R15"/>
    <mergeCell ref="S14:S15"/>
    <mergeCell ref="T14:T15"/>
    <mergeCell ref="U14:U15"/>
    <mergeCell ref="Q16:Q17"/>
    <mergeCell ref="R16:R17"/>
    <mergeCell ref="S16:S17"/>
    <mergeCell ref="T16:T17"/>
    <mergeCell ref="C18:C19"/>
    <mergeCell ref="D18:D19"/>
    <mergeCell ref="E18:E19"/>
    <mergeCell ref="F18:F19"/>
    <mergeCell ref="G18:G19"/>
    <mergeCell ref="H18:H19"/>
    <mergeCell ref="P18:P19"/>
    <mergeCell ref="O18:O19"/>
    <mergeCell ref="N18:N19"/>
    <mergeCell ref="A78:A79"/>
    <mergeCell ref="B78:B79"/>
    <mergeCell ref="C78:C79"/>
    <mergeCell ref="D78:D79"/>
    <mergeCell ref="E78:H78"/>
    <mergeCell ref="AP78:AS78"/>
    <mergeCell ref="Q78:AA78"/>
    <mergeCell ref="AB78:AI78"/>
    <mergeCell ref="AJ78:AM78"/>
    <mergeCell ref="I78:I79"/>
    <mergeCell ref="K44:K45"/>
    <mergeCell ref="I44:I45"/>
    <mergeCell ref="K46:K47"/>
    <mergeCell ref="D46:D47"/>
    <mergeCell ref="E46:E47"/>
    <mergeCell ref="F46:F47"/>
    <mergeCell ref="G46:G47"/>
    <mergeCell ref="F44:F45"/>
    <mergeCell ref="G44:G45"/>
    <mergeCell ref="AP37:AS37"/>
    <mergeCell ref="N40:N41"/>
    <mergeCell ref="O40:O41"/>
    <mergeCell ref="P40:P41"/>
    <mergeCell ref="N37:N38"/>
    <mergeCell ref="O37:O38"/>
    <mergeCell ref="Q37:AA37"/>
    <mergeCell ref="AJ27:AM27"/>
    <mergeCell ref="AN78:AN79"/>
    <mergeCell ref="AO78:AO79"/>
    <mergeCell ref="AB37:AI37"/>
    <mergeCell ref="AJ37:AM37"/>
    <mergeCell ref="P37:P38"/>
    <mergeCell ref="AN37:AN38"/>
    <mergeCell ref="AO37:AO38"/>
    <mergeCell ref="A36:P36"/>
    <mergeCell ref="B40:B42"/>
    <mergeCell ref="N81:N82"/>
    <mergeCell ref="O81:O82"/>
    <mergeCell ref="P81:P82"/>
    <mergeCell ref="A31:K31"/>
    <mergeCell ref="L37:L38"/>
    <mergeCell ref="A32:K32"/>
    <mergeCell ref="L78:L79"/>
    <mergeCell ref="N78:N79"/>
    <mergeCell ref="O78:O79"/>
    <mergeCell ref="P78:P79"/>
    <mergeCell ref="AN27:AN28"/>
    <mergeCell ref="A35:AS35"/>
    <mergeCell ref="Q36:AS36"/>
    <mergeCell ref="A37:A38"/>
    <mergeCell ref="AP27:AS27"/>
    <mergeCell ref="O27:O28"/>
    <mergeCell ref="AO27:AO28"/>
    <mergeCell ref="P27:P28"/>
    <mergeCell ref="Q27:AA27"/>
    <mergeCell ref="AB27:AI27"/>
    <mergeCell ref="A89:A96"/>
    <mergeCell ref="A97:A104"/>
    <mergeCell ref="A80:A88"/>
    <mergeCell ref="A56:A63"/>
    <mergeCell ref="A64:A71"/>
    <mergeCell ref="A72:K72"/>
    <mergeCell ref="B56:B58"/>
    <mergeCell ref="A76:AS76"/>
    <mergeCell ref="A77:P77"/>
    <mergeCell ref="Q77:AS77"/>
    <mergeCell ref="I27:I28"/>
    <mergeCell ref="C37:C38"/>
    <mergeCell ref="D37:D38"/>
    <mergeCell ref="E37:H37"/>
    <mergeCell ref="I46:I47"/>
    <mergeCell ref="J46:J47"/>
    <mergeCell ref="J44:J45"/>
    <mergeCell ref="H46:H47"/>
    <mergeCell ref="A113:K113"/>
    <mergeCell ref="A114:K114"/>
    <mergeCell ref="I37:I38"/>
    <mergeCell ref="J37:J38"/>
    <mergeCell ref="K37:K38"/>
    <mergeCell ref="B37:B38"/>
    <mergeCell ref="A73:K73"/>
    <mergeCell ref="A48:A55"/>
    <mergeCell ref="J78:J79"/>
    <mergeCell ref="K78:K79"/>
    <mergeCell ref="C27:C28"/>
    <mergeCell ref="D27:D28"/>
    <mergeCell ref="E27:H27"/>
    <mergeCell ref="A105:A112"/>
    <mergeCell ref="H44:H45"/>
    <mergeCell ref="C44:C45"/>
    <mergeCell ref="D44:D45"/>
    <mergeCell ref="E44:E45"/>
    <mergeCell ref="A39:A47"/>
    <mergeCell ref="C46:C47"/>
    <mergeCell ref="N27:N28"/>
    <mergeCell ref="L27:L28"/>
    <mergeCell ref="H14:H15"/>
    <mergeCell ref="I14:I15"/>
    <mergeCell ref="J14:J15"/>
    <mergeCell ref="A21:K21"/>
    <mergeCell ref="C14:C15"/>
    <mergeCell ref="D14:D15"/>
    <mergeCell ref="A25:AS25"/>
    <mergeCell ref="Q26:AS26"/>
    <mergeCell ref="F14:F15"/>
    <mergeCell ref="G14:G15"/>
    <mergeCell ref="J27:J28"/>
    <mergeCell ref="K27:K28"/>
    <mergeCell ref="J12:J13"/>
    <mergeCell ref="F16:F17"/>
    <mergeCell ref="G16:G17"/>
    <mergeCell ref="A22:K22"/>
    <mergeCell ref="A27:A28"/>
    <mergeCell ref="B27:B28"/>
    <mergeCell ref="B12:B13"/>
    <mergeCell ref="K14:K15"/>
    <mergeCell ref="C16:C17"/>
    <mergeCell ref="D16:D17"/>
    <mergeCell ref="E16:E17"/>
    <mergeCell ref="L12:L13"/>
    <mergeCell ref="K12:K13"/>
    <mergeCell ref="E12:H12"/>
    <mergeCell ref="D12:D13"/>
    <mergeCell ref="I12:I13"/>
    <mergeCell ref="P14:P15"/>
    <mergeCell ref="O14:O15"/>
    <mergeCell ref="N14:N15"/>
    <mergeCell ref="P16:P17"/>
    <mergeCell ref="A117:K117"/>
    <mergeCell ref="A116:K116"/>
    <mergeCell ref="A14:A19"/>
    <mergeCell ref="A26:L26"/>
    <mergeCell ref="A29:A30"/>
    <mergeCell ref="E14:E15"/>
    <mergeCell ref="A12:A13"/>
    <mergeCell ref="AB12:AI12"/>
    <mergeCell ref="AJ12:AM12"/>
    <mergeCell ref="AP12:AS12"/>
    <mergeCell ref="AN12:AN13"/>
    <mergeCell ref="H16:H17"/>
    <mergeCell ref="I16:I17"/>
    <mergeCell ref="O12:O13"/>
    <mergeCell ref="P12:P13"/>
    <mergeCell ref="N12:N13"/>
    <mergeCell ref="A1:AS3"/>
    <mergeCell ref="A5:H5"/>
    <mergeCell ref="A6:H6"/>
    <mergeCell ref="A7:H7"/>
    <mergeCell ref="A8:H8"/>
    <mergeCell ref="C12:C13"/>
    <mergeCell ref="A11:P11"/>
    <mergeCell ref="Q11:AS11"/>
    <mergeCell ref="Q12:AA12"/>
    <mergeCell ref="AO12:AO13"/>
    <mergeCell ref="A4:D4"/>
    <mergeCell ref="J4:P4"/>
    <mergeCell ref="A10:AS10"/>
    <mergeCell ref="L5:P5"/>
    <mergeCell ref="L6:P6"/>
    <mergeCell ref="L7:P7"/>
    <mergeCell ref="J5:K5"/>
    <mergeCell ref="J6:K6"/>
    <mergeCell ref="J7:K7"/>
  </mergeCells>
  <conditionalFormatting sqref="Q14 Q20 Q30">
    <cfRule type="expression" priority="191" dxfId="0" stopIfTrue="1">
      <formula>E14=0</formula>
    </cfRule>
  </conditionalFormatting>
  <conditionalFormatting sqref="S14">
    <cfRule type="expression" priority="186" dxfId="0" stopIfTrue="1">
      <formula>F14=0</formula>
    </cfRule>
  </conditionalFormatting>
  <conditionalFormatting sqref="V14 V20 V30">
    <cfRule type="expression" priority="185" dxfId="0" stopIfTrue="1">
      <formula>G14=0</formula>
    </cfRule>
  </conditionalFormatting>
  <conditionalFormatting sqref="Y20">
    <cfRule type="expression" priority="127" dxfId="0" stopIfTrue="1">
      <formula>H20=0</formula>
    </cfRule>
  </conditionalFormatting>
  <conditionalFormatting sqref="R14 R16 R18 Z20 R20 T20 W20 T29:T30 W30 R29:R30">
    <cfRule type="expression" priority="179" dxfId="1" stopIfTrue="1">
      <formula>(Q14&lt;&gt;0)</formula>
    </cfRule>
  </conditionalFormatting>
  <conditionalFormatting sqref="Y14">
    <cfRule type="expression" priority="175" dxfId="0" stopIfTrue="1">
      <formula>H14=0</formula>
    </cfRule>
  </conditionalFormatting>
  <conditionalFormatting sqref="Q18">
    <cfRule type="expression" priority="141" dxfId="0" stopIfTrue="1">
      <formula>E18=0</formula>
    </cfRule>
  </conditionalFormatting>
  <conditionalFormatting sqref="S18">
    <cfRule type="expression" priority="140" dxfId="0" stopIfTrue="1">
      <formula>F18=0</formula>
    </cfRule>
  </conditionalFormatting>
  <conditionalFormatting sqref="V18">
    <cfRule type="expression" priority="139" dxfId="0" stopIfTrue="1">
      <formula>G18=0</formula>
    </cfRule>
  </conditionalFormatting>
  <conditionalFormatting sqref="Q29">
    <cfRule type="expression" priority="106" dxfId="0" stopIfTrue="1">
      <formula>E29=0</formula>
    </cfRule>
  </conditionalFormatting>
  <conditionalFormatting sqref="Q39">
    <cfRule type="expression" priority="68" dxfId="0" stopIfTrue="1">
      <formula>E39=0</formula>
    </cfRule>
  </conditionalFormatting>
  <conditionalFormatting sqref="S39">
    <cfRule type="expression" priority="67" dxfId="0" stopIfTrue="1">
      <formula>F39=0</formula>
    </cfRule>
  </conditionalFormatting>
  <conditionalFormatting sqref="V39">
    <cfRule type="expression" priority="66" dxfId="0" stopIfTrue="1">
      <formula>G39=0</formula>
    </cfRule>
  </conditionalFormatting>
  <conditionalFormatting sqref="R39">
    <cfRule type="expression" priority="65" dxfId="1" stopIfTrue="1">
      <formula>(Q39&lt;&gt;0)</formula>
    </cfRule>
  </conditionalFormatting>
  <conditionalFormatting sqref="T39">
    <cfRule type="expression" priority="64" dxfId="1" stopIfTrue="1">
      <formula>(S39&lt;&gt;0)</formula>
    </cfRule>
  </conditionalFormatting>
  <conditionalFormatting sqref="Y40:Y71">
    <cfRule type="expression" priority="47" dxfId="0" stopIfTrue="1">
      <formula>H40=0</formula>
    </cfRule>
  </conditionalFormatting>
  <conditionalFormatting sqref="W40:W71">
    <cfRule type="expression" priority="48" dxfId="1" stopIfTrue="1">
      <formula>(V40&lt;&gt;0)</formula>
    </cfRule>
  </conditionalFormatting>
  <conditionalFormatting sqref="W39">
    <cfRule type="expression" priority="63" dxfId="1" stopIfTrue="1">
      <formula>(V39&lt;&gt;0)</formula>
    </cfRule>
  </conditionalFormatting>
  <conditionalFormatting sqref="Y39">
    <cfRule type="expression" priority="62" dxfId="0" stopIfTrue="1">
      <formula>H39=0</formula>
    </cfRule>
  </conditionalFormatting>
  <conditionalFormatting sqref="Z39">
    <cfRule type="expression" priority="61" dxfId="1" stopIfTrue="1">
      <formula>(Y39&lt;&gt;0)</formula>
    </cfRule>
  </conditionalFormatting>
  <conditionalFormatting sqref="R40:R71">
    <cfRule type="expression" priority="50" dxfId="1" stopIfTrue="1">
      <formula>(Q40&lt;&gt;0)</formula>
    </cfRule>
  </conditionalFormatting>
  <conditionalFormatting sqref="T40:T71">
    <cfRule type="expression" priority="49" dxfId="1" stopIfTrue="1">
      <formula>(S40&lt;&gt;0)</formula>
    </cfRule>
  </conditionalFormatting>
  <conditionalFormatting sqref="Z40:Z71">
    <cfRule type="expression" priority="46" dxfId="1" stopIfTrue="1">
      <formula>(Y40&lt;&gt;0)</formula>
    </cfRule>
  </conditionalFormatting>
  <conditionalFormatting sqref="Q40:Q71">
    <cfRule type="expression" priority="53" dxfId="0" stopIfTrue="1">
      <formula>E40=0</formula>
    </cfRule>
  </conditionalFormatting>
  <conditionalFormatting sqref="S40:S71">
    <cfRule type="expression" priority="52" dxfId="0" stopIfTrue="1">
      <formula>F40=0</formula>
    </cfRule>
  </conditionalFormatting>
  <conditionalFormatting sqref="V40:V71">
    <cfRule type="expression" priority="51" dxfId="0" stopIfTrue="1">
      <formula>G40=0</formula>
    </cfRule>
  </conditionalFormatting>
  <conditionalFormatting sqref="Q80">
    <cfRule type="expression" priority="45" dxfId="0" stopIfTrue="1">
      <formula>E80=0</formula>
    </cfRule>
  </conditionalFormatting>
  <conditionalFormatting sqref="S80">
    <cfRule type="expression" priority="44" dxfId="0" stopIfTrue="1">
      <formula>F80=0</formula>
    </cfRule>
  </conditionalFormatting>
  <conditionalFormatting sqref="V80">
    <cfRule type="expression" priority="43" dxfId="0" stopIfTrue="1">
      <formula>G80=0</formula>
    </cfRule>
  </conditionalFormatting>
  <conditionalFormatting sqref="R80">
    <cfRule type="expression" priority="42" dxfId="1" stopIfTrue="1">
      <formula>(Q80&lt;&gt;0)</formula>
    </cfRule>
  </conditionalFormatting>
  <conditionalFormatting sqref="T80">
    <cfRule type="expression" priority="41" dxfId="1" stopIfTrue="1">
      <formula>(S80&lt;&gt;0)</formula>
    </cfRule>
  </conditionalFormatting>
  <conditionalFormatting sqref="Y81:Y112">
    <cfRule type="expression" priority="31" dxfId="0" stopIfTrue="1">
      <formula>H81=0</formula>
    </cfRule>
  </conditionalFormatting>
  <conditionalFormatting sqref="W81:W112">
    <cfRule type="expression" priority="32" dxfId="1" stopIfTrue="1">
      <formula>(V81&lt;&gt;0)</formula>
    </cfRule>
  </conditionalFormatting>
  <conditionalFormatting sqref="W80">
    <cfRule type="expression" priority="40" dxfId="1" stopIfTrue="1">
      <formula>(V80&lt;&gt;0)</formula>
    </cfRule>
  </conditionalFormatting>
  <conditionalFormatting sqref="Y80">
    <cfRule type="expression" priority="39" dxfId="0" stopIfTrue="1">
      <formula>H80=0</formula>
    </cfRule>
  </conditionalFormatting>
  <conditionalFormatting sqref="Z80">
    <cfRule type="expression" priority="38" dxfId="1" stopIfTrue="1">
      <formula>(Y80&lt;&gt;0)</formula>
    </cfRule>
  </conditionalFormatting>
  <conditionalFormatting sqref="R81:R112">
    <cfRule type="expression" priority="34" dxfId="1" stopIfTrue="1">
      <formula>(Q81&lt;&gt;0)</formula>
    </cfRule>
  </conditionalFormatting>
  <conditionalFormatting sqref="T81:T112">
    <cfRule type="expression" priority="33" dxfId="1" stopIfTrue="1">
      <formula>(S81&lt;&gt;0)</formula>
    </cfRule>
  </conditionalFormatting>
  <conditionalFormatting sqref="Z81:Z112">
    <cfRule type="expression" priority="30" dxfId="1" stopIfTrue="1">
      <formula>(Y81&lt;&gt;0)</formula>
    </cfRule>
  </conditionalFormatting>
  <conditionalFormatting sqref="Q81:Q112">
    <cfRule type="expression" priority="37" dxfId="0" stopIfTrue="1">
      <formula>E81=0</formula>
    </cfRule>
  </conditionalFormatting>
  <conditionalFormatting sqref="S81:S112">
    <cfRule type="expression" priority="36" dxfId="0" stopIfTrue="1">
      <formula>F81=0</formula>
    </cfRule>
  </conditionalFormatting>
  <conditionalFormatting sqref="V81:V112">
    <cfRule type="expression" priority="35" dxfId="0" stopIfTrue="1">
      <formula>G81=0</formula>
    </cfRule>
  </conditionalFormatting>
  <conditionalFormatting sqref="Q16">
    <cfRule type="expression" priority="27" dxfId="0" stopIfTrue="1">
      <formula>E16=0</formula>
    </cfRule>
  </conditionalFormatting>
  <conditionalFormatting sqref="V16">
    <cfRule type="expression" priority="24" dxfId="0" stopIfTrue="1">
      <formula>G16=0</formula>
    </cfRule>
  </conditionalFormatting>
  <conditionalFormatting sqref="S20">
    <cfRule type="expression" priority="19" dxfId="0" stopIfTrue="1">
      <formula>G20=0</formula>
    </cfRule>
  </conditionalFormatting>
  <conditionalFormatting sqref="S29:S30">
    <cfRule type="expression" priority="18" dxfId="0" stopIfTrue="1">
      <formula>G29=0</formula>
    </cfRule>
  </conditionalFormatting>
  <conditionalFormatting sqref="V29">
    <cfRule type="expression" priority="17" dxfId="0" stopIfTrue="1">
      <formula>J29=0</formula>
    </cfRule>
  </conditionalFormatting>
  <conditionalFormatting sqref="Y29">
    <cfRule type="expression" priority="16" dxfId="0" stopIfTrue="1">
      <formula>M29=0</formula>
    </cfRule>
  </conditionalFormatting>
  <conditionalFormatting sqref="Y30">
    <cfRule type="expression" priority="13" dxfId="0" stopIfTrue="1">
      <formula>M30=0</formula>
    </cfRule>
  </conditionalFormatting>
  <conditionalFormatting sqref="T14 T16 T18">
    <cfRule type="expression" priority="10" dxfId="1" stopIfTrue="1">
      <formula>(S14&lt;&gt;0)</formula>
    </cfRule>
  </conditionalFormatting>
  <conditionalFormatting sqref="W14 W16 W18">
    <cfRule type="expression" priority="9" dxfId="1" stopIfTrue="1">
      <formula>(V14&lt;&gt;0)</formula>
    </cfRule>
  </conditionalFormatting>
  <conditionalFormatting sqref="Z14 Z16 Z18">
    <cfRule type="expression" priority="8" dxfId="1" stopIfTrue="1">
      <formula>(Y14&lt;&gt;0)</formula>
    </cfRule>
  </conditionalFormatting>
  <conditionalFormatting sqref="Z29">
    <cfRule type="expression" priority="5" dxfId="1" stopIfTrue="1">
      <formula>(Y29&lt;&gt;0)</formula>
    </cfRule>
  </conditionalFormatting>
  <conditionalFormatting sqref="Z30">
    <cfRule type="expression" priority="4" dxfId="1" stopIfTrue="1">
      <formula>(Y30&lt;&gt;0)</formula>
    </cfRule>
  </conditionalFormatting>
  <conditionalFormatting sqref="W29">
    <cfRule type="expression" priority="3" dxfId="1" stopIfTrue="1">
      <formula>(V29&lt;&gt;0)</formula>
    </cfRule>
  </conditionalFormatting>
  <dataValidations count="5">
    <dataValidation allowBlank="1" showErrorMessage="1" sqref="Y80:AA112 K89:K96 A116:A117 J12:K13 I12 L12:M12 A10:A13 B12:H13 AJ12:AJ13 AK13:AM13 AP13:AS13 Q11:Q12 AB12 AN12:AO12 AN14:AO14 Q79:AI79 Q13:AI13 K85 J27:K28 I27 L27:M27 Q27 AJ27:AJ28 AK28:AM28 AP28:AS28 AB27 AN27:AO27 AN29:AO29 R16 Q28:AI28 A27:H28 B49 V39:W71 J37:K38 I37 L37:M37 Q37 E49:I49 A37:H38 AJ50:AK54 AJ37:AJ38 AK38:AM38 AP38:AS38 AB37 AN37:AO37 AN39:AO39 Q39:T71 K39:K44 Q38:AI38 Y39:AA71 K48:K55 K59:K71 B90 V80:W112 J78:K79 I78 L78:M78 Q78 E90:I90 A78:H79 AJ91:AK95 AJ78:AJ79 AK79:AM79 AP79:AS79 AB78 AN78:AO78 AN80:AO80 Q80:T112 K100:K112 Z16:AA16 Q14:AA14 W16:X16 Q18:AA18 T16:U16 Q20:AA20 Q29:AA30"/>
    <dataValidation allowBlank="1" showInputMessage="1" showErrorMessage="1" promptTitle="LINEA ESTRATE PLAN DE DLLO MPIO" prompt="Estos tres ítems hacen referencia a la ubicación de la línea estratégica del plan de Metrosalud en el Plan de Desarrollo Municipal. " sqref="J5"/>
    <dataValidation allowBlank="1" showInputMessage="1" showErrorMessage="1" promptTitle="COMPONENTE PLAN MPIO" prompt="Estos tres ítems hacen referencia a la ubicación de la línea estratégica del plan de Metrosalud en el Plan de Desarrollo Municipal. " sqref="J6"/>
    <dataValidation allowBlank="1" showInputMessage="1" showErrorMessage="1" promptTitle="Acciones" prompt="Definidas como tareas específicas necesarias y suficientes para desarrollar de manera ordenada y secuencial, una determinada actividad dentro del proyecto" sqref="B29"/>
    <dataValidation allowBlank="1" showInputMessage="1" showErrorMessage="1" promptTitle="PROGRAMA PLAN MPIO" prompt="Estos tres ítems hacen referencia a la ubicación de la línea estratégica del plan de Metrosalud en el Plan de Desarrollo Municipal. " sqref="A8:A9 J7"/>
  </dataValidations>
  <hyperlinks>
    <hyperlink ref="AP14" r:id="rId1" display="SUBGERENCIA DE RED\evidencias linea 2 PAUC\ESCUCHA ACTIVA 1T 2016.xlsx"/>
    <hyperlink ref="AP29" r:id="rId2" display="SUBGERENCIA DE RED\evidencias linea 2 PAUC\Cumplimiento Cronograma de actividades educativas.xlsx"/>
    <hyperlink ref="AQ16" r:id="rId3" display="SUBGERENCIA DE RED\evidencias linea 2 PAUC\ESC. ACTIVA CONSOLIDADOS  Trim2  2016\ESE METROSALUD ESCUCHA ACTIVA 2016.xlsx"/>
    <hyperlink ref="AQ18" r:id="rId4" display="SUBGERENCIA DE RED\evidencias linea 2 PAUC\CONSOLIDADO ENCUESTAS 1 CORTE 2016 POR UPSS.xlsx"/>
    <hyperlink ref="AQ30" r:id="rId5" display="SUBGERENCIA DE RED\2DO TRIMESTRE\LINEA 2\grado de conocimiento de los usuarios en DyD.xls"/>
    <hyperlink ref="AQ14" r:id="rId6" display="SUBGERENCIA DE RED\2DO TRIMESTRE\ESC. ACTIVA CONSOLIDADOS  Trim2  2016"/>
    <hyperlink ref="AQ29" r:id="rId7" display="SUBGERENCIA DE RED\2DO TRIMESTRE\LINEA 2\cumplimiento de cronograma actividades educativas 2 trimestre  2016 abr-jun.xls"/>
    <hyperlink ref="AR14" r:id="rId8" display="SUBGERENCIA DE RED\3ER TRIMESTRE\ESC. ACTIVA CONSOLIDADOS  3er TRIM 2016\ESE METROSALUD ESCUCHA ACTIVA 2016.xlsx"/>
    <hyperlink ref="AR29" r:id="rId9" display="SUBGERENCIA DE RED\3ER TRIMESTRE\LÍNEA 2\Cump de cronog de acti educ  3TRIM 2016.xlsx"/>
  </hyperlinks>
  <printOptions horizontalCentered="1"/>
  <pageMargins left="0" right="0" top="0" bottom="0" header="0.31496062992125984" footer="0.31496062992125984"/>
  <pageSetup horizontalDpi="600" verticalDpi="600" orientation="landscape" pageOrder="overThenDown" paperSize="14" scale="40" r:id="rId12"/>
  <rowBreaks count="1" manualBreakCount="1">
    <brk id="32" max="255" man="1"/>
  </rowBreaks>
  <legacyDrawing r:id="rId11"/>
</worksheet>
</file>

<file path=xl/worksheets/sheet3.xml><?xml version="1.0" encoding="utf-8"?>
<worksheet xmlns="http://schemas.openxmlformats.org/spreadsheetml/2006/main" xmlns:r="http://schemas.openxmlformats.org/officeDocument/2006/relationships">
  <dimension ref="A1:N7"/>
  <sheetViews>
    <sheetView zoomScale="60" zoomScaleNormal="60" zoomScalePageLayoutView="0" workbookViewId="0" topLeftCell="A1">
      <selection activeCell="N8" sqref="N8"/>
    </sheetView>
  </sheetViews>
  <sheetFormatPr defaultColWidth="22.57421875" defaultRowHeight="15"/>
  <cols>
    <col min="1" max="1" width="12.7109375" style="0" customWidth="1"/>
    <col min="2" max="2" width="9.00390625" style="0" customWidth="1"/>
    <col min="3" max="3" width="19.28125" style="0" customWidth="1"/>
    <col min="4" max="4" width="19.00390625" style="0" customWidth="1"/>
    <col min="5" max="5" width="10.140625" style="0" customWidth="1"/>
    <col min="6" max="6" width="18.421875" style="0" customWidth="1"/>
    <col min="7" max="7" width="18.140625" style="0" customWidth="1"/>
    <col min="8" max="8" width="10.421875" style="0" customWidth="1"/>
    <col min="9" max="9" width="18.140625" style="0" customWidth="1"/>
    <col min="10" max="10" width="13.140625" style="0" customWidth="1"/>
    <col min="11" max="250" width="11.421875" style="0" customWidth="1"/>
    <col min="251" max="252" width="10.421875" style="0" customWidth="1"/>
    <col min="253" max="253" width="28.421875" style="0" customWidth="1"/>
    <col min="254" max="255" width="11.421875" style="0" customWidth="1"/>
  </cols>
  <sheetData>
    <row r="1" spans="1:13" ht="25.5" customHeight="1">
      <c r="A1" s="757" t="s">
        <v>98</v>
      </c>
      <c r="B1" s="758"/>
      <c r="C1" s="758"/>
      <c r="D1" s="758"/>
      <c r="E1" s="758"/>
      <c r="F1" s="758"/>
      <c r="G1" s="758"/>
      <c r="H1" s="758"/>
      <c r="I1" s="758"/>
      <c r="J1" s="44"/>
      <c r="L1" s="759" t="s">
        <v>82</v>
      </c>
      <c r="M1" s="760"/>
    </row>
    <row r="2" spans="1:13" ht="39" customHeight="1">
      <c r="A2" s="20" t="s">
        <v>73</v>
      </c>
      <c r="B2" s="20" t="s">
        <v>74</v>
      </c>
      <c r="C2" s="20" t="s">
        <v>85</v>
      </c>
      <c r="D2" s="20" t="s">
        <v>75</v>
      </c>
      <c r="E2" s="20" t="s">
        <v>74</v>
      </c>
      <c r="F2" s="20" t="s">
        <v>85</v>
      </c>
      <c r="G2" s="20" t="s">
        <v>76</v>
      </c>
      <c r="H2" s="20" t="s">
        <v>74</v>
      </c>
      <c r="I2" s="20" t="s">
        <v>85</v>
      </c>
      <c r="J2" s="20" t="s">
        <v>97</v>
      </c>
      <c r="L2" s="39" t="s">
        <v>83</v>
      </c>
      <c r="M2" s="39" t="s">
        <v>84</v>
      </c>
    </row>
    <row r="3" spans="1:13" ht="87" customHeight="1">
      <c r="A3" s="636" t="s">
        <v>71</v>
      </c>
      <c r="B3" s="620">
        <v>0.2</v>
      </c>
      <c r="C3" s="620" t="e">
        <f>SUM(F3:F5)</f>
        <v>#REF!</v>
      </c>
      <c r="D3" s="638" t="s">
        <v>5</v>
      </c>
      <c r="E3" s="620">
        <v>0.11</v>
      </c>
      <c r="F3" s="620" t="e">
        <f>SUM(I3:I4)</f>
        <v>#REF!</v>
      </c>
      <c r="G3" s="32" t="s">
        <v>86</v>
      </c>
      <c r="H3" s="38">
        <v>0.07</v>
      </c>
      <c r="I3" s="49" t="e">
        <f>'LINEA III '!I11+'LINEA III '!I15+'LINEA III '!I18+'LINEA III '!I20+'LINEA III '!I22</f>
        <v>#REF!</v>
      </c>
      <c r="J3" s="49" t="e">
        <f>I3/H3</f>
        <v>#REF!</v>
      </c>
      <c r="L3" s="38" t="e">
        <f>#REF!</f>
        <v>#REF!</v>
      </c>
      <c r="M3" s="48" t="e">
        <f>#REF!</f>
        <v>#REF!</v>
      </c>
    </row>
    <row r="4" spans="1:13" ht="104.25" customHeight="1">
      <c r="A4" s="636"/>
      <c r="B4" s="620"/>
      <c r="C4" s="620"/>
      <c r="D4" s="638"/>
      <c r="E4" s="620"/>
      <c r="F4" s="620"/>
      <c r="G4" s="32" t="s">
        <v>90</v>
      </c>
      <c r="H4" s="38">
        <v>0.04</v>
      </c>
      <c r="I4" s="48" t="e">
        <f>'LINEA III '!I25</f>
        <v>#REF!</v>
      </c>
      <c r="J4" s="48" t="e">
        <f>I4/H4</f>
        <v>#REF!</v>
      </c>
      <c r="L4" s="38" t="e">
        <f>#REF!</f>
        <v>#REF!</v>
      </c>
      <c r="M4" s="48" t="e">
        <f>#REF!</f>
        <v>#REF!</v>
      </c>
    </row>
    <row r="5" spans="1:13" ht="129.75" customHeight="1">
      <c r="A5" s="636"/>
      <c r="B5" s="620"/>
      <c r="C5" s="620"/>
      <c r="D5" s="36" t="s">
        <v>50</v>
      </c>
      <c r="E5" s="30">
        <v>0.09</v>
      </c>
      <c r="F5" s="30" t="e">
        <f>SUM(I5)</f>
        <v>#REF!</v>
      </c>
      <c r="G5" s="33" t="s">
        <v>91</v>
      </c>
      <c r="H5" s="37">
        <v>0.09</v>
      </c>
      <c r="I5" s="51" t="e">
        <f>'LINEA III '!I29</f>
        <v>#REF!</v>
      </c>
      <c r="J5" s="51" t="e">
        <f>I5/H5</f>
        <v>#REF!</v>
      </c>
      <c r="L5" s="47" t="e">
        <f>#REF!</f>
        <v>#REF!</v>
      </c>
      <c r="M5" s="51" t="e">
        <f>#REF!</f>
        <v>#REF!</v>
      </c>
    </row>
    <row r="6" spans="1:13" ht="15">
      <c r="A6" s="3"/>
      <c r="B6" s="4">
        <f>SUM(B3)</f>
        <v>0.2</v>
      </c>
      <c r="C6" s="4" t="e">
        <f>SUM(C3)</f>
        <v>#REF!</v>
      </c>
      <c r="D6" s="3"/>
      <c r="E6" s="6">
        <f>SUM(E3:E5)</f>
        <v>0.2</v>
      </c>
      <c r="F6" s="3"/>
      <c r="G6" s="3"/>
      <c r="H6" s="6">
        <f>SUM(H3:H5)</f>
        <v>0.2</v>
      </c>
      <c r="I6" s="6" t="e">
        <f>SUM(I3:I5)</f>
        <v>#REF!</v>
      </c>
      <c r="J6" s="45"/>
      <c r="L6" s="40" t="e">
        <f>SUM(L3:L5)</f>
        <v>#REF!</v>
      </c>
      <c r="M6" s="40" t="e">
        <f>SUM(M3:M5)</f>
        <v>#REF!</v>
      </c>
    </row>
    <row r="7" spans="1:14" ht="15">
      <c r="A7" s="41" t="s">
        <v>95</v>
      </c>
      <c r="B7" s="41"/>
      <c r="C7" s="42" t="e">
        <f>C6/B6</f>
        <v>#REF!</v>
      </c>
      <c r="D7" s="3"/>
      <c r="E7" s="3"/>
      <c r="F7" s="3"/>
      <c r="G7" s="3"/>
      <c r="H7" s="3"/>
      <c r="I7" s="3"/>
      <c r="J7" s="46"/>
      <c r="L7" s="41" t="s">
        <v>95</v>
      </c>
      <c r="M7" s="41"/>
      <c r="N7" s="42" t="e">
        <f>M6/L6</f>
        <v>#REF!</v>
      </c>
    </row>
  </sheetData>
  <sheetProtection/>
  <mergeCells count="8">
    <mergeCell ref="F3:F4"/>
    <mergeCell ref="A1:I1"/>
    <mergeCell ref="L1:M1"/>
    <mergeCell ref="A3:A5"/>
    <mergeCell ref="B3:B5"/>
    <mergeCell ref="C3:C5"/>
    <mergeCell ref="D3:D4"/>
    <mergeCell ref="E3:E4"/>
  </mergeCells>
  <printOptions horizontalCentered="1"/>
  <pageMargins left="0.7086614173228347" right="0.7086614173228347" top="0.7480314960629921" bottom="0.7480314960629921" header="0.31496062992125984" footer="0.31496062992125984"/>
  <pageSetup horizontalDpi="600" verticalDpi="600" orientation="landscape" scale="50" r:id="rId2"/>
  <headerFooter>
    <oddHeader>&amp;R&amp;G</oddHeader>
    <oddFooter>&amp;R&amp;G</oddFooter>
  </headerFooter>
  <legacyDrawingHF r:id="rId1"/>
</worksheet>
</file>

<file path=xl/worksheets/sheet4.xml><?xml version="1.0" encoding="utf-8"?>
<worksheet xmlns="http://schemas.openxmlformats.org/spreadsheetml/2006/main" xmlns:r="http://schemas.openxmlformats.org/officeDocument/2006/relationships">
  <dimension ref="A1:GP85"/>
  <sheetViews>
    <sheetView zoomScale="70" zoomScaleNormal="70" zoomScaleSheetLayoutView="71" zoomScalePageLayoutView="0" workbookViewId="0" topLeftCell="A1">
      <selection activeCell="A5" sqref="A5:H5"/>
    </sheetView>
  </sheetViews>
  <sheetFormatPr defaultColWidth="11.421875" defaultRowHeight="15"/>
  <cols>
    <col min="1" max="1" width="24.140625" style="207" customWidth="1"/>
    <col min="2" max="2" width="49.28125" style="323" customWidth="1"/>
    <col min="3" max="3" width="37.140625" style="207" customWidth="1"/>
    <col min="4" max="4" width="31.7109375" style="207" customWidth="1"/>
    <col min="5" max="7" width="10.57421875" style="207" hidden="1" customWidth="1"/>
    <col min="8" max="8" width="11.7109375" style="207" hidden="1" customWidth="1"/>
    <col min="9" max="9" width="28.421875" style="323" customWidth="1"/>
    <col min="10" max="10" width="52.28125" style="207" customWidth="1"/>
    <col min="11" max="11" width="37.57421875" style="207" customWidth="1"/>
    <col min="12" max="12" width="28.7109375" style="207" customWidth="1"/>
    <col min="13" max="13" width="28.7109375" style="207" hidden="1" customWidth="1"/>
    <col min="14" max="14" width="23.7109375" style="207" customWidth="1"/>
    <col min="15" max="15" width="21.8515625" style="207" customWidth="1"/>
    <col min="16" max="16" width="18.7109375" style="207" customWidth="1"/>
    <col min="17" max="17" width="15.7109375" style="207" hidden="1" customWidth="1"/>
    <col min="18" max="18" width="18.28125" style="207" hidden="1" customWidth="1"/>
    <col min="19" max="19" width="13.8515625" style="207" hidden="1" customWidth="1"/>
    <col min="20" max="20" width="14.00390625" style="207" hidden="1" customWidth="1"/>
    <col min="21" max="21" width="21.00390625" style="207" hidden="1" customWidth="1"/>
    <col min="22" max="22" width="16.57421875" style="207" hidden="1" customWidth="1"/>
    <col min="23" max="23" width="14.7109375" style="207" hidden="1" customWidth="1"/>
    <col min="24" max="26" width="21.00390625" style="207" hidden="1" customWidth="1"/>
    <col min="27" max="27" width="21.57421875" style="207" hidden="1" customWidth="1"/>
    <col min="28" max="28" width="17.421875" style="207" hidden="1" customWidth="1"/>
    <col min="29" max="29" width="22.421875" style="207" hidden="1" customWidth="1"/>
    <col min="30" max="35" width="15.8515625" style="207" hidden="1" customWidth="1"/>
    <col min="36" max="36" width="14.57421875" style="207" hidden="1" customWidth="1"/>
    <col min="37" max="37" width="15.57421875" style="207" hidden="1" customWidth="1"/>
    <col min="38" max="38" width="18.28125" style="207" hidden="1" customWidth="1"/>
    <col min="39" max="39" width="24.57421875" style="207" hidden="1" customWidth="1"/>
    <col min="40" max="40" width="32.140625" style="207" hidden="1" customWidth="1"/>
    <col min="41" max="41" width="29.00390625" style="207" hidden="1" customWidth="1"/>
    <col min="42" max="42" width="21.7109375" style="207" hidden="1" customWidth="1"/>
    <col min="43" max="43" width="26.140625" style="207" hidden="1" customWidth="1"/>
    <col min="44" max="44" width="21.7109375" style="207" hidden="1" customWidth="1"/>
    <col min="45" max="45" width="28.8515625" style="207" hidden="1" customWidth="1"/>
    <col min="46" max="47" width="0" style="207" hidden="1" customWidth="1"/>
    <col min="48" max="16384" width="11.421875" style="207" customWidth="1"/>
  </cols>
  <sheetData>
    <row r="1" spans="1:45" ht="18" customHeight="1">
      <c r="A1" s="644" t="s">
        <v>615</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row>
    <row r="2" spans="1:45" ht="17.25" customHeight="1">
      <c r="A2" s="644"/>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row>
    <row r="3" spans="1:45" ht="30.75" customHeight="1">
      <c r="A3" s="644"/>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row>
    <row r="4" spans="1:45" ht="68.25" customHeight="1">
      <c r="A4" s="639" t="s">
        <v>670</v>
      </c>
      <c r="B4" s="639"/>
      <c r="C4" s="639"/>
      <c r="D4" s="639"/>
      <c r="E4" s="594"/>
      <c r="F4" s="594"/>
      <c r="G4" s="594"/>
      <c r="H4" s="594"/>
      <c r="I4" s="594"/>
      <c r="J4" s="639" t="s">
        <v>671</v>
      </c>
      <c r="K4" s="639"/>
      <c r="L4" s="639"/>
      <c r="M4" s="639"/>
      <c r="N4" s="639"/>
      <c r="O4" s="639"/>
      <c r="P4" s="639"/>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row>
    <row r="5" spans="1:45" ht="67.5" customHeight="1">
      <c r="A5" s="646" t="s">
        <v>611</v>
      </c>
      <c r="B5" s="646"/>
      <c r="C5" s="646"/>
      <c r="D5" s="646"/>
      <c r="E5" s="646"/>
      <c r="F5" s="646"/>
      <c r="G5" s="646"/>
      <c r="H5" s="646"/>
      <c r="I5" s="207"/>
      <c r="J5" s="585" t="s">
        <v>166</v>
      </c>
      <c r="K5" s="586"/>
      <c r="L5" s="761" t="s">
        <v>613</v>
      </c>
      <c r="M5" s="761"/>
      <c r="N5" s="761"/>
      <c r="O5" s="761"/>
      <c r="P5" s="761"/>
      <c r="S5" s="763"/>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764"/>
    </row>
    <row r="6" spans="1:45" ht="70.5" customHeight="1">
      <c r="A6" s="646" t="s">
        <v>612</v>
      </c>
      <c r="B6" s="646"/>
      <c r="C6" s="646"/>
      <c r="D6" s="646"/>
      <c r="E6" s="646"/>
      <c r="F6" s="646"/>
      <c r="G6" s="646"/>
      <c r="H6" s="646"/>
      <c r="I6" s="207"/>
      <c r="J6" s="643" t="s">
        <v>167</v>
      </c>
      <c r="K6" s="643"/>
      <c r="L6" s="762" t="s">
        <v>606</v>
      </c>
      <c r="M6" s="762"/>
      <c r="N6" s="762"/>
      <c r="O6" s="762"/>
      <c r="P6" s="762"/>
      <c r="S6" s="763"/>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row>
    <row r="7" spans="1:45" ht="87.75" customHeight="1">
      <c r="A7" s="646" t="s">
        <v>610</v>
      </c>
      <c r="B7" s="646"/>
      <c r="C7" s="646"/>
      <c r="D7" s="646"/>
      <c r="E7" s="646"/>
      <c r="F7" s="646"/>
      <c r="G7" s="646"/>
      <c r="H7" s="646"/>
      <c r="I7" s="207"/>
      <c r="J7" s="643" t="s">
        <v>168</v>
      </c>
      <c r="K7" s="643"/>
      <c r="L7" s="761" t="s">
        <v>614</v>
      </c>
      <c r="M7" s="761"/>
      <c r="N7" s="761"/>
      <c r="O7" s="761"/>
      <c r="P7" s="761"/>
      <c r="S7" s="763"/>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row>
    <row r="8" spans="1:45" ht="211.5" customHeight="1">
      <c r="A8" s="646" t="s">
        <v>609</v>
      </c>
      <c r="B8" s="646"/>
      <c r="C8" s="646"/>
      <c r="D8" s="646"/>
      <c r="E8" s="646"/>
      <c r="F8" s="646"/>
      <c r="G8" s="646"/>
      <c r="H8" s="646"/>
      <c r="I8" s="207"/>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row>
    <row r="9" spans="2:45" ht="33" customHeight="1">
      <c r="B9" s="207"/>
      <c r="I9" s="207"/>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row>
    <row r="10" spans="1:45" ht="42" customHeight="1">
      <c r="A10" s="640" t="s">
        <v>461</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row>
    <row r="11" spans="1:45" ht="47.25" customHeight="1">
      <c r="A11" s="765" t="s">
        <v>25</v>
      </c>
      <c r="B11" s="766"/>
      <c r="C11" s="766"/>
      <c r="D11" s="766"/>
      <c r="E11" s="766"/>
      <c r="F11" s="766"/>
      <c r="G11" s="766"/>
      <c r="H11" s="766"/>
      <c r="I11" s="766"/>
      <c r="J11" s="766"/>
      <c r="K11" s="766"/>
      <c r="L11" s="766"/>
      <c r="M11" s="766"/>
      <c r="N11" s="766"/>
      <c r="O11" s="766"/>
      <c r="P11" s="766"/>
      <c r="Q11" s="652" t="s">
        <v>138</v>
      </c>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row>
    <row r="12" spans="1:45" ht="33.75" customHeight="1">
      <c r="A12" s="703" t="s">
        <v>10</v>
      </c>
      <c r="B12" s="690" t="s">
        <v>99</v>
      </c>
      <c r="C12" s="690" t="s">
        <v>11</v>
      </c>
      <c r="D12" s="690" t="s">
        <v>12</v>
      </c>
      <c r="E12" s="704" t="s">
        <v>111</v>
      </c>
      <c r="F12" s="705"/>
      <c r="G12" s="705"/>
      <c r="H12" s="706"/>
      <c r="I12" s="693" t="s">
        <v>112</v>
      </c>
      <c r="J12" s="690" t="s">
        <v>13</v>
      </c>
      <c r="K12" s="690" t="s">
        <v>104</v>
      </c>
      <c r="L12" s="693" t="s">
        <v>14</v>
      </c>
      <c r="M12" s="394"/>
      <c r="N12" s="693" t="s">
        <v>156</v>
      </c>
      <c r="O12" s="693" t="s">
        <v>155</v>
      </c>
      <c r="P12" s="693" t="s">
        <v>157</v>
      </c>
      <c r="Q12" s="730" t="s">
        <v>139</v>
      </c>
      <c r="R12" s="731"/>
      <c r="S12" s="731"/>
      <c r="T12" s="731"/>
      <c r="U12" s="731"/>
      <c r="V12" s="731"/>
      <c r="W12" s="731"/>
      <c r="X12" s="731"/>
      <c r="Y12" s="731"/>
      <c r="Z12" s="731"/>
      <c r="AA12" s="731"/>
      <c r="AB12" s="730" t="s">
        <v>140</v>
      </c>
      <c r="AC12" s="731"/>
      <c r="AD12" s="731"/>
      <c r="AE12" s="731"/>
      <c r="AF12" s="731"/>
      <c r="AG12" s="731"/>
      <c r="AH12" s="731"/>
      <c r="AI12" s="732"/>
      <c r="AJ12" s="736" t="s">
        <v>141</v>
      </c>
      <c r="AK12" s="737"/>
      <c r="AL12" s="737"/>
      <c r="AM12" s="737"/>
      <c r="AN12" s="767" t="s">
        <v>145</v>
      </c>
      <c r="AO12" s="769" t="s">
        <v>146</v>
      </c>
      <c r="AP12" s="726" t="s">
        <v>148</v>
      </c>
      <c r="AQ12" s="727"/>
      <c r="AR12" s="727"/>
      <c r="AS12" s="727"/>
    </row>
    <row r="13" spans="1:45" ht="45" customHeight="1">
      <c r="A13" s="703"/>
      <c r="B13" s="690"/>
      <c r="C13" s="690"/>
      <c r="D13" s="690"/>
      <c r="E13" s="269" t="s">
        <v>100</v>
      </c>
      <c r="F13" s="269" t="s">
        <v>101</v>
      </c>
      <c r="G13" s="269" t="s">
        <v>102</v>
      </c>
      <c r="H13" s="269" t="s">
        <v>103</v>
      </c>
      <c r="I13" s="694"/>
      <c r="J13" s="690"/>
      <c r="K13" s="690"/>
      <c r="L13" s="694"/>
      <c r="M13" s="395"/>
      <c r="N13" s="694"/>
      <c r="O13" s="694"/>
      <c r="P13" s="694"/>
      <c r="Q13" s="433" t="s">
        <v>100</v>
      </c>
      <c r="R13" s="433" t="s">
        <v>142</v>
      </c>
      <c r="S13" s="433" t="s">
        <v>101</v>
      </c>
      <c r="T13" s="433" t="s">
        <v>142</v>
      </c>
      <c r="U13" s="433" t="s">
        <v>143</v>
      </c>
      <c r="V13" s="433" t="s">
        <v>102</v>
      </c>
      <c r="W13" s="433" t="s">
        <v>142</v>
      </c>
      <c r="X13" s="433" t="s">
        <v>144</v>
      </c>
      <c r="Y13" s="433" t="s">
        <v>103</v>
      </c>
      <c r="Z13" s="433" t="s">
        <v>142</v>
      </c>
      <c r="AA13" s="99" t="s">
        <v>165</v>
      </c>
      <c r="AB13" s="433" t="s">
        <v>100</v>
      </c>
      <c r="AC13" s="433" t="s">
        <v>142</v>
      </c>
      <c r="AD13" s="433" t="s">
        <v>101</v>
      </c>
      <c r="AE13" s="433" t="s">
        <v>142</v>
      </c>
      <c r="AF13" s="433" t="s">
        <v>102</v>
      </c>
      <c r="AG13" s="433" t="s">
        <v>142</v>
      </c>
      <c r="AH13" s="433" t="s">
        <v>103</v>
      </c>
      <c r="AI13" s="433" t="s">
        <v>142</v>
      </c>
      <c r="AJ13" s="433" t="s">
        <v>100</v>
      </c>
      <c r="AK13" s="433" t="s">
        <v>101</v>
      </c>
      <c r="AL13" s="433" t="s">
        <v>102</v>
      </c>
      <c r="AM13" s="433" t="s">
        <v>103</v>
      </c>
      <c r="AN13" s="768"/>
      <c r="AO13" s="770"/>
      <c r="AP13" s="270" t="s">
        <v>147</v>
      </c>
      <c r="AQ13" s="270" t="s">
        <v>149</v>
      </c>
      <c r="AR13" s="270" t="s">
        <v>150</v>
      </c>
      <c r="AS13" s="270" t="s">
        <v>151</v>
      </c>
    </row>
    <row r="14" spans="1:45" ht="56.25" customHeight="1">
      <c r="A14" s="681" t="s">
        <v>191</v>
      </c>
      <c r="B14" s="681" t="s">
        <v>192</v>
      </c>
      <c r="C14" s="108" t="s">
        <v>193</v>
      </c>
      <c r="D14" s="109">
        <v>0.9</v>
      </c>
      <c r="E14" s="109"/>
      <c r="F14" s="109">
        <v>0.47</v>
      </c>
      <c r="G14" s="109"/>
      <c r="H14" s="109">
        <v>0.48</v>
      </c>
      <c r="I14" s="109">
        <v>0.95</v>
      </c>
      <c r="J14" s="105" t="s">
        <v>194</v>
      </c>
      <c r="K14" s="105" t="s">
        <v>195</v>
      </c>
      <c r="L14" s="214"/>
      <c r="M14" s="214" t="s">
        <v>496</v>
      </c>
      <c r="N14" s="397"/>
      <c r="O14" s="398"/>
      <c r="P14" s="399"/>
      <c r="Q14" s="377"/>
      <c r="R14" s="382" t="str">
        <f>IF(Q14&lt;&gt;0,IF(Q14/E14&gt;100%,100%,Q14/E14)," ")</f>
        <v> </v>
      </c>
      <c r="S14" s="463">
        <v>0.4</v>
      </c>
      <c r="T14" s="382">
        <f>IF(S14&lt;&gt;0,IF(S14/F14&gt;100%,100%,S14/F14)," ")</f>
        <v>0.8510638297872342</v>
      </c>
      <c r="U14" s="450">
        <f>IF((IF(M14="promedio",AVERAGE(Q14,S14)/AVERAGE(E14,F14),SUM(Q14,S14)/SUM(E14,F14)))&gt;100%,100%,(IF(M14="promedio",AVERAGE(Q14,S14)/AVERAGE(E14,F14),SUM(Q14,S14)/SUM(E14,F14))))</f>
        <v>0.8510638297872342</v>
      </c>
      <c r="V14" s="381"/>
      <c r="W14" s="382" t="str">
        <f>IF(V14&lt;&gt;0,IF(V14/G14&gt;100%,100%,V14/G14)," ")</f>
        <v> </v>
      </c>
      <c r="X14" s="450">
        <f>IF((IF(M14="promedio",AVERAGE(Q14,S14,V14)/AVERAGE(E14,F14,G14),SUM(Q14,S14,V14)/SUM(E14,F14,G14)))&gt;100%,100%,(IF(M14="promedio",AVERAGE(Q14,S14,V14)/AVERAGE(E14,F14,G14),SUM(Q14,S14,V14)/SUM(E14,F14,G14))))</f>
        <v>0.8510638297872342</v>
      </c>
      <c r="Y14" s="381"/>
      <c r="Z14" s="382" t="str">
        <f>IF(Y14&lt;&gt;0,IF(Y14/H14&gt;100%,100%,Y14/H14)," ")</f>
        <v> </v>
      </c>
      <c r="AA14" s="450">
        <f>IF((IF(M14="promedio",AVERAGE(Q14,S14,V14,Y14)/I14,SUM(Q14,S14,V14,Y14)/I14))&gt;100%,100%,(IF(M14="promedio",AVERAGE(Q14,S14,V14,Y14)/I14,SUM(Q14,S14,V14,Y14)/I14)))</f>
        <v>0.4210526315789474</v>
      </c>
      <c r="AB14" s="215"/>
      <c r="AC14" s="215"/>
      <c r="AD14" s="455"/>
      <c r="AE14" s="215"/>
      <c r="AF14" s="455"/>
      <c r="AG14" s="215"/>
      <c r="AH14" s="215"/>
      <c r="AI14" s="215"/>
      <c r="AJ14" s="215"/>
      <c r="AK14" s="511"/>
      <c r="AL14" s="511"/>
      <c r="AM14" s="511"/>
      <c r="AN14" s="511"/>
      <c r="AO14" s="511"/>
      <c r="AP14" s="275"/>
      <c r="AQ14" s="546" t="s">
        <v>555</v>
      </c>
      <c r="AR14" s="455"/>
      <c r="AS14" s="215"/>
    </row>
    <row r="15" spans="1:45" ht="51" customHeight="1">
      <c r="A15" s="771"/>
      <c r="B15" s="682"/>
      <c r="C15" s="104" t="s">
        <v>196</v>
      </c>
      <c r="D15" s="106">
        <v>0.77</v>
      </c>
      <c r="E15" s="106"/>
      <c r="F15" s="106"/>
      <c r="G15" s="106"/>
      <c r="H15" s="106">
        <v>0.8</v>
      </c>
      <c r="I15" s="106">
        <f>H15</f>
        <v>0.8</v>
      </c>
      <c r="J15" s="105" t="s">
        <v>194</v>
      </c>
      <c r="K15" s="105" t="s">
        <v>195</v>
      </c>
      <c r="L15" s="214"/>
      <c r="M15" s="214" t="s">
        <v>495</v>
      </c>
      <c r="N15" s="397"/>
      <c r="O15" s="398"/>
      <c r="P15" s="399"/>
      <c r="Q15" s="377"/>
      <c r="R15" s="382" t="str">
        <f>IF(Q15&lt;&gt;0,IF(Q15/E15&gt;100%,100%,Q15/E15)," ")</f>
        <v> </v>
      </c>
      <c r="S15" s="381"/>
      <c r="T15" s="382" t="str">
        <f aca="true" t="shared" si="0" ref="T15:T22">IF(S15&lt;&gt;0,IF(S15/F15&gt;100%,100%,S15/F15)," ")</f>
        <v> </v>
      </c>
      <c r="U15" s="450"/>
      <c r="V15" s="381"/>
      <c r="W15" s="382" t="str">
        <f aca="true" t="shared" si="1" ref="W15:W22">IF(V15&lt;&gt;0,IF(V15/G15&gt;100%,100%,V15/G15)," ")</f>
        <v> </v>
      </c>
      <c r="X15" s="450"/>
      <c r="Y15" s="381"/>
      <c r="Z15" s="382" t="str">
        <f aca="true" t="shared" si="2" ref="Z15:Z22">IF(Y15&lt;&gt;0,IF(Y15/H15&gt;100%,100%,Y15/H15)," ")</f>
        <v> </v>
      </c>
      <c r="AA15" s="450" t="e">
        <f aca="true" t="shared" si="3" ref="AA15:AA22">IF((IF(M15="promedio",AVERAGE(Q15,S15,V15,Y15)/I15,SUM(Q15,S15,V15,Y15)/I15))&gt;100%,100%,(IF(M15="promedio",AVERAGE(Q15,S15,V15,Y15)/I15,SUM(Q15,S15,V15,Y15)/I15)))</f>
        <v>#DIV/0!</v>
      </c>
      <c r="AB15" s="217"/>
      <c r="AC15" s="217"/>
      <c r="AD15" s="456"/>
      <c r="AE15" s="217"/>
      <c r="AF15" s="456"/>
      <c r="AG15" s="217"/>
      <c r="AH15" s="217"/>
      <c r="AI15" s="217"/>
      <c r="AJ15" s="217"/>
      <c r="AK15" s="456"/>
      <c r="AL15" s="456"/>
      <c r="AM15" s="456"/>
      <c r="AN15" s="456"/>
      <c r="AO15" s="456"/>
      <c r="AP15" s="217"/>
      <c r="AQ15" s="456"/>
      <c r="AR15" s="456"/>
      <c r="AS15" s="217"/>
    </row>
    <row r="16" spans="1:45" ht="50.25" customHeight="1">
      <c r="A16" s="771"/>
      <c r="B16" s="104" t="s">
        <v>197</v>
      </c>
      <c r="C16" s="407" t="s">
        <v>198</v>
      </c>
      <c r="D16" s="106">
        <v>0.88</v>
      </c>
      <c r="E16" s="104"/>
      <c r="F16" s="106"/>
      <c r="G16" s="106"/>
      <c r="H16" s="106">
        <v>0.93</v>
      </c>
      <c r="I16" s="106">
        <f>H16</f>
        <v>0.93</v>
      </c>
      <c r="J16" s="105" t="s">
        <v>194</v>
      </c>
      <c r="K16" s="105" t="s">
        <v>195</v>
      </c>
      <c r="L16" s="214"/>
      <c r="M16" s="214" t="s">
        <v>495</v>
      </c>
      <c r="N16" s="397"/>
      <c r="O16" s="398"/>
      <c r="P16" s="399"/>
      <c r="Q16" s="377"/>
      <c r="R16" s="382" t="str">
        <f aca="true" t="shared" si="4" ref="R16:R22">IF(Q16&lt;&gt;0,IF(Q16/E16&gt;100%,100%,Q16/E16)," ")</f>
        <v> </v>
      </c>
      <c r="S16" s="381"/>
      <c r="T16" s="382" t="str">
        <f t="shared" si="0"/>
        <v> </v>
      </c>
      <c r="U16" s="450"/>
      <c r="V16" s="381"/>
      <c r="W16" s="382" t="str">
        <f t="shared" si="1"/>
        <v> </v>
      </c>
      <c r="X16" s="450"/>
      <c r="Y16" s="381"/>
      <c r="Z16" s="382" t="str">
        <f t="shared" si="2"/>
        <v> </v>
      </c>
      <c r="AA16" s="450" t="e">
        <f t="shared" si="3"/>
        <v>#DIV/0!</v>
      </c>
      <c r="AB16" s="218"/>
      <c r="AC16" s="218"/>
      <c r="AD16" s="457"/>
      <c r="AE16" s="218"/>
      <c r="AF16" s="457"/>
      <c r="AG16" s="218"/>
      <c r="AH16" s="218"/>
      <c r="AI16" s="218"/>
      <c r="AJ16" s="218"/>
      <c r="AK16" s="457"/>
      <c r="AL16" s="457"/>
      <c r="AM16" s="457"/>
      <c r="AN16" s="457"/>
      <c r="AO16" s="457"/>
      <c r="AP16" s="218"/>
      <c r="AQ16" s="457"/>
      <c r="AR16" s="457"/>
      <c r="AS16" s="218"/>
    </row>
    <row r="17" spans="1:45" ht="59.25" customHeight="1">
      <c r="A17" s="771"/>
      <c r="B17" s="404" t="s">
        <v>199</v>
      </c>
      <c r="C17" s="104" t="s">
        <v>200</v>
      </c>
      <c r="D17" s="104">
        <v>1</v>
      </c>
      <c r="E17" s="104">
        <v>1</v>
      </c>
      <c r="F17" s="104"/>
      <c r="G17" s="104"/>
      <c r="H17" s="104"/>
      <c r="I17" s="104">
        <f>E17</f>
        <v>1</v>
      </c>
      <c r="J17" s="105" t="s">
        <v>201</v>
      </c>
      <c r="K17" s="404" t="s">
        <v>202</v>
      </c>
      <c r="L17" s="216"/>
      <c r="M17" s="219" t="s">
        <v>496</v>
      </c>
      <c r="N17" s="220"/>
      <c r="O17" s="221"/>
      <c r="P17" s="222"/>
      <c r="Q17" s="104">
        <v>1</v>
      </c>
      <c r="R17" s="382">
        <f t="shared" si="4"/>
        <v>1</v>
      </c>
      <c r="S17" s="234"/>
      <c r="T17" s="382" t="str">
        <f t="shared" si="0"/>
        <v> </v>
      </c>
      <c r="U17" s="450">
        <f aca="true" t="shared" si="5" ref="U17:U22">IF((IF(M17="promedio",AVERAGE(Q17,S17)/AVERAGE(E17,F17),SUM(Q17,S17)/SUM(E17,F17)))&gt;100%,100%,(IF(M17="promedio",AVERAGE(Q17,S17)/AVERAGE(E17,F17),SUM(Q17,S17)/SUM(E17,F17))))</f>
        <v>1</v>
      </c>
      <c r="V17" s="135"/>
      <c r="W17" s="382" t="str">
        <f t="shared" si="1"/>
        <v> </v>
      </c>
      <c r="X17" s="450">
        <f aca="true" t="shared" si="6" ref="X17:X22">IF((IF(M17="promedio",AVERAGE(Q17,S17,V17)/AVERAGE(E17,F17,G17),SUM(Q17,S17,V17)/SUM(E17,F17,G17)))&gt;100%,100%,(IF(M17="promedio",AVERAGE(Q17,S17,V17)/AVERAGE(E17,F17,G17),SUM(Q17,S17,V17)/SUM(E17,F17,G17))))</f>
        <v>1</v>
      </c>
      <c r="Y17" s="234"/>
      <c r="Z17" s="382" t="str">
        <f t="shared" si="2"/>
        <v> </v>
      </c>
      <c r="AA17" s="450">
        <f t="shared" si="3"/>
        <v>1</v>
      </c>
      <c r="AB17" s="223"/>
      <c r="AC17" s="223"/>
      <c r="AD17" s="459"/>
      <c r="AE17" s="224"/>
      <c r="AF17" s="461"/>
      <c r="AG17" s="223"/>
      <c r="AH17" s="223"/>
      <c r="AI17" s="225"/>
      <c r="AJ17" s="224"/>
      <c r="AK17" s="461"/>
      <c r="AL17" s="458"/>
      <c r="AM17" s="458"/>
      <c r="AN17" s="459"/>
      <c r="AO17" s="460"/>
      <c r="AP17" s="360" t="s">
        <v>531</v>
      </c>
      <c r="AQ17" s="458"/>
      <c r="AR17" s="458"/>
      <c r="AS17" s="223"/>
    </row>
    <row r="18" spans="1:45" ht="87" customHeight="1">
      <c r="A18" s="771"/>
      <c r="B18" s="110" t="s">
        <v>203</v>
      </c>
      <c r="C18" s="110" t="s">
        <v>204</v>
      </c>
      <c r="D18" s="111">
        <v>0.893</v>
      </c>
      <c r="E18" s="110"/>
      <c r="F18" s="112">
        <v>0.85</v>
      </c>
      <c r="G18" s="110"/>
      <c r="H18" s="110"/>
      <c r="I18" s="112">
        <v>0.85</v>
      </c>
      <c r="J18" s="113" t="s">
        <v>201</v>
      </c>
      <c r="K18" s="110" t="s">
        <v>202</v>
      </c>
      <c r="L18" s="226"/>
      <c r="M18" s="214" t="s">
        <v>495</v>
      </c>
      <c r="N18" s="110" t="s">
        <v>482</v>
      </c>
      <c r="O18" s="404" t="s">
        <v>483</v>
      </c>
      <c r="P18" s="110">
        <v>14</v>
      </c>
      <c r="Q18" s="377"/>
      <c r="R18" s="382" t="str">
        <f t="shared" si="4"/>
        <v> </v>
      </c>
      <c r="S18" s="462">
        <v>0.8</v>
      </c>
      <c r="T18" s="382">
        <f t="shared" si="0"/>
        <v>0.9411764705882354</v>
      </c>
      <c r="U18" s="450">
        <f t="shared" si="5"/>
        <v>0.9411764705882354</v>
      </c>
      <c r="V18" s="380"/>
      <c r="W18" s="382" t="str">
        <f t="shared" si="1"/>
        <v> </v>
      </c>
      <c r="X18" s="450">
        <f t="shared" si="6"/>
        <v>0.9411764705882354</v>
      </c>
      <c r="Y18" s="381"/>
      <c r="Z18" s="382" t="str">
        <f t="shared" si="2"/>
        <v> </v>
      </c>
      <c r="AA18" s="450">
        <f t="shared" si="3"/>
        <v>0.9411764705882354</v>
      </c>
      <c r="AB18" s="223"/>
      <c r="AC18" s="223"/>
      <c r="AD18" s="459"/>
      <c r="AE18" s="224"/>
      <c r="AF18" s="461"/>
      <c r="AG18" s="223"/>
      <c r="AH18" s="223"/>
      <c r="AI18" s="225"/>
      <c r="AJ18" s="224"/>
      <c r="AK18" s="461"/>
      <c r="AL18" s="458"/>
      <c r="AM18" s="458"/>
      <c r="AN18" s="459"/>
      <c r="AO18" s="460"/>
      <c r="AP18" s="225"/>
      <c r="AQ18" s="489" t="s">
        <v>566</v>
      </c>
      <c r="AR18" s="458"/>
      <c r="AS18" s="223"/>
    </row>
    <row r="19" spans="1:45" ht="78" customHeight="1">
      <c r="A19" s="771"/>
      <c r="B19" s="681" t="s">
        <v>205</v>
      </c>
      <c r="C19" s="104" t="s">
        <v>206</v>
      </c>
      <c r="D19" s="104">
        <v>3</v>
      </c>
      <c r="E19" s="104">
        <v>1</v>
      </c>
      <c r="F19" s="104"/>
      <c r="G19" s="104"/>
      <c r="H19" s="104"/>
      <c r="I19" s="104">
        <v>1</v>
      </c>
      <c r="J19" s="105" t="s">
        <v>207</v>
      </c>
      <c r="K19" s="404" t="s">
        <v>154</v>
      </c>
      <c r="L19" s="216"/>
      <c r="M19" s="335" t="s">
        <v>496</v>
      </c>
      <c r="N19" s="110" t="s">
        <v>482</v>
      </c>
      <c r="O19" s="404" t="s">
        <v>483</v>
      </c>
      <c r="P19" s="110">
        <v>14</v>
      </c>
      <c r="Q19" s="104">
        <v>1</v>
      </c>
      <c r="R19" s="382">
        <f t="shared" si="4"/>
        <v>1</v>
      </c>
      <c r="S19" s="234"/>
      <c r="T19" s="382" t="str">
        <f t="shared" si="0"/>
        <v> </v>
      </c>
      <c r="U19" s="450">
        <f t="shared" si="5"/>
        <v>1</v>
      </c>
      <c r="V19" s="135"/>
      <c r="W19" s="382" t="str">
        <f t="shared" si="1"/>
        <v> </v>
      </c>
      <c r="X19" s="450">
        <f t="shared" si="6"/>
        <v>1</v>
      </c>
      <c r="Y19" s="234"/>
      <c r="Z19" s="382" t="str">
        <f t="shared" si="2"/>
        <v> </v>
      </c>
      <c r="AA19" s="450">
        <f t="shared" si="3"/>
        <v>1</v>
      </c>
      <c r="AB19" s="223"/>
      <c r="AC19" s="223"/>
      <c r="AD19" s="459"/>
      <c r="AE19" s="224"/>
      <c r="AF19" s="461"/>
      <c r="AG19" s="223"/>
      <c r="AH19" s="223"/>
      <c r="AI19" s="225"/>
      <c r="AJ19" s="224"/>
      <c r="AK19" s="461"/>
      <c r="AL19" s="458"/>
      <c r="AM19" s="458"/>
      <c r="AN19" s="459"/>
      <c r="AO19" s="460"/>
      <c r="AP19" s="360" t="s">
        <v>532</v>
      </c>
      <c r="AQ19" s="489"/>
      <c r="AR19" s="458"/>
      <c r="AS19" s="223"/>
    </row>
    <row r="20" spans="1:45" ht="78" customHeight="1">
      <c r="A20" s="771"/>
      <c r="B20" s="682"/>
      <c r="C20" s="104" t="s">
        <v>208</v>
      </c>
      <c r="D20" s="104">
        <v>3</v>
      </c>
      <c r="E20" s="104"/>
      <c r="F20" s="104">
        <v>1</v>
      </c>
      <c r="G20" s="104">
        <v>1</v>
      </c>
      <c r="H20" s="104">
        <v>1</v>
      </c>
      <c r="I20" s="104">
        <f>SUM(E20:H20)</f>
        <v>3</v>
      </c>
      <c r="J20" s="105" t="s">
        <v>207</v>
      </c>
      <c r="K20" s="404" t="s">
        <v>154</v>
      </c>
      <c r="L20" s="216"/>
      <c r="M20" s="335" t="s">
        <v>496</v>
      </c>
      <c r="N20" s="230"/>
      <c r="O20" s="221"/>
      <c r="P20" s="222"/>
      <c r="Q20" s="377"/>
      <c r="R20" s="382" t="str">
        <f t="shared" si="4"/>
        <v> </v>
      </c>
      <c r="S20" s="476">
        <v>1</v>
      </c>
      <c r="T20" s="382">
        <f t="shared" si="0"/>
        <v>1</v>
      </c>
      <c r="U20" s="450">
        <f t="shared" si="5"/>
        <v>1</v>
      </c>
      <c r="V20" s="565">
        <v>1</v>
      </c>
      <c r="W20" s="382">
        <f t="shared" si="1"/>
        <v>1</v>
      </c>
      <c r="X20" s="450">
        <f t="shared" si="6"/>
        <v>1</v>
      </c>
      <c r="Y20" s="234"/>
      <c r="Z20" s="382" t="str">
        <f t="shared" si="2"/>
        <v> </v>
      </c>
      <c r="AA20" s="450">
        <f t="shared" si="3"/>
        <v>0.6666666666666666</v>
      </c>
      <c r="AB20" s="223"/>
      <c r="AC20" s="223"/>
      <c r="AD20" s="459"/>
      <c r="AE20" s="224"/>
      <c r="AF20" s="461"/>
      <c r="AG20" s="223"/>
      <c r="AH20" s="223"/>
      <c r="AI20" s="225"/>
      <c r="AJ20" s="224"/>
      <c r="AK20" s="461"/>
      <c r="AL20" s="458"/>
      <c r="AM20" s="458"/>
      <c r="AN20" s="459"/>
      <c r="AO20" s="460"/>
      <c r="AP20" s="225"/>
      <c r="AQ20" s="489" t="s">
        <v>566</v>
      </c>
      <c r="AR20" s="458"/>
      <c r="AS20" s="223"/>
    </row>
    <row r="21" spans="1:45" ht="74.25" customHeight="1">
      <c r="A21" s="682"/>
      <c r="B21" s="401" t="s">
        <v>598</v>
      </c>
      <c r="C21" s="404" t="s">
        <v>597</v>
      </c>
      <c r="D21" s="404" t="s">
        <v>116</v>
      </c>
      <c r="E21" s="404"/>
      <c r="F21" s="404"/>
      <c r="G21" s="404"/>
      <c r="H21" s="404">
        <v>1</v>
      </c>
      <c r="I21" s="404">
        <v>1</v>
      </c>
      <c r="J21" s="105" t="s">
        <v>209</v>
      </c>
      <c r="K21" s="404" t="s">
        <v>154</v>
      </c>
      <c r="L21" s="226"/>
      <c r="M21" s="335" t="s">
        <v>496</v>
      </c>
      <c r="N21" s="404" t="s">
        <v>484</v>
      </c>
      <c r="O21" s="404" t="s">
        <v>485</v>
      </c>
      <c r="P21" s="404">
        <v>3</v>
      </c>
      <c r="Q21" s="377"/>
      <c r="R21" s="382" t="str">
        <f t="shared" si="4"/>
        <v> </v>
      </c>
      <c r="S21" s="234"/>
      <c r="T21" s="382" t="str">
        <f t="shared" si="0"/>
        <v> </v>
      </c>
      <c r="U21" s="450"/>
      <c r="V21" s="135"/>
      <c r="W21" s="382" t="str">
        <f t="shared" si="1"/>
        <v> </v>
      </c>
      <c r="X21" s="450"/>
      <c r="Y21" s="234"/>
      <c r="Z21" s="382" t="str">
        <f t="shared" si="2"/>
        <v> </v>
      </c>
      <c r="AA21" s="450">
        <f t="shared" si="3"/>
        <v>0</v>
      </c>
      <c r="AB21" s="223"/>
      <c r="AC21" s="223"/>
      <c r="AD21" s="459"/>
      <c r="AE21" s="224"/>
      <c r="AF21" s="461"/>
      <c r="AG21" s="223"/>
      <c r="AH21" s="223"/>
      <c r="AI21" s="225"/>
      <c r="AJ21" s="224"/>
      <c r="AK21" s="461"/>
      <c r="AL21" s="458"/>
      <c r="AM21" s="458"/>
      <c r="AN21" s="459"/>
      <c r="AO21" s="460"/>
      <c r="AP21" s="225"/>
      <c r="AQ21" s="458"/>
      <c r="AR21" s="489" t="s">
        <v>590</v>
      </c>
      <c r="AS21" s="223"/>
    </row>
    <row r="22" spans="1:45" ht="59.25" customHeight="1">
      <c r="A22" s="676" t="s">
        <v>218</v>
      </c>
      <c r="B22" s="114" t="s">
        <v>210</v>
      </c>
      <c r="C22" s="772" t="s">
        <v>211</v>
      </c>
      <c r="D22" s="775">
        <v>1</v>
      </c>
      <c r="E22" s="778"/>
      <c r="F22" s="778">
        <v>1</v>
      </c>
      <c r="G22" s="778"/>
      <c r="H22" s="778">
        <v>1</v>
      </c>
      <c r="I22" s="778">
        <v>1</v>
      </c>
      <c r="J22" s="105" t="s">
        <v>212</v>
      </c>
      <c r="K22" s="114" t="s">
        <v>213</v>
      </c>
      <c r="L22" s="216"/>
      <c r="M22" s="219"/>
      <c r="N22" s="745"/>
      <c r="O22" s="745"/>
      <c r="P22" s="745"/>
      <c r="Q22" s="793"/>
      <c r="R22" s="752" t="str">
        <f t="shared" si="4"/>
        <v> </v>
      </c>
      <c r="S22" s="796">
        <v>1</v>
      </c>
      <c r="T22" s="752">
        <f t="shared" si="0"/>
        <v>1</v>
      </c>
      <c r="U22" s="747">
        <f t="shared" si="5"/>
        <v>1</v>
      </c>
      <c r="V22" s="787"/>
      <c r="W22" s="752" t="str">
        <f t="shared" si="1"/>
        <v> </v>
      </c>
      <c r="X22" s="747">
        <f t="shared" si="6"/>
        <v>1</v>
      </c>
      <c r="Y22" s="790"/>
      <c r="Z22" s="752" t="str">
        <f t="shared" si="2"/>
        <v> </v>
      </c>
      <c r="AA22" s="747">
        <f t="shared" si="3"/>
        <v>1</v>
      </c>
      <c r="AB22" s="235"/>
      <c r="AC22" s="235"/>
      <c r="AD22" s="464"/>
      <c r="AE22" s="235"/>
      <c r="AF22" s="464"/>
      <c r="AG22" s="235"/>
      <c r="AH22" s="235"/>
      <c r="AI22" s="235"/>
      <c r="AJ22" s="235"/>
      <c r="AK22" s="548"/>
      <c r="AL22" s="548"/>
      <c r="AM22" s="548"/>
      <c r="AN22" s="549"/>
      <c r="AO22" s="466"/>
      <c r="AP22" s="238"/>
      <c r="AQ22" s="550" t="s">
        <v>556</v>
      </c>
      <c r="AR22" s="468"/>
      <c r="AS22" s="239"/>
    </row>
    <row r="23" spans="1:45" ht="90.75" customHeight="1">
      <c r="A23" s="677"/>
      <c r="B23" s="114" t="s">
        <v>214</v>
      </c>
      <c r="C23" s="773"/>
      <c r="D23" s="776"/>
      <c r="E23" s="779"/>
      <c r="F23" s="779"/>
      <c r="G23" s="779"/>
      <c r="H23" s="779"/>
      <c r="I23" s="779"/>
      <c r="J23" s="105" t="s">
        <v>215</v>
      </c>
      <c r="K23" s="114" t="s">
        <v>213</v>
      </c>
      <c r="L23" s="216"/>
      <c r="M23" s="219" t="s">
        <v>495</v>
      </c>
      <c r="N23" s="801"/>
      <c r="O23" s="801"/>
      <c r="P23" s="801"/>
      <c r="Q23" s="794"/>
      <c r="R23" s="785"/>
      <c r="S23" s="797"/>
      <c r="T23" s="785"/>
      <c r="U23" s="786"/>
      <c r="V23" s="788"/>
      <c r="W23" s="785"/>
      <c r="X23" s="786"/>
      <c r="Y23" s="791"/>
      <c r="Z23" s="785"/>
      <c r="AA23" s="786"/>
      <c r="AB23" s="235"/>
      <c r="AC23" s="235"/>
      <c r="AD23" s="464"/>
      <c r="AE23" s="235"/>
      <c r="AF23" s="464"/>
      <c r="AG23" s="235"/>
      <c r="AH23" s="235"/>
      <c r="AI23" s="235"/>
      <c r="AJ23" s="235"/>
      <c r="AK23" s="548"/>
      <c r="AL23" s="548"/>
      <c r="AM23" s="548"/>
      <c r="AN23" s="549"/>
      <c r="AO23" s="466"/>
      <c r="AP23" s="551"/>
      <c r="AQ23" s="467"/>
      <c r="AR23" s="466"/>
      <c r="AS23" s="239"/>
    </row>
    <row r="24" spans="1:45" ht="57" customHeight="1">
      <c r="A24" s="677"/>
      <c r="B24" s="114" t="s">
        <v>216</v>
      </c>
      <c r="C24" s="774"/>
      <c r="D24" s="777"/>
      <c r="E24" s="780"/>
      <c r="F24" s="780"/>
      <c r="G24" s="780"/>
      <c r="H24" s="780"/>
      <c r="I24" s="780"/>
      <c r="J24" s="105" t="s">
        <v>217</v>
      </c>
      <c r="K24" s="114" t="s">
        <v>213</v>
      </c>
      <c r="L24" s="216"/>
      <c r="M24" s="219"/>
      <c r="N24" s="746"/>
      <c r="O24" s="746"/>
      <c r="P24" s="746"/>
      <c r="Q24" s="795"/>
      <c r="R24" s="753"/>
      <c r="S24" s="798"/>
      <c r="T24" s="753"/>
      <c r="U24" s="748"/>
      <c r="V24" s="789"/>
      <c r="W24" s="753"/>
      <c r="X24" s="748"/>
      <c r="Y24" s="792"/>
      <c r="Z24" s="753"/>
      <c r="AA24" s="748"/>
      <c r="AB24" s="241"/>
      <c r="AC24" s="241"/>
      <c r="AD24" s="469"/>
      <c r="AE24" s="241"/>
      <c r="AF24" s="469"/>
      <c r="AG24" s="241"/>
      <c r="AH24" s="241"/>
      <c r="AI24" s="241"/>
      <c r="AJ24" s="242"/>
      <c r="AK24" s="470"/>
      <c r="AL24" s="552"/>
      <c r="AM24" s="552"/>
      <c r="AN24" s="549"/>
      <c r="AO24" s="466"/>
      <c r="AP24" s="238"/>
      <c r="AQ24" s="468"/>
      <c r="AR24" s="468"/>
      <c r="AS24" s="244"/>
    </row>
    <row r="25" spans="1:28" ht="34.5" customHeight="1">
      <c r="A25" s="695" t="s">
        <v>107</v>
      </c>
      <c r="B25" s="696"/>
      <c r="C25" s="696"/>
      <c r="D25" s="696"/>
      <c r="E25" s="696"/>
      <c r="F25" s="696"/>
      <c r="G25" s="696"/>
      <c r="H25" s="696"/>
      <c r="I25" s="696"/>
      <c r="J25" s="696"/>
      <c r="K25" s="696"/>
      <c r="L25" s="75">
        <v>0.0035</v>
      </c>
      <c r="M25" s="186"/>
      <c r="N25" s="254"/>
      <c r="O25" s="254"/>
      <c r="P25" s="254"/>
      <c r="Q25" s="252">
        <f>$L25/4</f>
        <v>0.000875</v>
      </c>
      <c r="R25" s="255">
        <v>1</v>
      </c>
      <c r="S25" s="252">
        <f>$L25/4</f>
        <v>0.000875</v>
      </c>
      <c r="T25" s="255">
        <v>1</v>
      </c>
      <c r="U25" s="508">
        <f>AVERAGE(U14:U24)</f>
        <v>0.9653733833959116</v>
      </c>
      <c r="V25" s="252">
        <f>$L25/4</f>
        <v>0.000875</v>
      </c>
      <c r="W25" s="255">
        <v>1</v>
      </c>
      <c r="X25" s="256">
        <f>AVERAGE(X14:X24)</f>
        <v>0.9653733833959116</v>
      </c>
      <c r="Y25" s="252">
        <f>$L25/4</f>
        <v>0.000875</v>
      </c>
      <c r="Z25" s="255">
        <v>1</v>
      </c>
      <c r="AA25" s="256" t="e">
        <f>AVERAGE(AA14:AA24)</f>
        <v>#DIV/0!</v>
      </c>
      <c r="AB25" s="257"/>
    </row>
    <row r="26" spans="1:28" ht="47.25" customHeight="1">
      <c r="A26" s="691" t="s">
        <v>108</v>
      </c>
      <c r="B26" s="692"/>
      <c r="C26" s="692"/>
      <c r="D26" s="692"/>
      <c r="E26" s="692"/>
      <c r="F26" s="692"/>
      <c r="G26" s="692"/>
      <c r="H26" s="692"/>
      <c r="I26" s="692"/>
      <c r="J26" s="692"/>
      <c r="K26" s="692"/>
      <c r="L26" s="258"/>
      <c r="M26" s="259"/>
      <c r="N26" s="260"/>
      <c r="O26" s="260"/>
      <c r="P26" s="260"/>
      <c r="Q26" s="261">
        <f>R26*Q25/R25</f>
        <v>0.000875</v>
      </c>
      <c r="R26" s="262">
        <f>AVERAGE(R14:R24)</f>
        <v>1</v>
      </c>
      <c r="S26" s="261">
        <f>T26*S25/T25</f>
        <v>0.0008295525657071339</v>
      </c>
      <c r="T26" s="262">
        <f>AVERAGE(T14:T24)</f>
        <v>0.9480600750938674</v>
      </c>
      <c r="U26" s="263">
        <f>SUM(Q26,S26)</f>
        <v>0.001704552565707134</v>
      </c>
      <c r="V26" s="261">
        <f>W26*V25/W25</f>
        <v>0.000875</v>
      </c>
      <c r="W26" s="262">
        <f>AVERAGE(W14:W24)</f>
        <v>1</v>
      </c>
      <c r="X26" s="263">
        <f>SUM(U26,V26)</f>
        <v>0.002579552565707134</v>
      </c>
      <c r="Y26" s="261" t="e">
        <f>Z26*Y25/Z25</f>
        <v>#DIV/0!</v>
      </c>
      <c r="Z26" s="262" t="e">
        <f>AVERAGE(Z14:Z24)</f>
        <v>#DIV/0!</v>
      </c>
      <c r="AA26" s="263" t="e">
        <f>SUM(X26,Y26)</f>
        <v>#DIV/0!</v>
      </c>
      <c r="AB26" s="264"/>
    </row>
    <row r="27" spans="1:13" s="267" customFormat="1" ht="39" customHeight="1">
      <c r="A27" s="265"/>
      <c r="B27" s="265"/>
      <c r="C27" s="265"/>
      <c r="D27" s="265"/>
      <c r="E27" s="265"/>
      <c r="F27" s="265"/>
      <c r="G27" s="265"/>
      <c r="H27" s="265"/>
      <c r="I27" s="265"/>
      <c r="J27" s="265"/>
      <c r="K27" s="265"/>
      <c r="L27" s="265"/>
      <c r="M27" s="266"/>
    </row>
    <row r="28" spans="1:13" s="267" customFormat="1" ht="52.5" customHeight="1">
      <c r="A28" s="265"/>
      <c r="B28" s="265"/>
      <c r="C28" s="265"/>
      <c r="D28" s="265"/>
      <c r="E28" s="265"/>
      <c r="F28" s="265"/>
      <c r="G28" s="265"/>
      <c r="H28" s="265"/>
      <c r="I28" s="265"/>
      <c r="J28" s="265"/>
      <c r="K28" s="265"/>
      <c r="L28" s="265"/>
      <c r="M28" s="266"/>
    </row>
    <row r="29" spans="1:45" ht="42" customHeight="1">
      <c r="A29" s="699" t="s">
        <v>462</v>
      </c>
      <c r="B29" s="700"/>
      <c r="C29" s="700"/>
      <c r="D29" s="700"/>
      <c r="E29" s="700"/>
      <c r="F29" s="700"/>
      <c r="G29" s="700"/>
      <c r="H29" s="700"/>
      <c r="I29" s="700"/>
      <c r="J29" s="700"/>
      <c r="K29" s="700"/>
      <c r="L29" s="700"/>
      <c r="M29" s="700"/>
      <c r="N29" s="700"/>
      <c r="O29" s="700"/>
      <c r="P29" s="700"/>
      <c r="Q29" s="700"/>
      <c r="R29" s="700"/>
      <c r="S29" s="700"/>
      <c r="T29" s="700"/>
      <c r="U29" s="700"/>
      <c r="V29" s="700"/>
      <c r="W29" s="700"/>
      <c r="X29" s="700"/>
      <c r="Y29" s="700"/>
      <c r="Z29" s="700"/>
      <c r="AA29" s="700"/>
      <c r="AB29" s="700"/>
      <c r="AC29" s="700"/>
      <c r="AD29" s="700"/>
      <c r="AE29" s="700"/>
      <c r="AF29" s="700"/>
      <c r="AG29" s="700"/>
      <c r="AH29" s="700"/>
      <c r="AI29" s="700"/>
      <c r="AJ29" s="700"/>
      <c r="AK29" s="700"/>
      <c r="AL29" s="700"/>
      <c r="AM29" s="700"/>
      <c r="AN29" s="700"/>
      <c r="AO29" s="700"/>
      <c r="AP29" s="700"/>
      <c r="AQ29" s="700"/>
      <c r="AR29" s="700"/>
      <c r="AS29" s="700"/>
    </row>
    <row r="30" spans="1:45" ht="47.25" customHeight="1">
      <c r="A30" s="678" t="s">
        <v>25</v>
      </c>
      <c r="B30" s="678"/>
      <c r="C30" s="678"/>
      <c r="D30" s="678"/>
      <c r="E30" s="678"/>
      <c r="F30" s="678"/>
      <c r="G30" s="678"/>
      <c r="H30" s="678"/>
      <c r="I30" s="678"/>
      <c r="J30" s="678"/>
      <c r="K30" s="678"/>
      <c r="L30" s="678"/>
      <c r="M30" s="386"/>
      <c r="N30" s="408"/>
      <c r="O30" s="268"/>
      <c r="P30" s="268"/>
      <c r="Q30" s="701" t="s">
        <v>138</v>
      </c>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702"/>
      <c r="AS30" s="702"/>
    </row>
    <row r="31" spans="1:45" ht="33.75" customHeight="1">
      <c r="A31" s="703" t="s">
        <v>10</v>
      </c>
      <c r="B31" s="690" t="s">
        <v>99</v>
      </c>
      <c r="C31" s="690" t="s">
        <v>11</v>
      </c>
      <c r="D31" s="690" t="s">
        <v>12</v>
      </c>
      <c r="E31" s="704" t="s">
        <v>111</v>
      </c>
      <c r="F31" s="705"/>
      <c r="G31" s="705"/>
      <c r="H31" s="706"/>
      <c r="I31" s="693" t="s">
        <v>112</v>
      </c>
      <c r="J31" s="690" t="s">
        <v>13</v>
      </c>
      <c r="K31" s="690" t="s">
        <v>104</v>
      </c>
      <c r="L31" s="693" t="s">
        <v>14</v>
      </c>
      <c r="M31" s="394"/>
      <c r="N31" s="693" t="s">
        <v>156</v>
      </c>
      <c r="O31" s="693" t="s">
        <v>155</v>
      </c>
      <c r="P31" s="693" t="s">
        <v>157</v>
      </c>
      <c r="Q31" s="730" t="s">
        <v>139</v>
      </c>
      <c r="R31" s="731"/>
      <c r="S31" s="731"/>
      <c r="T31" s="731"/>
      <c r="U31" s="731"/>
      <c r="V31" s="731"/>
      <c r="W31" s="731"/>
      <c r="X31" s="731"/>
      <c r="Y31" s="731"/>
      <c r="Z31" s="731"/>
      <c r="AA31" s="731"/>
      <c r="AB31" s="730" t="s">
        <v>140</v>
      </c>
      <c r="AC31" s="731"/>
      <c r="AD31" s="731"/>
      <c r="AE31" s="731"/>
      <c r="AF31" s="731"/>
      <c r="AG31" s="731"/>
      <c r="AH31" s="731"/>
      <c r="AI31" s="732"/>
      <c r="AJ31" s="736" t="s">
        <v>141</v>
      </c>
      <c r="AK31" s="737"/>
      <c r="AL31" s="737"/>
      <c r="AM31" s="737"/>
      <c r="AN31" s="767" t="s">
        <v>145</v>
      </c>
      <c r="AO31" s="769" t="s">
        <v>146</v>
      </c>
      <c r="AP31" s="726" t="s">
        <v>148</v>
      </c>
      <c r="AQ31" s="727"/>
      <c r="AR31" s="727"/>
      <c r="AS31" s="727"/>
    </row>
    <row r="32" spans="1:45" ht="45" customHeight="1">
      <c r="A32" s="703"/>
      <c r="B32" s="690"/>
      <c r="C32" s="690"/>
      <c r="D32" s="690"/>
      <c r="E32" s="269" t="s">
        <v>100</v>
      </c>
      <c r="F32" s="269" t="s">
        <v>101</v>
      </c>
      <c r="G32" s="269" t="s">
        <v>102</v>
      </c>
      <c r="H32" s="269" t="s">
        <v>103</v>
      </c>
      <c r="I32" s="694"/>
      <c r="J32" s="690"/>
      <c r="K32" s="690"/>
      <c r="L32" s="694"/>
      <c r="M32" s="395"/>
      <c r="N32" s="694"/>
      <c r="O32" s="694"/>
      <c r="P32" s="694"/>
      <c r="Q32" s="433" t="s">
        <v>100</v>
      </c>
      <c r="R32" s="433" t="s">
        <v>142</v>
      </c>
      <c r="S32" s="433" t="s">
        <v>101</v>
      </c>
      <c r="T32" s="433" t="s">
        <v>142</v>
      </c>
      <c r="U32" s="433" t="s">
        <v>143</v>
      </c>
      <c r="V32" s="433" t="s">
        <v>102</v>
      </c>
      <c r="W32" s="433" t="s">
        <v>142</v>
      </c>
      <c r="X32" s="433" t="s">
        <v>144</v>
      </c>
      <c r="Y32" s="433" t="s">
        <v>103</v>
      </c>
      <c r="Z32" s="433" t="s">
        <v>142</v>
      </c>
      <c r="AA32" s="99" t="s">
        <v>165</v>
      </c>
      <c r="AB32" s="433" t="s">
        <v>100</v>
      </c>
      <c r="AC32" s="433" t="s">
        <v>142</v>
      </c>
      <c r="AD32" s="433" t="s">
        <v>101</v>
      </c>
      <c r="AE32" s="433" t="s">
        <v>142</v>
      </c>
      <c r="AF32" s="433" t="s">
        <v>102</v>
      </c>
      <c r="AG32" s="433" t="s">
        <v>142</v>
      </c>
      <c r="AH32" s="433" t="s">
        <v>103</v>
      </c>
      <c r="AI32" s="433" t="s">
        <v>142</v>
      </c>
      <c r="AJ32" s="433" t="s">
        <v>100</v>
      </c>
      <c r="AK32" s="433" t="s">
        <v>101</v>
      </c>
      <c r="AL32" s="433" t="s">
        <v>102</v>
      </c>
      <c r="AM32" s="433" t="s">
        <v>103</v>
      </c>
      <c r="AN32" s="768"/>
      <c r="AO32" s="770"/>
      <c r="AP32" s="270" t="s">
        <v>147</v>
      </c>
      <c r="AQ32" s="270" t="s">
        <v>149</v>
      </c>
      <c r="AR32" s="270" t="s">
        <v>150</v>
      </c>
      <c r="AS32" s="270" t="s">
        <v>151</v>
      </c>
    </row>
    <row r="33" spans="1:45" ht="66" customHeight="1">
      <c r="A33" s="676" t="s">
        <v>232</v>
      </c>
      <c r="B33" s="404" t="s">
        <v>219</v>
      </c>
      <c r="C33" s="404" t="s">
        <v>220</v>
      </c>
      <c r="D33" s="106">
        <v>1</v>
      </c>
      <c r="E33" s="115">
        <v>0.25</v>
      </c>
      <c r="F33" s="115">
        <v>0.25</v>
      </c>
      <c r="G33" s="115">
        <v>0.25</v>
      </c>
      <c r="H33" s="115">
        <v>0.25</v>
      </c>
      <c r="I33" s="115">
        <f>SUM(E33:H33)</f>
        <v>1</v>
      </c>
      <c r="J33" s="116" t="s">
        <v>221</v>
      </c>
      <c r="K33" s="387" t="s">
        <v>154</v>
      </c>
      <c r="L33" s="799"/>
      <c r="M33" s="413" t="s">
        <v>496</v>
      </c>
      <c r="N33" s="397"/>
      <c r="O33" s="398"/>
      <c r="P33" s="399"/>
      <c r="Q33" s="377">
        <v>0.25</v>
      </c>
      <c r="R33" s="382">
        <f aca="true" t="shared" si="7" ref="R33:R38">IF(Q33&lt;&gt;0,IF(Q33/E33&gt;100%,100%,Q33/E33)," ")</f>
        <v>1</v>
      </c>
      <c r="S33" s="463">
        <v>0.25</v>
      </c>
      <c r="T33" s="382">
        <f aca="true" t="shared" si="8" ref="T33:T38">IF(S33&lt;&gt;0,IF(S33/F33&gt;100%,100%,S33/F33)," ")</f>
        <v>1</v>
      </c>
      <c r="U33" s="450">
        <f>IF((IF(M33="promedio",AVERAGE(Q33,S33)/AVERAGE(E33,F33),SUM(Q33,S33)/SUM(E33,F33)))&gt;100%,100%,(IF(M33="promedio",AVERAGE(Q33,S33)/AVERAGE(E33,F33),SUM(Q33,S33)/SUM(E33,F33))))</f>
        <v>1</v>
      </c>
      <c r="V33" s="556">
        <v>0.23</v>
      </c>
      <c r="W33" s="382">
        <f aca="true" t="shared" si="9" ref="W33:W38">IF(V33&lt;&gt;0,V33/G33," ")</f>
        <v>0.92</v>
      </c>
      <c r="X33" s="450">
        <f>IF((IF(M33="promedio",AVERAGE(Q33,S33,V33)/AVERAGE(E33,F33,G33),SUM(Q33,S33,V33)/SUM(E33,F33,G33)))&gt;100%,100%,(IF(M33="promedio",AVERAGE(Q33,S33,V33)/AVERAGE(E33,F33,G33),SUM(Q33,S33,V33)/SUM(E33,F33,G33))))</f>
        <v>0.9733333333333333</v>
      </c>
      <c r="Y33" s="381"/>
      <c r="Z33" s="382" t="str">
        <f aca="true" t="shared" si="10" ref="Z33:Z38">IF(Y33&lt;&gt;0,IF(Y33/H33&gt;100%,100%,Y33/H33)," ")</f>
        <v> </v>
      </c>
      <c r="AA33" s="450">
        <f aca="true" t="shared" si="11" ref="AA33:AA38">IF((IF(M33="promedio",AVERAGE(Q33,S33,V33,Y33)/I33,SUM(Q33,S33,V33,Y33)/I33))&gt;100%,100%,(IF(M33="promedio",AVERAGE(Q33,S33,V33,Y33)/I33,SUM(Q33,S33,V33,Y33)/I33)))</f>
        <v>0.73</v>
      </c>
      <c r="AB33" s="215"/>
      <c r="AC33" s="215"/>
      <c r="AD33" s="455"/>
      <c r="AE33" s="215"/>
      <c r="AF33" s="455"/>
      <c r="AG33" s="215"/>
      <c r="AH33" s="215"/>
      <c r="AI33" s="215"/>
      <c r="AJ33" s="215"/>
      <c r="AK33" s="455"/>
      <c r="AL33" s="455"/>
      <c r="AM33" s="455"/>
      <c r="AN33" s="511"/>
      <c r="AO33" s="511"/>
      <c r="AP33" s="372" t="s">
        <v>508</v>
      </c>
      <c r="AQ33" s="553" t="s">
        <v>570</v>
      </c>
      <c r="AR33" s="490" t="s">
        <v>666</v>
      </c>
      <c r="AS33" s="215"/>
    </row>
    <row r="34" spans="1:45" ht="59.25" customHeight="1">
      <c r="A34" s="677"/>
      <c r="B34" s="681" t="s">
        <v>222</v>
      </c>
      <c r="C34" s="104" t="s">
        <v>223</v>
      </c>
      <c r="D34" s="405">
        <v>1</v>
      </c>
      <c r="E34" s="115"/>
      <c r="F34" s="115">
        <v>0.15</v>
      </c>
      <c r="G34" s="115">
        <v>0.15</v>
      </c>
      <c r="H34" s="115">
        <v>0.2</v>
      </c>
      <c r="I34" s="406">
        <f>+SUM(E34:H34)</f>
        <v>0.5</v>
      </c>
      <c r="J34" s="116" t="s">
        <v>221</v>
      </c>
      <c r="K34" s="387" t="s">
        <v>154</v>
      </c>
      <c r="L34" s="800"/>
      <c r="M34" s="414" t="s">
        <v>496</v>
      </c>
      <c r="N34" s="669"/>
      <c r="O34" s="781"/>
      <c r="P34" s="668"/>
      <c r="Q34" s="351"/>
      <c r="R34" s="382" t="str">
        <f t="shared" si="7"/>
        <v> </v>
      </c>
      <c r="S34" s="463">
        <v>0.15</v>
      </c>
      <c r="T34" s="382">
        <f t="shared" si="8"/>
        <v>1</v>
      </c>
      <c r="U34" s="450">
        <f>IF((IF(M34="promedio",AVERAGE(Q34,S34)/AVERAGE(E34,F34),SUM(Q34,S34)/SUM(E34,F34)))&gt;100%,100%,(IF(M34="promedio",AVERAGE(Q34,S34)/AVERAGE(E34,F34),SUM(Q34,S34)/SUM(E34,F34))))</f>
        <v>1</v>
      </c>
      <c r="V34" s="556">
        <v>0.17</v>
      </c>
      <c r="W34" s="382">
        <f t="shared" si="9"/>
        <v>1.1333333333333335</v>
      </c>
      <c r="X34" s="450">
        <f>IF((IF(M34="promedio",AVERAGE(Q34,S34,V34)/AVERAGE(E34,F34,G34),SUM(Q34,S34,V34)/SUM(E34,F34,G34)))&gt;100%,100%,(IF(M34="promedio",AVERAGE(Q34,S34,V34)/AVERAGE(E34,F34,G34),SUM(Q34,S34,V34)/SUM(E34,F34,G34))))</f>
        <v>1</v>
      </c>
      <c r="Y34" s="381"/>
      <c r="Z34" s="382" t="str">
        <f t="shared" si="10"/>
        <v> </v>
      </c>
      <c r="AA34" s="450">
        <f t="shared" si="11"/>
        <v>0.64</v>
      </c>
      <c r="AB34" s="217"/>
      <c r="AC34" s="217"/>
      <c r="AD34" s="456"/>
      <c r="AE34" s="217"/>
      <c r="AF34" s="456"/>
      <c r="AG34" s="217"/>
      <c r="AH34" s="217"/>
      <c r="AI34" s="217"/>
      <c r="AJ34" s="217"/>
      <c r="AK34" s="456"/>
      <c r="AL34" s="456"/>
      <c r="AM34" s="456"/>
      <c r="AN34" s="456"/>
      <c r="AO34" s="456"/>
      <c r="AP34" s="217"/>
      <c r="AQ34" s="553" t="s">
        <v>570</v>
      </c>
      <c r="AR34" s="503" t="s">
        <v>666</v>
      </c>
      <c r="AS34" s="217"/>
    </row>
    <row r="35" spans="1:45" ht="54" customHeight="1">
      <c r="A35" s="677"/>
      <c r="B35" s="682"/>
      <c r="C35" s="104" t="s">
        <v>224</v>
      </c>
      <c r="D35" s="404" t="s">
        <v>116</v>
      </c>
      <c r="E35" s="115"/>
      <c r="F35" s="117">
        <v>0.3</v>
      </c>
      <c r="G35" s="115">
        <v>0.3</v>
      </c>
      <c r="H35" s="115">
        <v>0.2</v>
      </c>
      <c r="I35" s="406">
        <f>+SUM(D35:H35)</f>
        <v>0.8</v>
      </c>
      <c r="J35" s="116" t="s">
        <v>221</v>
      </c>
      <c r="K35" s="387" t="s">
        <v>154</v>
      </c>
      <c r="L35" s="800"/>
      <c r="M35" s="414" t="s">
        <v>496</v>
      </c>
      <c r="N35" s="669"/>
      <c r="O35" s="781"/>
      <c r="P35" s="668"/>
      <c r="Q35" s="351"/>
      <c r="R35" s="382" t="str">
        <f t="shared" si="7"/>
        <v> </v>
      </c>
      <c r="S35" s="463">
        <v>0.17</v>
      </c>
      <c r="T35" s="382">
        <f t="shared" si="8"/>
        <v>0.5666666666666668</v>
      </c>
      <c r="U35" s="450">
        <f>IF((IF(M35="promedio",AVERAGE(Q35,S35)/AVERAGE(E35,F35),SUM(Q35,S35)/SUM(E35,F35)))&gt;100%,100%,(IF(M35="promedio",AVERAGE(Q35,S35)/AVERAGE(E35,F35),SUM(Q35,S35)/SUM(E35,F35))))</f>
        <v>0.5666666666666668</v>
      </c>
      <c r="V35" s="556">
        <v>0.43</v>
      </c>
      <c r="W35" s="382">
        <f t="shared" si="9"/>
        <v>1.4333333333333333</v>
      </c>
      <c r="X35" s="450">
        <f>IF((IF(M35="promedio",AVERAGE(Q35,S35,V35)/AVERAGE(E35,F35,G35),SUM(Q35,S35,V35)/SUM(E35,F35,G35)))&gt;100%,100%,(IF(M35="promedio",AVERAGE(Q35,S35,V35)/AVERAGE(E35,F35,G35),SUM(Q35,S35,V35)/SUM(E35,F35,G35))))</f>
        <v>1</v>
      </c>
      <c r="Y35" s="381"/>
      <c r="Z35" s="382" t="str">
        <f t="shared" si="10"/>
        <v> </v>
      </c>
      <c r="AA35" s="450">
        <f t="shared" si="11"/>
        <v>0.7499999999999999</v>
      </c>
      <c r="AB35" s="218"/>
      <c r="AC35" s="218"/>
      <c r="AD35" s="457"/>
      <c r="AE35" s="218"/>
      <c r="AF35" s="457"/>
      <c r="AG35" s="218"/>
      <c r="AH35" s="218"/>
      <c r="AI35" s="218"/>
      <c r="AJ35" s="218"/>
      <c r="AK35" s="457"/>
      <c r="AL35" s="457"/>
      <c r="AM35" s="457"/>
      <c r="AN35" s="457"/>
      <c r="AO35" s="457"/>
      <c r="AP35" s="218"/>
      <c r="AQ35" s="553" t="s">
        <v>570</v>
      </c>
      <c r="AR35" s="488" t="s">
        <v>666</v>
      </c>
      <c r="AS35" s="218"/>
    </row>
    <row r="36" spans="1:45" ht="70.5" customHeight="1">
      <c r="A36" s="677"/>
      <c r="B36" s="104" t="s">
        <v>225</v>
      </c>
      <c r="C36" s="104" t="s">
        <v>226</v>
      </c>
      <c r="D36" s="117">
        <v>1</v>
      </c>
      <c r="E36" s="117"/>
      <c r="F36" s="117"/>
      <c r="G36" s="117"/>
      <c r="H36" s="117">
        <v>1</v>
      </c>
      <c r="I36" s="117">
        <f>SUM(H36)</f>
        <v>1</v>
      </c>
      <c r="J36" s="116" t="s">
        <v>221</v>
      </c>
      <c r="K36" s="387" t="s">
        <v>154</v>
      </c>
      <c r="L36" s="216"/>
      <c r="M36" s="336" t="s">
        <v>496</v>
      </c>
      <c r="N36" s="220"/>
      <c r="O36" s="221"/>
      <c r="P36" s="222"/>
      <c r="Q36" s="377"/>
      <c r="R36" s="382" t="str">
        <f t="shared" si="7"/>
        <v> </v>
      </c>
      <c r="S36" s="381"/>
      <c r="T36" s="382" t="str">
        <f t="shared" si="8"/>
        <v> </v>
      </c>
      <c r="U36" s="200"/>
      <c r="V36" s="381"/>
      <c r="W36" s="382" t="str">
        <f t="shared" si="9"/>
        <v> </v>
      </c>
      <c r="X36" s="200"/>
      <c r="Y36" s="381"/>
      <c r="Z36" s="382" t="str">
        <f t="shared" si="10"/>
        <v> </v>
      </c>
      <c r="AA36" s="450">
        <f t="shared" si="11"/>
        <v>0</v>
      </c>
      <c r="AB36" s="223"/>
      <c r="AC36" s="223"/>
      <c r="AD36" s="459"/>
      <c r="AE36" s="224"/>
      <c r="AF36" s="461"/>
      <c r="AG36" s="223"/>
      <c r="AH36" s="223"/>
      <c r="AI36" s="225"/>
      <c r="AJ36" s="224"/>
      <c r="AK36" s="461"/>
      <c r="AL36" s="458"/>
      <c r="AM36" s="458"/>
      <c r="AN36" s="459"/>
      <c r="AO36" s="460"/>
      <c r="AP36" s="225"/>
      <c r="AQ36" s="458"/>
      <c r="AR36" s="458"/>
      <c r="AS36" s="223"/>
    </row>
    <row r="37" spans="1:45" ht="55.5" customHeight="1">
      <c r="A37" s="677"/>
      <c r="B37" s="404" t="s">
        <v>227</v>
      </c>
      <c r="C37" s="118" t="s">
        <v>228</v>
      </c>
      <c r="D37" s="109">
        <v>0.97</v>
      </c>
      <c r="E37" s="119"/>
      <c r="F37" s="118"/>
      <c r="G37" s="118"/>
      <c r="H37" s="119">
        <v>1</v>
      </c>
      <c r="I37" s="119">
        <f>+H37</f>
        <v>1</v>
      </c>
      <c r="J37" s="116" t="s">
        <v>221</v>
      </c>
      <c r="K37" s="387" t="s">
        <v>154</v>
      </c>
      <c r="L37" s="226"/>
      <c r="M37" s="336" t="s">
        <v>496</v>
      </c>
      <c r="N37" s="227"/>
      <c r="O37" s="228"/>
      <c r="P37" s="229"/>
      <c r="Q37" s="377"/>
      <c r="R37" s="382" t="str">
        <f t="shared" si="7"/>
        <v> </v>
      </c>
      <c r="S37" s="381"/>
      <c r="T37" s="382" t="str">
        <f t="shared" si="8"/>
        <v> </v>
      </c>
      <c r="U37" s="200"/>
      <c r="V37" s="381"/>
      <c r="W37" s="382" t="str">
        <f t="shared" si="9"/>
        <v> </v>
      </c>
      <c r="X37" s="200"/>
      <c r="Y37" s="381"/>
      <c r="Z37" s="382" t="str">
        <f t="shared" si="10"/>
        <v> </v>
      </c>
      <c r="AA37" s="450">
        <f t="shared" si="11"/>
        <v>0</v>
      </c>
      <c r="AB37" s="223"/>
      <c r="AC37" s="223"/>
      <c r="AD37" s="459"/>
      <c r="AE37" s="224"/>
      <c r="AF37" s="461"/>
      <c r="AG37" s="223"/>
      <c r="AH37" s="223"/>
      <c r="AI37" s="225"/>
      <c r="AJ37" s="224"/>
      <c r="AK37" s="461"/>
      <c r="AL37" s="458"/>
      <c r="AM37" s="458"/>
      <c r="AN37" s="459"/>
      <c r="AO37" s="460"/>
      <c r="AP37" s="225"/>
      <c r="AQ37" s="458"/>
      <c r="AR37" s="458"/>
      <c r="AS37" s="223"/>
    </row>
    <row r="38" spans="1:45" ht="52.5" customHeight="1">
      <c r="A38" s="677"/>
      <c r="B38" s="404" t="s">
        <v>229</v>
      </c>
      <c r="C38" s="404" t="s">
        <v>230</v>
      </c>
      <c r="D38" s="404">
        <v>4</v>
      </c>
      <c r="E38" s="400">
        <v>2</v>
      </c>
      <c r="F38" s="404"/>
      <c r="G38" s="404">
        <v>2</v>
      </c>
      <c r="H38" s="404" t="s">
        <v>231</v>
      </c>
      <c r="I38" s="404">
        <f>SUM(E38:H38)</f>
        <v>4</v>
      </c>
      <c r="J38" s="116" t="s">
        <v>221</v>
      </c>
      <c r="K38" s="387" t="s">
        <v>154</v>
      </c>
      <c r="L38" s="216"/>
      <c r="M38" s="336" t="s">
        <v>496</v>
      </c>
      <c r="N38" s="230"/>
      <c r="O38" s="221"/>
      <c r="P38" s="222"/>
      <c r="Q38" s="404">
        <v>2</v>
      </c>
      <c r="R38" s="382">
        <f t="shared" si="7"/>
        <v>1</v>
      </c>
      <c r="S38" s="284"/>
      <c r="T38" s="382" t="str">
        <f t="shared" si="8"/>
        <v> </v>
      </c>
      <c r="U38" s="450">
        <f>IF((IF(M38="promedio",AVERAGE(Q38,S38)/AVERAGE(E38,F38),SUM(Q38,S38)/SUM(E38,F38)))&gt;100%,100%,(IF(M38="promedio",AVERAGE(Q38,S38)/AVERAGE(E38,F38),SUM(Q38,S38)/SUM(E38,F38))))</f>
        <v>1</v>
      </c>
      <c r="V38" s="566">
        <v>0</v>
      </c>
      <c r="W38" s="382" t="str">
        <f t="shared" si="9"/>
        <v> </v>
      </c>
      <c r="X38" s="450">
        <f>IF((IF(M38="promedio",AVERAGE(Q38,S38,V38)/AVERAGE(E38,F38,G38),SUM(Q38,S38,V38)/SUM(E38,F38,G38)))&gt;100%,100%,(IF(M38="promedio",AVERAGE(Q38,S38,V38)/AVERAGE(E38,F38,G38),SUM(Q38,S38,V38)/SUM(E38,F38,G38))))</f>
        <v>0.5</v>
      </c>
      <c r="Y38" s="284"/>
      <c r="Z38" s="382" t="str">
        <f t="shared" si="10"/>
        <v> </v>
      </c>
      <c r="AA38" s="450">
        <f t="shared" si="11"/>
        <v>0.5</v>
      </c>
      <c r="AB38" s="223"/>
      <c r="AC38" s="223"/>
      <c r="AD38" s="459"/>
      <c r="AE38" s="224"/>
      <c r="AF38" s="461"/>
      <c r="AG38" s="223"/>
      <c r="AH38" s="223"/>
      <c r="AI38" s="225"/>
      <c r="AJ38" s="224"/>
      <c r="AK38" s="461"/>
      <c r="AL38" s="458"/>
      <c r="AM38" s="458"/>
      <c r="AN38" s="459"/>
      <c r="AO38" s="460"/>
      <c r="AP38" s="360" t="s">
        <v>509</v>
      </c>
      <c r="AQ38" s="504" t="s">
        <v>509</v>
      </c>
      <c r="AR38" s="489" t="s">
        <v>667</v>
      </c>
      <c r="AS38" s="223"/>
    </row>
    <row r="39" spans="1:28" ht="34.5" customHeight="1">
      <c r="A39" s="695" t="s">
        <v>107</v>
      </c>
      <c r="B39" s="696"/>
      <c r="C39" s="696"/>
      <c r="D39" s="696"/>
      <c r="E39" s="696"/>
      <c r="F39" s="696"/>
      <c r="G39" s="696"/>
      <c r="H39" s="696"/>
      <c r="I39" s="696"/>
      <c r="J39" s="696"/>
      <c r="K39" s="696"/>
      <c r="L39" s="75">
        <v>0.0015</v>
      </c>
      <c r="M39" s="186"/>
      <c r="N39" s="254"/>
      <c r="O39" s="254"/>
      <c r="P39" s="254"/>
      <c r="Q39" s="252">
        <f>$L39/4</f>
        <v>0.000375</v>
      </c>
      <c r="R39" s="255">
        <v>1</v>
      </c>
      <c r="S39" s="252">
        <f>$L39/4</f>
        <v>0.000375</v>
      </c>
      <c r="T39" s="255">
        <v>1</v>
      </c>
      <c r="U39" s="508">
        <f>AVERAGE(U33:U38)</f>
        <v>0.8916666666666667</v>
      </c>
      <c r="V39" s="252">
        <f>$L39/4</f>
        <v>0.000375</v>
      </c>
      <c r="W39" s="255">
        <v>1</v>
      </c>
      <c r="X39" s="256">
        <f>AVERAGE(X33:X38)</f>
        <v>0.8683333333333333</v>
      </c>
      <c r="Y39" s="252">
        <f>$L39/4</f>
        <v>0.000375</v>
      </c>
      <c r="Z39" s="255">
        <v>1</v>
      </c>
      <c r="AA39" s="256">
        <f>AVERAGE(AA33:AA38)</f>
        <v>0.4366666666666667</v>
      </c>
      <c r="AB39" s="257"/>
    </row>
    <row r="40" spans="1:28" ht="47.25" customHeight="1">
      <c r="A40" s="691" t="s">
        <v>108</v>
      </c>
      <c r="B40" s="692"/>
      <c r="C40" s="692"/>
      <c r="D40" s="692"/>
      <c r="E40" s="692"/>
      <c r="F40" s="692"/>
      <c r="G40" s="692"/>
      <c r="H40" s="692"/>
      <c r="I40" s="692"/>
      <c r="J40" s="692"/>
      <c r="K40" s="692"/>
      <c r="L40" s="258"/>
      <c r="M40" s="259"/>
      <c r="N40" s="260"/>
      <c r="O40" s="260"/>
      <c r="P40" s="260"/>
      <c r="Q40" s="261">
        <f>R40*Q39/R39</f>
        <v>0.000375</v>
      </c>
      <c r="R40" s="262">
        <f>AVERAGE(R33:R38)</f>
        <v>1</v>
      </c>
      <c r="S40" s="261">
        <f>T40*S39/T39</f>
        <v>0.00032083333333333334</v>
      </c>
      <c r="T40" s="262">
        <f>AVERAGE(T33:T38)</f>
        <v>0.8555555555555556</v>
      </c>
      <c r="U40" s="263">
        <f>SUM(Q40,S40)</f>
        <v>0.0006958333333333334</v>
      </c>
      <c r="V40" s="261">
        <f>W40*V39/W39</f>
        <v>0.00043583333333333343</v>
      </c>
      <c r="W40" s="262">
        <f>AVERAGE(W33:W38)</f>
        <v>1.1622222222222225</v>
      </c>
      <c r="X40" s="263">
        <f>SUM(U40,V40)</f>
        <v>0.0011316666666666667</v>
      </c>
      <c r="Y40" s="261" t="e">
        <f>Z40*Y39/Z39</f>
        <v>#DIV/0!</v>
      </c>
      <c r="Z40" s="262" t="e">
        <f>AVERAGE(Z33:Z38)</f>
        <v>#DIV/0!</v>
      </c>
      <c r="AA40" s="263" t="e">
        <f>SUM(X40,Y40)</f>
        <v>#DIV/0!</v>
      </c>
      <c r="AB40" s="264"/>
    </row>
    <row r="41" spans="1:13" s="267" customFormat="1" ht="48" customHeight="1">
      <c r="A41" s="266"/>
      <c r="B41" s="266"/>
      <c r="C41" s="266"/>
      <c r="D41" s="266"/>
      <c r="E41" s="266"/>
      <c r="F41" s="266"/>
      <c r="G41" s="266"/>
      <c r="H41" s="266"/>
      <c r="I41" s="266"/>
      <c r="J41" s="266"/>
      <c r="K41" s="266"/>
      <c r="L41" s="266"/>
      <c r="M41" s="266"/>
    </row>
    <row r="42" spans="1:13" s="267" customFormat="1" ht="32.25" customHeight="1">
      <c r="A42" s="266"/>
      <c r="B42" s="266"/>
      <c r="C42" s="266"/>
      <c r="D42" s="266"/>
      <c r="E42" s="266"/>
      <c r="F42" s="266"/>
      <c r="G42" s="266"/>
      <c r="H42" s="266"/>
      <c r="I42" s="266"/>
      <c r="J42" s="266"/>
      <c r="K42" s="266"/>
      <c r="L42" s="266"/>
      <c r="M42" s="266"/>
    </row>
    <row r="43" spans="1:45" ht="42" customHeight="1">
      <c r="A43" s="699" t="s">
        <v>463</v>
      </c>
      <c r="B43" s="700"/>
      <c r="C43" s="700"/>
      <c r="D43" s="700"/>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0"/>
      <c r="AK43" s="700"/>
      <c r="AL43" s="700"/>
      <c r="AM43" s="700"/>
      <c r="AN43" s="700"/>
      <c r="AO43" s="700"/>
      <c r="AP43" s="700"/>
      <c r="AQ43" s="700"/>
      <c r="AR43" s="700"/>
      <c r="AS43" s="700"/>
    </row>
    <row r="44" spans="1:45" ht="47.25" customHeight="1">
      <c r="A44" s="699" t="s">
        <v>25</v>
      </c>
      <c r="B44" s="700"/>
      <c r="C44" s="700"/>
      <c r="D44" s="700"/>
      <c r="E44" s="700"/>
      <c r="F44" s="700"/>
      <c r="G44" s="700"/>
      <c r="H44" s="700"/>
      <c r="I44" s="700"/>
      <c r="J44" s="700"/>
      <c r="K44" s="700"/>
      <c r="L44" s="700"/>
      <c r="M44" s="700"/>
      <c r="N44" s="700"/>
      <c r="O44" s="700"/>
      <c r="P44" s="700"/>
      <c r="Q44" s="701" t="s">
        <v>138</v>
      </c>
      <c r="R44" s="702"/>
      <c r="S44" s="702"/>
      <c r="T44" s="702"/>
      <c r="U44" s="702"/>
      <c r="V44" s="702"/>
      <c r="W44" s="702"/>
      <c r="X44" s="702"/>
      <c r="Y44" s="702"/>
      <c r="Z44" s="702"/>
      <c r="AA44" s="702"/>
      <c r="AB44" s="702"/>
      <c r="AC44" s="702"/>
      <c r="AD44" s="702"/>
      <c r="AE44" s="702"/>
      <c r="AF44" s="702"/>
      <c r="AG44" s="702"/>
      <c r="AH44" s="702"/>
      <c r="AI44" s="702"/>
      <c r="AJ44" s="702"/>
      <c r="AK44" s="702"/>
      <c r="AL44" s="702"/>
      <c r="AM44" s="702"/>
      <c r="AN44" s="702"/>
      <c r="AO44" s="702"/>
      <c r="AP44" s="702"/>
      <c r="AQ44" s="702"/>
      <c r="AR44" s="702"/>
      <c r="AS44" s="702"/>
    </row>
    <row r="45" spans="1:45" ht="33.75" customHeight="1">
      <c r="A45" s="703" t="s">
        <v>10</v>
      </c>
      <c r="B45" s="690" t="s">
        <v>99</v>
      </c>
      <c r="C45" s="690" t="s">
        <v>11</v>
      </c>
      <c r="D45" s="690" t="s">
        <v>12</v>
      </c>
      <c r="E45" s="704" t="s">
        <v>111</v>
      </c>
      <c r="F45" s="705"/>
      <c r="G45" s="705"/>
      <c r="H45" s="706"/>
      <c r="I45" s="693" t="s">
        <v>112</v>
      </c>
      <c r="J45" s="690" t="s">
        <v>13</v>
      </c>
      <c r="K45" s="690" t="s">
        <v>104</v>
      </c>
      <c r="L45" s="693" t="s">
        <v>14</v>
      </c>
      <c r="M45" s="394"/>
      <c r="N45" s="693" t="s">
        <v>156</v>
      </c>
      <c r="O45" s="693" t="s">
        <v>155</v>
      </c>
      <c r="P45" s="693" t="s">
        <v>157</v>
      </c>
      <c r="Q45" s="730" t="s">
        <v>139</v>
      </c>
      <c r="R45" s="731"/>
      <c r="S45" s="731"/>
      <c r="T45" s="731"/>
      <c r="U45" s="731"/>
      <c r="V45" s="731"/>
      <c r="W45" s="731"/>
      <c r="X45" s="731"/>
      <c r="Y45" s="731"/>
      <c r="Z45" s="731"/>
      <c r="AA45" s="731"/>
      <c r="AB45" s="730" t="s">
        <v>140</v>
      </c>
      <c r="AC45" s="731"/>
      <c r="AD45" s="731"/>
      <c r="AE45" s="731"/>
      <c r="AF45" s="731"/>
      <c r="AG45" s="731"/>
      <c r="AH45" s="731"/>
      <c r="AI45" s="732"/>
      <c r="AJ45" s="736" t="s">
        <v>141</v>
      </c>
      <c r="AK45" s="737"/>
      <c r="AL45" s="737"/>
      <c r="AM45" s="737"/>
      <c r="AN45" s="724" t="s">
        <v>145</v>
      </c>
      <c r="AO45" s="728" t="s">
        <v>146</v>
      </c>
      <c r="AP45" s="726" t="s">
        <v>148</v>
      </c>
      <c r="AQ45" s="727"/>
      <c r="AR45" s="727"/>
      <c r="AS45" s="727"/>
    </row>
    <row r="46" spans="1:45" ht="45" customHeight="1">
      <c r="A46" s="703"/>
      <c r="B46" s="690"/>
      <c r="C46" s="690"/>
      <c r="D46" s="690"/>
      <c r="E46" s="269" t="s">
        <v>100</v>
      </c>
      <c r="F46" s="269" t="s">
        <v>101</v>
      </c>
      <c r="G46" s="269" t="s">
        <v>102</v>
      </c>
      <c r="H46" s="269" t="s">
        <v>103</v>
      </c>
      <c r="I46" s="694"/>
      <c r="J46" s="690"/>
      <c r="K46" s="690"/>
      <c r="L46" s="694"/>
      <c r="M46" s="395"/>
      <c r="N46" s="694"/>
      <c r="O46" s="694"/>
      <c r="P46" s="694"/>
      <c r="Q46" s="433" t="s">
        <v>100</v>
      </c>
      <c r="R46" s="433" t="s">
        <v>142</v>
      </c>
      <c r="S46" s="433" t="s">
        <v>101</v>
      </c>
      <c r="T46" s="433" t="s">
        <v>142</v>
      </c>
      <c r="U46" s="433" t="s">
        <v>143</v>
      </c>
      <c r="V46" s="433" t="s">
        <v>102</v>
      </c>
      <c r="W46" s="433" t="s">
        <v>142</v>
      </c>
      <c r="X46" s="433" t="s">
        <v>144</v>
      </c>
      <c r="Y46" s="433" t="s">
        <v>103</v>
      </c>
      <c r="Z46" s="433" t="s">
        <v>142</v>
      </c>
      <c r="AA46" s="99" t="s">
        <v>165</v>
      </c>
      <c r="AB46" s="433" t="s">
        <v>100</v>
      </c>
      <c r="AC46" s="433" t="s">
        <v>142</v>
      </c>
      <c r="AD46" s="433" t="s">
        <v>101</v>
      </c>
      <c r="AE46" s="433" t="s">
        <v>142</v>
      </c>
      <c r="AF46" s="433" t="s">
        <v>102</v>
      </c>
      <c r="AG46" s="433" t="s">
        <v>142</v>
      </c>
      <c r="AH46" s="433" t="s">
        <v>103</v>
      </c>
      <c r="AI46" s="433" t="s">
        <v>142</v>
      </c>
      <c r="AJ46" s="433" t="s">
        <v>100</v>
      </c>
      <c r="AK46" s="433" t="s">
        <v>101</v>
      </c>
      <c r="AL46" s="433" t="s">
        <v>102</v>
      </c>
      <c r="AM46" s="433" t="s">
        <v>103</v>
      </c>
      <c r="AN46" s="725"/>
      <c r="AO46" s="729"/>
      <c r="AP46" s="270" t="s">
        <v>147</v>
      </c>
      <c r="AQ46" s="270" t="s">
        <v>149</v>
      </c>
      <c r="AR46" s="270" t="s">
        <v>150</v>
      </c>
      <c r="AS46" s="270" t="s">
        <v>151</v>
      </c>
    </row>
    <row r="47" spans="1:45" ht="76.5" customHeight="1">
      <c r="A47" s="676" t="s">
        <v>241</v>
      </c>
      <c r="B47" s="120" t="s">
        <v>233</v>
      </c>
      <c r="C47" s="415" t="s">
        <v>234</v>
      </c>
      <c r="D47" s="121">
        <v>1</v>
      </c>
      <c r="E47" s="122"/>
      <c r="F47" s="121">
        <v>1</v>
      </c>
      <c r="G47" s="121"/>
      <c r="H47" s="121"/>
      <c r="I47" s="121">
        <f>SUM(F47:H47)</f>
        <v>1</v>
      </c>
      <c r="J47" s="120" t="s">
        <v>235</v>
      </c>
      <c r="K47" s="387" t="s">
        <v>154</v>
      </c>
      <c r="L47" s="214"/>
      <c r="M47" s="214" t="s">
        <v>496</v>
      </c>
      <c r="N47" s="397"/>
      <c r="O47" s="398"/>
      <c r="P47" s="399"/>
      <c r="Q47" s="381"/>
      <c r="R47" s="382" t="str">
        <f aca="true" t="shared" si="12" ref="R47:R79">IF(Q47&lt;&gt;0,IF(Q47/E47&gt;100%,100%,Q47/E47)," ")</f>
        <v> </v>
      </c>
      <c r="S47" s="463">
        <v>0.9</v>
      </c>
      <c r="T47" s="382">
        <f>IF(S47&lt;&gt;0,IF(S47/F47&gt;100%,100%,S47/F47)," ")</f>
        <v>0.9</v>
      </c>
      <c r="U47" s="450">
        <f>IF((IF(M47="promedio",AVERAGE(Q47,S47)/AVERAGE(E47,F47),SUM(Q47,S47)/SUM(E47,F47)))&gt;100%,100%,(IF(M47="promedio",AVERAGE(Q47,S47)/AVERAGE(E47,F47),SUM(Q47,S47)/SUM(E47,F47))))</f>
        <v>0.9</v>
      </c>
      <c r="V47" s="381"/>
      <c r="W47" s="382" t="str">
        <f>IF(V47&lt;&gt;0,V47/G47," ")</f>
        <v> </v>
      </c>
      <c r="X47" s="450">
        <f>IF((IF(M47="promedio",AVERAGE(Q47,S47,V47)/AVERAGE(E47,F47,G47),SUM(Q47,S47,V47)/SUM(E47,F47,G47)))&gt;100%,100%,(IF(M47="promedio",AVERAGE(Q47,S47,V47)/AVERAGE(E47,F47,G47),SUM(Q47,S47,V47)/SUM(E47,F47,G47))))</f>
        <v>0.9</v>
      </c>
      <c r="Y47" s="381"/>
      <c r="Z47" s="382" t="str">
        <f>IF(Y47&lt;&gt;0,IF(Y47/H47&gt;100%,100%,Y47/H47)," ")</f>
        <v> </v>
      </c>
      <c r="AA47" s="450">
        <f>IF((IF(M47="promedio",AVERAGE(Q47,S47,V47,Y47)/I47,SUM(Q47,S47,V47,Y47)/I47))&gt;100%,100%,(IF(M47="promedio",AVERAGE(Q47,S47,V47,Y47)/I47,SUM(Q47,S47,V47,Y47)/I47)))</f>
        <v>0.9</v>
      </c>
      <c r="AB47" s="215"/>
      <c r="AC47" s="215"/>
      <c r="AD47" s="455"/>
      <c r="AE47" s="215"/>
      <c r="AF47" s="455"/>
      <c r="AG47" s="215"/>
      <c r="AH47" s="215"/>
      <c r="AI47" s="215"/>
      <c r="AJ47" s="215"/>
      <c r="AK47" s="455"/>
      <c r="AL47" s="455"/>
      <c r="AM47" s="455"/>
      <c r="AN47" s="455"/>
      <c r="AO47" s="455"/>
      <c r="AP47" s="215"/>
      <c r="AQ47" s="490" t="s">
        <v>565</v>
      </c>
      <c r="AR47" s="455"/>
      <c r="AS47" s="215"/>
    </row>
    <row r="48" spans="1:45" ht="72.75" customHeight="1">
      <c r="A48" s="677"/>
      <c r="B48" s="782" t="s">
        <v>236</v>
      </c>
      <c r="C48" s="415" t="s">
        <v>237</v>
      </c>
      <c r="D48" s="123">
        <v>0.847</v>
      </c>
      <c r="E48" s="114"/>
      <c r="F48" s="114"/>
      <c r="G48" s="124"/>
      <c r="H48" s="184">
        <v>0.85</v>
      </c>
      <c r="I48" s="184">
        <v>0.85</v>
      </c>
      <c r="J48" s="120" t="s">
        <v>238</v>
      </c>
      <c r="K48" s="387" t="s">
        <v>154</v>
      </c>
      <c r="L48" s="216"/>
      <c r="M48" s="216" t="s">
        <v>496</v>
      </c>
      <c r="N48" s="669"/>
      <c r="O48" s="781"/>
      <c r="P48" s="668"/>
      <c r="Q48" s="381"/>
      <c r="R48" s="382" t="str">
        <f t="shared" si="12"/>
        <v> </v>
      </c>
      <c r="S48" s="381"/>
      <c r="T48" s="382" t="str">
        <f aca="true" t="shared" si="13" ref="T48:T79">IF(S48&lt;&gt;0,IF(S48/F48&gt;100%,100%,S48/F48)," ")</f>
        <v> </v>
      </c>
      <c r="U48" s="200"/>
      <c r="V48" s="381"/>
      <c r="W48" s="382" t="str">
        <f aca="true" t="shared" si="14" ref="W48:W79">IF(V48&lt;&gt;0,V48/G48," ")</f>
        <v> </v>
      </c>
      <c r="X48" s="200"/>
      <c r="Y48" s="381"/>
      <c r="Z48" s="382" t="str">
        <f aca="true" t="shared" si="15" ref="Z48:Z79">IF(Y48&lt;&gt;0,IF(Y48/H48&gt;100%,100%,Y48/H48)," ")</f>
        <v> </v>
      </c>
      <c r="AA48" s="450">
        <f aca="true" t="shared" si="16" ref="AA48:AA79">IF((IF(M48="promedio",AVERAGE(Q48,S48,V48,Y48)/I48,SUM(Q48,S48,V48,Y48)/I48))&gt;100%,100%,(IF(M48="promedio",AVERAGE(Q48,S48,V48,Y48)/I48,SUM(Q48,S48,V48,Y48)/I48)))</f>
        <v>0</v>
      </c>
      <c r="AB48" s="217"/>
      <c r="AC48" s="217"/>
      <c r="AD48" s="456"/>
      <c r="AE48" s="217"/>
      <c r="AF48" s="456"/>
      <c r="AG48" s="217"/>
      <c r="AH48" s="217"/>
      <c r="AI48" s="217"/>
      <c r="AJ48" s="217"/>
      <c r="AK48" s="456"/>
      <c r="AL48" s="456"/>
      <c r="AM48" s="456"/>
      <c r="AN48" s="456"/>
      <c r="AO48" s="456"/>
      <c r="AP48" s="217"/>
      <c r="AQ48" s="456"/>
      <c r="AR48" s="456"/>
      <c r="AS48" s="217"/>
    </row>
    <row r="49" spans="1:45" ht="69" customHeight="1">
      <c r="A49" s="677"/>
      <c r="B49" s="783"/>
      <c r="C49" s="415" t="s">
        <v>239</v>
      </c>
      <c r="D49" s="416">
        <f>(85%+84%)/2</f>
        <v>0.845</v>
      </c>
      <c r="E49" s="125"/>
      <c r="F49" s="125"/>
      <c r="G49" s="126"/>
      <c r="H49" s="126">
        <v>0.85</v>
      </c>
      <c r="I49" s="184">
        <v>0.85</v>
      </c>
      <c r="J49" s="120" t="s">
        <v>238</v>
      </c>
      <c r="K49" s="387" t="s">
        <v>154</v>
      </c>
      <c r="L49" s="216"/>
      <c r="M49" s="216" t="s">
        <v>496</v>
      </c>
      <c r="N49" s="669"/>
      <c r="O49" s="781"/>
      <c r="P49" s="668"/>
      <c r="Q49" s="381"/>
      <c r="R49" s="382" t="str">
        <f t="shared" si="12"/>
        <v> </v>
      </c>
      <c r="S49" s="381"/>
      <c r="T49" s="382" t="str">
        <f t="shared" si="13"/>
        <v> </v>
      </c>
      <c r="U49" s="200"/>
      <c r="V49" s="556"/>
      <c r="W49" s="382" t="str">
        <f t="shared" si="14"/>
        <v> </v>
      </c>
      <c r="X49" s="450"/>
      <c r="Y49" s="381"/>
      <c r="Z49" s="382" t="str">
        <f t="shared" si="15"/>
        <v> </v>
      </c>
      <c r="AA49" s="450">
        <f t="shared" si="16"/>
        <v>0</v>
      </c>
      <c r="AB49" s="218"/>
      <c r="AC49" s="218"/>
      <c r="AD49" s="457"/>
      <c r="AE49" s="218"/>
      <c r="AF49" s="457"/>
      <c r="AG49" s="218"/>
      <c r="AH49" s="218"/>
      <c r="AI49" s="218"/>
      <c r="AJ49" s="218"/>
      <c r="AK49" s="457"/>
      <c r="AL49" s="457"/>
      <c r="AM49" s="457"/>
      <c r="AN49" s="457"/>
      <c r="AO49" s="457"/>
      <c r="AP49" s="218"/>
      <c r="AQ49" s="457"/>
      <c r="AR49" s="457"/>
      <c r="AS49" s="218"/>
    </row>
    <row r="50" spans="1:45" ht="87.75" customHeight="1">
      <c r="A50" s="677"/>
      <c r="B50" s="784"/>
      <c r="C50" s="415" t="s">
        <v>240</v>
      </c>
      <c r="D50" s="416" t="s">
        <v>116</v>
      </c>
      <c r="E50" s="125">
        <v>1</v>
      </c>
      <c r="F50" s="125"/>
      <c r="G50" s="127"/>
      <c r="H50" s="125"/>
      <c r="I50" s="125">
        <v>1</v>
      </c>
      <c r="J50" s="120" t="s">
        <v>238</v>
      </c>
      <c r="K50" s="387" t="s">
        <v>154</v>
      </c>
      <c r="L50" s="216"/>
      <c r="M50" s="219" t="s">
        <v>496</v>
      </c>
      <c r="N50" s="220"/>
      <c r="O50" s="221"/>
      <c r="P50" s="222"/>
      <c r="Q50" s="284">
        <v>1</v>
      </c>
      <c r="R50" s="382">
        <f t="shared" si="12"/>
        <v>1</v>
      </c>
      <c r="S50" s="284"/>
      <c r="T50" s="382" t="str">
        <f t="shared" si="13"/>
        <v> </v>
      </c>
      <c r="U50" s="450">
        <f aca="true" t="shared" si="17" ref="U50:U79">IF((IF(M50="promedio",AVERAGE(Q50,S50)/AVERAGE(E50,F50),SUM(Q50,S50)/SUM(E50,F50)))&gt;100%,100%,(IF(M50="promedio",AVERAGE(Q50,S50)/AVERAGE(E50,F50),SUM(Q50,S50)/SUM(E50,F50))))</f>
        <v>1</v>
      </c>
      <c r="V50" s="284"/>
      <c r="W50" s="382" t="str">
        <f t="shared" si="14"/>
        <v> </v>
      </c>
      <c r="X50" s="450">
        <f aca="true" t="shared" si="18" ref="X50:X79">IF((IF(M50="promedio",AVERAGE(Q50,S50,V50)/AVERAGE(E50,F50,G50),SUM(Q50,S50,V50)/SUM(E50,F50,G50)))&gt;100%,100%,(IF(M50="promedio",AVERAGE(Q50,S50,V50)/AVERAGE(E50,F50,G50),SUM(Q50,S50,V50)/SUM(E50,F50,G50))))</f>
        <v>1</v>
      </c>
      <c r="Y50" s="284"/>
      <c r="Z50" s="382" t="str">
        <f t="shared" si="15"/>
        <v> </v>
      </c>
      <c r="AA50" s="450">
        <f t="shared" si="16"/>
        <v>1</v>
      </c>
      <c r="AB50" s="223"/>
      <c r="AC50" s="223"/>
      <c r="AD50" s="459"/>
      <c r="AE50" s="224"/>
      <c r="AF50" s="461"/>
      <c r="AG50" s="223"/>
      <c r="AH50" s="223"/>
      <c r="AI50" s="225"/>
      <c r="AJ50" s="224"/>
      <c r="AK50" s="461"/>
      <c r="AL50" s="458"/>
      <c r="AM50" s="458"/>
      <c r="AN50" s="459"/>
      <c r="AO50" s="460"/>
      <c r="AP50" s="361" t="s">
        <v>536</v>
      </c>
      <c r="AQ50" s="458"/>
      <c r="AR50" s="458"/>
      <c r="AS50" s="223"/>
    </row>
    <row r="51" spans="1:45" ht="87.75" customHeight="1" hidden="1">
      <c r="A51" s="677"/>
      <c r="B51" s="287"/>
      <c r="C51" s="288"/>
      <c r="D51" s="389"/>
      <c r="E51" s="389"/>
      <c r="F51" s="389"/>
      <c r="G51" s="389"/>
      <c r="H51" s="391"/>
      <c r="I51" s="289"/>
      <c r="J51" s="389"/>
      <c r="K51" s="393"/>
      <c r="L51" s="226"/>
      <c r="M51" s="219"/>
      <c r="N51" s="273"/>
      <c r="O51" s="274"/>
      <c r="P51" s="275"/>
      <c r="Q51" s="284"/>
      <c r="R51" s="382" t="str">
        <f t="shared" si="12"/>
        <v> </v>
      </c>
      <c r="S51" s="284"/>
      <c r="T51" s="382" t="str">
        <f t="shared" si="13"/>
        <v> </v>
      </c>
      <c r="U51" s="200" t="e">
        <f t="shared" si="17"/>
        <v>#DIV/0!</v>
      </c>
      <c r="V51" s="284"/>
      <c r="W51" s="382" t="str">
        <f t="shared" si="14"/>
        <v> </v>
      </c>
      <c r="X51" s="200" t="e">
        <f t="shared" si="18"/>
        <v>#DIV/0!</v>
      </c>
      <c r="Y51" s="284"/>
      <c r="Z51" s="382" t="str">
        <f t="shared" si="15"/>
        <v> </v>
      </c>
      <c r="AA51" s="450" t="e">
        <f t="shared" si="16"/>
        <v>#DIV/0!</v>
      </c>
      <c r="AB51" s="223"/>
      <c r="AC51" s="223"/>
      <c r="AD51" s="158"/>
      <c r="AE51" s="224"/>
      <c r="AF51" s="225"/>
      <c r="AG51" s="223"/>
      <c r="AH51" s="223"/>
      <c r="AI51" s="225"/>
      <c r="AJ51" s="224"/>
      <c r="AK51" s="225"/>
      <c r="AL51" s="223"/>
      <c r="AM51" s="223"/>
      <c r="AN51" s="158"/>
      <c r="AO51" s="224"/>
      <c r="AP51" s="225"/>
      <c r="AQ51" s="223"/>
      <c r="AR51" s="223"/>
      <c r="AS51" s="223"/>
    </row>
    <row r="52" spans="1:45" ht="87.75" customHeight="1" hidden="1">
      <c r="A52" s="677"/>
      <c r="B52" s="280"/>
      <c r="C52" s="310"/>
      <c r="D52" s="310"/>
      <c r="E52" s="310"/>
      <c r="F52" s="310"/>
      <c r="G52" s="311"/>
      <c r="H52" s="311"/>
      <c r="I52" s="311"/>
      <c r="J52" s="310"/>
      <c r="K52" s="312"/>
      <c r="L52" s="216"/>
      <c r="M52" s="219"/>
      <c r="N52" s="276"/>
      <c r="O52" s="240"/>
      <c r="P52" s="215"/>
      <c r="Q52" s="284"/>
      <c r="R52" s="382" t="str">
        <f t="shared" si="12"/>
        <v> </v>
      </c>
      <c r="S52" s="284"/>
      <c r="T52" s="382" t="str">
        <f t="shared" si="13"/>
        <v> </v>
      </c>
      <c r="U52" s="200" t="e">
        <f t="shared" si="17"/>
        <v>#DIV/0!</v>
      </c>
      <c r="V52" s="284"/>
      <c r="W52" s="382" t="str">
        <f t="shared" si="14"/>
        <v> </v>
      </c>
      <c r="X52" s="200" t="e">
        <f t="shared" si="18"/>
        <v>#DIV/0!</v>
      </c>
      <c r="Y52" s="284"/>
      <c r="Z52" s="382" t="str">
        <f t="shared" si="15"/>
        <v> </v>
      </c>
      <c r="AA52" s="450" t="e">
        <f t="shared" si="16"/>
        <v>#DIV/0!</v>
      </c>
      <c r="AB52" s="223"/>
      <c r="AC52" s="223"/>
      <c r="AD52" s="158"/>
      <c r="AE52" s="224"/>
      <c r="AF52" s="225"/>
      <c r="AG52" s="223"/>
      <c r="AH52" s="223"/>
      <c r="AI52" s="225"/>
      <c r="AJ52" s="224"/>
      <c r="AK52" s="225"/>
      <c r="AL52" s="223"/>
      <c r="AM52" s="223"/>
      <c r="AN52" s="158"/>
      <c r="AO52" s="224"/>
      <c r="AP52" s="225"/>
      <c r="AQ52" s="223"/>
      <c r="AR52" s="223"/>
      <c r="AS52" s="223"/>
    </row>
    <row r="53" spans="1:45" ht="87.75" customHeight="1" hidden="1">
      <c r="A53" s="677"/>
      <c r="B53" s="288"/>
      <c r="C53" s="313"/>
      <c r="D53" s="313"/>
      <c r="E53" s="313"/>
      <c r="F53" s="313"/>
      <c r="G53" s="314"/>
      <c r="H53" s="314"/>
      <c r="I53" s="314"/>
      <c r="J53" s="313"/>
      <c r="K53" s="315"/>
      <c r="L53" s="226"/>
      <c r="M53" s="219"/>
      <c r="N53" s="276"/>
      <c r="O53" s="240"/>
      <c r="P53" s="215"/>
      <c r="Q53" s="284"/>
      <c r="R53" s="382" t="str">
        <f t="shared" si="12"/>
        <v> </v>
      </c>
      <c r="S53" s="284"/>
      <c r="T53" s="382" t="str">
        <f t="shared" si="13"/>
        <v> </v>
      </c>
      <c r="U53" s="200" t="e">
        <f t="shared" si="17"/>
        <v>#DIV/0!</v>
      </c>
      <c r="V53" s="284"/>
      <c r="W53" s="382" t="str">
        <f t="shared" si="14"/>
        <v> </v>
      </c>
      <c r="X53" s="200" t="e">
        <f t="shared" si="18"/>
        <v>#DIV/0!</v>
      </c>
      <c r="Y53" s="284"/>
      <c r="Z53" s="382" t="str">
        <f t="shared" si="15"/>
        <v> </v>
      </c>
      <c r="AA53" s="450" t="e">
        <f t="shared" si="16"/>
        <v>#DIV/0!</v>
      </c>
      <c r="AB53" s="223"/>
      <c r="AC53" s="223"/>
      <c r="AD53" s="158"/>
      <c r="AE53" s="224"/>
      <c r="AF53" s="225"/>
      <c r="AG53" s="223"/>
      <c r="AH53" s="223"/>
      <c r="AI53" s="225"/>
      <c r="AJ53" s="224"/>
      <c r="AK53" s="225"/>
      <c r="AL53" s="223"/>
      <c r="AM53" s="223"/>
      <c r="AN53" s="158"/>
      <c r="AO53" s="224"/>
      <c r="AP53" s="225"/>
      <c r="AQ53" s="223"/>
      <c r="AR53" s="223"/>
      <c r="AS53" s="223"/>
    </row>
    <row r="54" spans="1:45" ht="74.25" customHeight="1" hidden="1">
      <c r="A54" s="677"/>
      <c r="B54" s="290"/>
      <c r="C54" s="316"/>
      <c r="D54" s="317"/>
      <c r="E54" s="316"/>
      <c r="F54" s="316"/>
      <c r="G54" s="316"/>
      <c r="H54" s="317"/>
      <c r="I54" s="317"/>
      <c r="J54" s="318"/>
      <c r="K54" s="316"/>
      <c r="L54" s="216"/>
      <c r="M54" s="219"/>
      <c r="N54" s="273"/>
      <c r="O54" s="274"/>
      <c r="P54" s="275"/>
      <c r="Q54" s="284"/>
      <c r="R54" s="382" t="str">
        <f t="shared" si="12"/>
        <v> </v>
      </c>
      <c r="S54" s="284"/>
      <c r="T54" s="382" t="str">
        <f t="shared" si="13"/>
        <v> </v>
      </c>
      <c r="U54" s="200" t="e">
        <f t="shared" si="17"/>
        <v>#DIV/0!</v>
      </c>
      <c r="V54" s="284"/>
      <c r="W54" s="382" t="str">
        <f t="shared" si="14"/>
        <v> </v>
      </c>
      <c r="X54" s="200" t="e">
        <f t="shared" si="18"/>
        <v>#DIV/0!</v>
      </c>
      <c r="Y54" s="284"/>
      <c r="Z54" s="382" t="str">
        <f t="shared" si="15"/>
        <v> </v>
      </c>
      <c r="AA54" s="450" t="e">
        <f t="shared" si="16"/>
        <v>#DIV/0!</v>
      </c>
      <c r="AB54" s="223"/>
      <c r="AC54" s="223"/>
      <c r="AD54" s="158"/>
      <c r="AE54" s="224"/>
      <c r="AF54" s="225"/>
      <c r="AG54" s="223"/>
      <c r="AH54" s="223"/>
      <c r="AI54" s="225"/>
      <c r="AJ54" s="224"/>
      <c r="AK54" s="225"/>
      <c r="AL54" s="223"/>
      <c r="AM54" s="223"/>
      <c r="AN54" s="158"/>
      <c r="AO54" s="224"/>
      <c r="AP54" s="225"/>
      <c r="AQ54" s="223"/>
      <c r="AR54" s="223"/>
      <c r="AS54" s="223"/>
    </row>
    <row r="55" spans="1:45" ht="74.25" customHeight="1" hidden="1">
      <c r="A55" s="714"/>
      <c r="B55" s="290"/>
      <c r="C55" s="319"/>
      <c r="D55" s="320"/>
      <c r="E55" s="319"/>
      <c r="F55" s="319"/>
      <c r="G55" s="319"/>
      <c r="H55" s="320"/>
      <c r="I55" s="320"/>
      <c r="J55" s="321"/>
      <c r="K55" s="319"/>
      <c r="L55" s="226"/>
      <c r="M55" s="219"/>
      <c r="N55" s="273"/>
      <c r="O55" s="274"/>
      <c r="P55" s="275"/>
      <c r="Q55" s="284"/>
      <c r="R55" s="382" t="str">
        <f t="shared" si="12"/>
        <v> </v>
      </c>
      <c r="S55" s="284"/>
      <c r="T55" s="382" t="str">
        <f t="shared" si="13"/>
        <v> </v>
      </c>
      <c r="U55" s="200" t="e">
        <f t="shared" si="17"/>
        <v>#DIV/0!</v>
      </c>
      <c r="V55" s="284"/>
      <c r="W55" s="382" t="str">
        <f t="shared" si="14"/>
        <v> </v>
      </c>
      <c r="X55" s="200" t="e">
        <f t="shared" si="18"/>
        <v>#DIV/0!</v>
      </c>
      <c r="Y55" s="284"/>
      <c r="Z55" s="382" t="str">
        <f t="shared" si="15"/>
        <v> </v>
      </c>
      <c r="AA55" s="450" t="e">
        <f t="shared" si="16"/>
        <v>#DIV/0!</v>
      </c>
      <c r="AB55" s="223"/>
      <c r="AC55" s="223"/>
      <c r="AD55" s="158"/>
      <c r="AE55" s="224"/>
      <c r="AF55" s="225"/>
      <c r="AG55" s="223"/>
      <c r="AH55" s="223"/>
      <c r="AI55" s="225"/>
      <c r="AJ55" s="224"/>
      <c r="AK55" s="225"/>
      <c r="AL55" s="223"/>
      <c r="AM55" s="223"/>
      <c r="AN55" s="158"/>
      <c r="AO55" s="224"/>
      <c r="AP55" s="225"/>
      <c r="AQ55" s="223"/>
      <c r="AR55" s="223"/>
      <c r="AS55" s="223"/>
    </row>
    <row r="56" spans="1:45" ht="87.75" customHeight="1" hidden="1">
      <c r="A56" s="676"/>
      <c r="B56" s="280"/>
      <c r="C56" s="280"/>
      <c r="D56" s="281"/>
      <c r="E56" s="322"/>
      <c r="F56" s="322"/>
      <c r="G56" s="322"/>
      <c r="H56" s="322"/>
      <c r="I56" s="322"/>
      <c r="J56" s="389"/>
      <c r="K56" s="70"/>
      <c r="L56" s="216"/>
      <c r="M56" s="219"/>
      <c r="N56" s="240"/>
      <c r="O56" s="240"/>
      <c r="P56" s="215"/>
      <c r="Q56" s="284"/>
      <c r="R56" s="382" t="str">
        <f t="shared" si="12"/>
        <v> </v>
      </c>
      <c r="S56" s="284"/>
      <c r="T56" s="382" t="str">
        <f t="shared" si="13"/>
        <v> </v>
      </c>
      <c r="U56" s="200" t="e">
        <f t="shared" si="17"/>
        <v>#DIV/0!</v>
      </c>
      <c r="V56" s="284"/>
      <c r="W56" s="382" t="str">
        <f t="shared" si="14"/>
        <v> </v>
      </c>
      <c r="X56" s="200" t="e">
        <f t="shared" si="18"/>
        <v>#DIV/0!</v>
      </c>
      <c r="Y56" s="284"/>
      <c r="Z56" s="382" t="str">
        <f t="shared" si="15"/>
        <v> </v>
      </c>
      <c r="AA56" s="450" t="e">
        <f t="shared" si="16"/>
        <v>#DIV/0!</v>
      </c>
      <c r="AB56" s="235"/>
      <c r="AC56" s="235"/>
      <c r="AD56" s="235"/>
      <c r="AE56" s="235"/>
      <c r="AF56" s="235"/>
      <c r="AG56" s="235"/>
      <c r="AH56" s="235"/>
      <c r="AI56" s="235"/>
      <c r="AJ56" s="235"/>
      <c r="AK56" s="235"/>
      <c r="AL56" s="235"/>
      <c r="AM56" s="235"/>
      <c r="AN56" s="236"/>
      <c r="AO56" s="237"/>
      <c r="AP56" s="238"/>
      <c r="AQ56" s="236"/>
      <c r="AR56" s="239"/>
      <c r="AS56" s="239"/>
    </row>
    <row r="57" spans="1:45" ht="71.25" customHeight="1" hidden="1">
      <c r="A57" s="677"/>
      <c r="B57" s="153"/>
      <c r="C57" s="70"/>
      <c r="D57" s="277"/>
      <c r="E57" s="70"/>
      <c r="F57" s="421"/>
      <c r="G57" s="70"/>
      <c r="H57" s="421"/>
      <c r="I57" s="421"/>
      <c r="J57" s="70"/>
      <c r="K57" s="70"/>
      <c r="L57" s="216"/>
      <c r="M57" s="219"/>
      <c r="N57" s="240"/>
      <c r="O57" s="240"/>
      <c r="P57" s="215"/>
      <c r="Q57" s="284"/>
      <c r="R57" s="382" t="str">
        <f t="shared" si="12"/>
        <v> </v>
      </c>
      <c r="S57" s="284"/>
      <c r="T57" s="382" t="str">
        <f t="shared" si="13"/>
        <v> </v>
      </c>
      <c r="U57" s="200" t="e">
        <f t="shared" si="17"/>
        <v>#DIV/0!</v>
      </c>
      <c r="V57" s="284"/>
      <c r="W57" s="382" t="str">
        <f t="shared" si="14"/>
        <v> </v>
      </c>
      <c r="X57" s="200" t="e">
        <f t="shared" si="18"/>
        <v>#DIV/0!</v>
      </c>
      <c r="Y57" s="284"/>
      <c r="Z57" s="382" t="str">
        <f t="shared" si="15"/>
        <v> </v>
      </c>
      <c r="AA57" s="450" t="e">
        <f t="shared" si="16"/>
        <v>#DIV/0!</v>
      </c>
      <c r="AB57" s="235"/>
      <c r="AC57" s="235"/>
      <c r="AD57" s="235"/>
      <c r="AE57" s="235"/>
      <c r="AF57" s="235"/>
      <c r="AG57" s="235"/>
      <c r="AH57" s="235"/>
      <c r="AI57" s="235"/>
      <c r="AJ57" s="235"/>
      <c r="AK57" s="235"/>
      <c r="AL57" s="235"/>
      <c r="AM57" s="235"/>
      <c r="AN57" s="236"/>
      <c r="AO57" s="237"/>
      <c r="AP57" s="236"/>
      <c r="AQ57" s="238"/>
      <c r="AR57" s="237"/>
      <c r="AS57" s="239"/>
    </row>
    <row r="58" spans="1:45" ht="75" customHeight="1" hidden="1">
      <c r="A58" s="677"/>
      <c r="B58" s="70"/>
      <c r="C58" s="70"/>
      <c r="D58" s="70"/>
      <c r="E58" s="388"/>
      <c r="F58" s="388"/>
      <c r="G58" s="388"/>
      <c r="H58" s="388"/>
      <c r="I58" s="388"/>
      <c r="J58" s="70"/>
      <c r="K58" s="70"/>
      <c r="L58" s="216"/>
      <c r="M58" s="219"/>
      <c r="N58" s="240"/>
      <c r="O58" s="240"/>
      <c r="P58" s="215"/>
      <c r="Q58" s="284"/>
      <c r="R58" s="382" t="str">
        <f t="shared" si="12"/>
        <v> </v>
      </c>
      <c r="S58" s="284"/>
      <c r="T58" s="382" t="str">
        <f t="shared" si="13"/>
        <v> </v>
      </c>
      <c r="U58" s="200" t="e">
        <f t="shared" si="17"/>
        <v>#DIV/0!</v>
      </c>
      <c r="V58" s="284"/>
      <c r="W58" s="382" t="str">
        <f t="shared" si="14"/>
        <v> </v>
      </c>
      <c r="X58" s="200" t="e">
        <f t="shared" si="18"/>
        <v>#DIV/0!</v>
      </c>
      <c r="Y58" s="284"/>
      <c r="Z58" s="382" t="str">
        <f t="shared" si="15"/>
        <v> </v>
      </c>
      <c r="AA58" s="450" t="e">
        <f t="shared" si="16"/>
        <v>#DIV/0!</v>
      </c>
      <c r="AB58" s="241"/>
      <c r="AC58" s="241"/>
      <c r="AD58" s="241"/>
      <c r="AE58" s="241"/>
      <c r="AF58" s="241"/>
      <c r="AG58" s="241"/>
      <c r="AH58" s="241"/>
      <c r="AI58" s="241"/>
      <c r="AJ58" s="242"/>
      <c r="AK58" s="242"/>
      <c r="AL58" s="243"/>
      <c r="AM58" s="243"/>
      <c r="AN58" s="236"/>
      <c r="AO58" s="237"/>
      <c r="AP58" s="238"/>
      <c r="AQ58" s="239"/>
      <c r="AR58" s="239"/>
      <c r="AS58" s="244"/>
    </row>
    <row r="59" spans="1:45" ht="74.25" customHeight="1" hidden="1">
      <c r="A59" s="677"/>
      <c r="B59" s="70"/>
      <c r="C59" s="70"/>
      <c r="D59" s="421"/>
      <c r="E59" s="70"/>
      <c r="F59" s="421"/>
      <c r="G59" s="70"/>
      <c r="H59" s="421"/>
      <c r="I59" s="421"/>
      <c r="J59" s="153"/>
      <c r="K59" s="70"/>
      <c r="L59" s="226"/>
      <c r="M59" s="226"/>
      <c r="N59" s="245" t="s">
        <v>159</v>
      </c>
      <c r="O59" s="245" t="s">
        <v>162</v>
      </c>
      <c r="P59" s="245" t="s">
        <v>163</v>
      </c>
      <c r="Q59" s="284"/>
      <c r="R59" s="382" t="str">
        <f t="shared" si="12"/>
        <v> </v>
      </c>
      <c r="S59" s="284"/>
      <c r="T59" s="382" t="str">
        <f t="shared" si="13"/>
        <v> </v>
      </c>
      <c r="U59" s="200" t="e">
        <f t="shared" si="17"/>
        <v>#DIV/0!</v>
      </c>
      <c r="V59" s="284"/>
      <c r="W59" s="382" t="str">
        <f t="shared" si="14"/>
        <v> </v>
      </c>
      <c r="X59" s="200" t="e">
        <f t="shared" si="18"/>
        <v>#DIV/0!</v>
      </c>
      <c r="Y59" s="284"/>
      <c r="Z59" s="382" t="str">
        <f t="shared" si="15"/>
        <v> </v>
      </c>
      <c r="AA59" s="450" t="e">
        <f t="shared" si="16"/>
        <v>#DIV/0!</v>
      </c>
      <c r="AB59" s="215"/>
      <c r="AC59" s="241"/>
      <c r="AD59" s="241"/>
      <c r="AE59" s="241"/>
      <c r="AF59" s="241"/>
      <c r="AG59" s="241"/>
      <c r="AH59" s="241"/>
      <c r="AI59" s="241"/>
      <c r="AJ59" s="242"/>
      <c r="AK59" s="242"/>
      <c r="AL59" s="243"/>
      <c r="AM59" s="243"/>
      <c r="AN59" s="246"/>
      <c r="AO59" s="246"/>
      <c r="AP59" s="246"/>
      <c r="AQ59" s="246"/>
      <c r="AR59" s="246"/>
      <c r="AS59" s="246"/>
    </row>
    <row r="60" spans="1:45" ht="74.25" customHeight="1" hidden="1">
      <c r="A60" s="677"/>
      <c r="B60" s="70"/>
      <c r="C60" s="70"/>
      <c r="D60" s="70"/>
      <c r="E60" s="70"/>
      <c r="F60" s="70"/>
      <c r="G60" s="70"/>
      <c r="H60" s="421"/>
      <c r="I60" s="421"/>
      <c r="J60" s="70"/>
      <c r="K60" s="70"/>
      <c r="L60" s="247"/>
      <c r="M60" s="247"/>
      <c r="N60" s="245"/>
      <c r="O60" s="245"/>
      <c r="P60" s="245"/>
      <c r="Q60" s="284"/>
      <c r="R60" s="382" t="str">
        <f t="shared" si="12"/>
        <v> </v>
      </c>
      <c r="S60" s="284"/>
      <c r="T60" s="382" t="str">
        <f t="shared" si="13"/>
        <v> </v>
      </c>
      <c r="U60" s="200" t="e">
        <f t="shared" si="17"/>
        <v>#DIV/0!</v>
      </c>
      <c r="V60" s="284"/>
      <c r="W60" s="382" t="str">
        <f t="shared" si="14"/>
        <v> </v>
      </c>
      <c r="X60" s="200" t="e">
        <f t="shared" si="18"/>
        <v>#DIV/0!</v>
      </c>
      <c r="Y60" s="284"/>
      <c r="Z60" s="382" t="str">
        <f t="shared" si="15"/>
        <v> </v>
      </c>
      <c r="AA60" s="450" t="e">
        <f t="shared" si="16"/>
        <v>#DIV/0!</v>
      </c>
      <c r="AB60" s="215"/>
      <c r="AC60" s="241"/>
      <c r="AD60" s="241"/>
      <c r="AE60" s="241"/>
      <c r="AF60" s="241"/>
      <c r="AG60" s="241"/>
      <c r="AH60" s="241"/>
      <c r="AI60" s="241"/>
      <c r="AJ60" s="242"/>
      <c r="AK60" s="242"/>
      <c r="AL60" s="243"/>
      <c r="AM60" s="243"/>
      <c r="AN60" s="246"/>
      <c r="AO60" s="246"/>
      <c r="AP60" s="246"/>
      <c r="AQ60" s="246"/>
      <c r="AR60" s="246"/>
      <c r="AS60" s="246"/>
    </row>
    <row r="61" spans="1:45" ht="74.25" customHeight="1" hidden="1">
      <c r="A61" s="677"/>
      <c r="B61" s="70"/>
      <c r="C61" s="70"/>
      <c r="D61" s="421"/>
      <c r="E61" s="70"/>
      <c r="F61" s="421"/>
      <c r="G61" s="70"/>
      <c r="H61" s="421"/>
      <c r="I61" s="421"/>
      <c r="J61" s="153"/>
      <c r="K61" s="70"/>
      <c r="L61" s="226"/>
      <c r="M61" s="226"/>
      <c r="N61" s="245"/>
      <c r="O61" s="245"/>
      <c r="P61" s="245"/>
      <c r="Q61" s="284"/>
      <c r="R61" s="382" t="str">
        <f t="shared" si="12"/>
        <v> </v>
      </c>
      <c r="S61" s="284"/>
      <c r="T61" s="382" t="str">
        <f t="shared" si="13"/>
        <v> </v>
      </c>
      <c r="U61" s="200" t="e">
        <f t="shared" si="17"/>
        <v>#DIV/0!</v>
      </c>
      <c r="V61" s="284"/>
      <c r="W61" s="382" t="str">
        <f t="shared" si="14"/>
        <v> </v>
      </c>
      <c r="X61" s="200" t="e">
        <f t="shared" si="18"/>
        <v>#DIV/0!</v>
      </c>
      <c r="Y61" s="284"/>
      <c r="Z61" s="382" t="str">
        <f t="shared" si="15"/>
        <v> </v>
      </c>
      <c r="AA61" s="450" t="e">
        <f t="shared" si="16"/>
        <v>#DIV/0!</v>
      </c>
      <c r="AB61" s="215"/>
      <c r="AC61" s="241"/>
      <c r="AD61" s="241"/>
      <c r="AE61" s="241"/>
      <c r="AF61" s="241"/>
      <c r="AG61" s="241"/>
      <c r="AH61" s="241"/>
      <c r="AI61" s="241"/>
      <c r="AJ61" s="242"/>
      <c r="AK61" s="242"/>
      <c r="AL61" s="243"/>
      <c r="AM61" s="243"/>
      <c r="AN61" s="246"/>
      <c r="AO61" s="246"/>
      <c r="AP61" s="246"/>
      <c r="AQ61" s="246"/>
      <c r="AR61" s="246"/>
      <c r="AS61" s="246"/>
    </row>
    <row r="62" spans="1:45" ht="74.25" customHeight="1" hidden="1">
      <c r="A62" s="677"/>
      <c r="B62" s="70"/>
      <c r="C62" s="70"/>
      <c r="D62" s="421"/>
      <c r="E62" s="70"/>
      <c r="F62" s="421"/>
      <c r="G62" s="70"/>
      <c r="H62" s="421"/>
      <c r="I62" s="421"/>
      <c r="J62" s="153"/>
      <c r="K62" s="70"/>
      <c r="L62" s="226"/>
      <c r="M62" s="226"/>
      <c r="N62" s="245"/>
      <c r="O62" s="245"/>
      <c r="P62" s="245"/>
      <c r="Q62" s="284"/>
      <c r="R62" s="382" t="str">
        <f t="shared" si="12"/>
        <v> </v>
      </c>
      <c r="S62" s="284"/>
      <c r="T62" s="382" t="str">
        <f t="shared" si="13"/>
        <v> </v>
      </c>
      <c r="U62" s="200" t="e">
        <f t="shared" si="17"/>
        <v>#DIV/0!</v>
      </c>
      <c r="V62" s="284"/>
      <c r="W62" s="382" t="str">
        <f t="shared" si="14"/>
        <v> </v>
      </c>
      <c r="X62" s="200" t="e">
        <f t="shared" si="18"/>
        <v>#DIV/0!</v>
      </c>
      <c r="Y62" s="284"/>
      <c r="Z62" s="382" t="str">
        <f t="shared" si="15"/>
        <v> </v>
      </c>
      <c r="AA62" s="450" t="e">
        <f t="shared" si="16"/>
        <v>#DIV/0!</v>
      </c>
      <c r="AB62" s="215"/>
      <c r="AC62" s="241"/>
      <c r="AD62" s="241"/>
      <c r="AE62" s="241"/>
      <c r="AF62" s="241"/>
      <c r="AG62" s="241"/>
      <c r="AH62" s="241"/>
      <c r="AI62" s="241"/>
      <c r="AJ62" s="242"/>
      <c r="AK62" s="242"/>
      <c r="AL62" s="243"/>
      <c r="AM62" s="243"/>
      <c r="AN62" s="246"/>
      <c r="AO62" s="246"/>
      <c r="AP62" s="246"/>
      <c r="AQ62" s="246"/>
      <c r="AR62" s="246"/>
      <c r="AS62" s="246"/>
    </row>
    <row r="63" spans="1:45" ht="63.75" customHeight="1" hidden="1">
      <c r="A63" s="714"/>
      <c r="B63" s="70"/>
      <c r="C63" s="70"/>
      <c r="D63" s="70"/>
      <c r="E63" s="70"/>
      <c r="F63" s="70"/>
      <c r="G63" s="70"/>
      <c r="H63" s="421"/>
      <c r="I63" s="421"/>
      <c r="J63" s="70"/>
      <c r="K63" s="70"/>
      <c r="L63" s="247"/>
      <c r="M63" s="247"/>
      <c r="N63" s="215"/>
      <c r="O63" s="215"/>
      <c r="P63" s="215"/>
      <c r="Q63" s="284"/>
      <c r="R63" s="382" t="str">
        <f t="shared" si="12"/>
        <v> </v>
      </c>
      <c r="S63" s="284"/>
      <c r="T63" s="382" t="str">
        <f t="shared" si="13"/>
        <v> </v>
      </c>
      <c r="U63" s="200" t="e">
        <f t="shared" si="17"/>
        <v>#DIV/0!</v>
      </c>
      <c r="V63" s="284"/>
      <c r="W63" s="382" t="str">
        <f t="shared" si="14"/>
        <v> </v>
      </c>
      <c r="X63" s="200" t="e">
        <f t="shared" si="18"/>
        <v>#DIV/0!</v>
      </c>
      <c r="Y63" s="284"/>
      <c r="Z63" s="382" t="str">
        <f t="shared" si="15"/>
        <v> </v>
      </c>
      <c r="AA63" s="450" t="e">
        <f t="shared" si="16"/>
        <v>#DIV/0!</v>
      </c>
      <c r="AB63" s="215"/>
      <c r="AC63" s="246"/>
      <c r="AD63" s="246"/>
      <c r="AE63" s="246"/>
      <c r="AF63" s="246"/>
      <c r="AG63" s="246"/>
      <c r="AH63" s="246"/>
      <c r="AI63" s="246"/>
      <c r="AJ63" s="246"/>
      <c r="AK63" s="246"/>
      <c r="AL63" s="246"/>
      <c r="AM63" s="246"/>
      <c r="AN63" s="246"/>
      <c r="AO63" s="246"/>
      <c r="AP63" s="246"/>
      <c r="AQ63" s="246"/>
      <c r="AR63" s="246"/>
      <c r="AS63" s="246"/>
    </row>
    <row r="64" spans="1:45" ht="63.75" customHeight="1" hidden="1">
      <c r="A64" s="707"/>
      <c r="B64" s="339"/>
      <c r="C64" s="280"/>
      <c r="D64" s="281"/>
      <c r="E64" s="340"/>
      <c r="F64" s="340"/>
      <c r="G64" s="285"/>
      <c r="H64" s="286"/>
      <c r="I64" s="286"/>
      <c r="J64" s="389"/>
      <c r="K64" s="339"/>
      <c r="L64" s="248"/>
      <c r="M64" s="249"/>
      <c r="N64" s="250"/>
      <c r="O64" s="250"/>
      <c r="P64" s="250"/>
      <c r="Q64" s="284"/>
      <c r="R64" s="382" t="str">
        <f t="shared" si="12"/>
        <v> </v>
      </c>
      <c r="S64" s="284"/>
      <c r="T64" s="382" t="str">
        <f t="shared" si="13"/>
        <v> </v>
      </c>
      <c r="U64" s="200" t="e">
        <f t="shared" si="17"/>
        <v>#DIV/0!</v>
      </c>
      <c r="V64" s="284"/>
      <c r="W64" s="382" t="str">
        <f t="shared" si="14"/>
        <v> </v>
      </c>
      <c r="X64" s="200" t="e">
        <f t="shared" si="18"/>
        <v>#DIV/0!</v>
      </c>
      <c r="Y64" s="284"/>
      <c r="Z64" s="382" t="str">
        <f t="shared" si="15"/>
        <v> </v>
      </c>
      <c r="AA64" s="450" t="e">
        <f t="shared" si="16"/>
        <v>#DIV/0!</v>
      </c>
      <c r="AB64" s="250"/>
      <c r="AC64" s="251"/>
      <c r="AD64" s="251"/>
      <c r="AE64" s="251"/>
      <c r="AF64" s="251"/>
      <c r="AG64" s="251"/>
      <c r="AH64" s="251"/>
      <c r="AI64" s="251"/>
      <c r="AJ64" s="251"/>
      <c r="AK64" s="251"/>
      <c r="AL64" s="251"/>
      <c r="AM64" s="251"/>
      <c r="AN64" s="251"/>
      <c r="AO64" s="251"/>
      <c r="AP64" s="251"/>
      <c r="AQ64" s="251"/>
      <c r="AR64" s="251"/>
      <c r="AS64" s="251"/>
    </row>
    <row r="65" spans="1:45" ht="63.75" customHeight="1" hidden="1">
      <c r="A65" s="708"/>
      <c r="B65" s="341"/>
      <c r="C65" s="396"/>
      <c r="D65" s="342"/>
      <c r="E65" s="343"/>
      <c r="F65" s="344"/>
      <c r="G65" s="345"/>
      <c r="H65" s="344"/>
      <c r="I65" s="286"/>
      <c r="J65" s="389"/>
      <c r="K65" s="339"/>
      <c r="L65" s="248"/>
      <c r="M65" s="249"/>
      <c r="N65" s="250"/>
      <c r="O65" s="250"/>
      <c r="P65" s="250"/>
      <c r="Q65" s="284"/>
      <c r="R65" s="382" t="str">
        <f t="shared" si="12"/>
        <v> </v>
      </c>
      <c r="S65" s="284"/>
      <c r="T65" s="382" t="str">
        <f t="shared" si="13"/>
        <v> </v>
      </c>
      <c r="U65" s="200" t="e">
        <f t="shared" si="17"/>
        <v>#DIV/0!</v>
      </c>
      <c r="V65" s="284"/>
      <c r="W65" s="382" t="str">
        <f t="shared" si="14"/>
        <v> </v>
      </c>
      <c r="X65" s="200" t="e">
        <f t="shared" si="18"/>
        <v>#DIV/0!</v>
      </c>
      <c r="Y65" s="284"/>
      <c r="Z65" s="382" t="str">
        <f t="shared" si="15"/>
        <v> </v>
      </c>
      <c r="AA65" s="450" t="e">
        <f t="shared" si="16"/>
        <v>#DIV/0!</v>
      </c>
      <c r="AB65" s="250"/>
      <c r="AC65" s="251"/>
      <c r="AD65" s="251"/>
      <c r="AE65" s="251"/>
      <c r="AF65" s="251"/>
      <c r="AG65" s="251"/>
      <c r="AH65" s="251"/>
      <c r="AI65" s="251"/>
      <c r="AJ65" s="251"/>
      <c r="AK65" s="251"/>
      <c r="AL65" s="251"/>
      <c r="AM65" s="251"/>
      <c r="AN65" s="251"/>
      <c r="AO65" s="251"/>
      <c r="AP65" s="251"/>
      <c r="AQ65" s="251"/>
      <c r="AR65" s="251"/>
      <c r="AS65" s="251"/>
    </row>
    <row r="66" spans="1:45" ht="63.75" customHeight="1" hidden="1">
      <c r="A66" s="708"/>
      <c r="B66" s="346"/>
      <c r="C66" s="347"/>
      <c r="D66" s="348"/>
      <c r="E66" s="348"/>
      <c r="F66" s="348"/>
      <c r="G66" s="348"/>
      <c r="H66" s="348"/>
      <c r="I66" s="349"/>
      <c r="J66" s="389"/>
      <c r="K66" s="339"/>
      <c r="L66" s="248"/>
      <c r="M66" s="249"/>
      <c r="N66" s="250"/>
      <c r="O66" s="250"/>
      <c r="P66" s="250"/>
      <c r="Q66" s="284"/>
      <c r="R66" s="382" t="str">
        <f t="shared" si="12"/>
        <v> </v>
      </c>
      <c r="S66" s="284"/>
      <c r="T66" s="382" t="str">
        <f t="shared" si="13"/>
        <v> </v>
      </c>
      <c r="U66" s="200" t="e">
        <f t="shared" si="17"/>
        <v>#DIV/0!</v>
      </c>
      <c r="V66" s="284"/>
      <c r="W66" s="382" t="str">
        <f t="shared" si="14"/>
        <v> </v>
      </c>
      <c r="X66" s="200" t="e">
        <f t="shared" si="18"/>
        <v>#DIV/0!</v>
      </c>
      <c r="Y66" s="284"/>
      <c r="Z66" s="382" t="str">
        <f t="shared" si="15"/>
        <v> </v>
      </c>
      <c r="AA66" s="450" t="e">
        <f t="shared" si="16"/>
        <v>#DIV/0!</v>
      </c>
      <c r="AB66" s="250"/>
      <c r="AC66" s="251"/>
      <c r="AD66" s="251"/>
      <c r="AE66" s="251"/>
      <c r="AF66" s="251"/>
      <c r="AG66" s="251"/>
      <c r="AH66" s="251"/>
      <c r="AI66" s="251"/>
      <c r="AJ66" s="251"/>
      <c r="AK66" s="251"/>
      <c r="AL66" s="251"/>
      <c r="AM66" s="251"/>
      <c r="AN66" s="251"/>
      <c r="AO66" s="251"/>
      <c r="AP66" s="251"/>
      <c r="AQ66" s="251"/>
      <c r="AR66" s="251"/>
      <c r="AS66" s="251"/>
    </row>
    <row r="67" spans="1:45" ht="63.75" customHeight="1" hidden="1">
      <c r="A67" s="708"/>
      <c r="B67" s="70"/>
      <c r="C67" s="70"/>
      <c r="D67" s="70"/>
      <c r="E67" s="70"/>
      <c r="F67" s="70"/>
      <c r="G67" s="70"/>
      <c r="H67" s="421"/>
      <c r="I67" s="421"/>
      <c r="J67" s="70"/>
      <c r="K67" s="70"/>
      <c r="L67" s="248"/>
      <c r="M67" s="249"/>
      <c r="N67" s="250"/>
      <c r="O67" s="250"/>
      <c r="P67" s="250"/>
      <c r="Q67" s="284"/>
      <c r="R67" s="382" t="str">
        <f t="shared" si="12"/>
        <v> </v>
      </c>
      <c r="S67" s="284"/>
      <c r="T67" s="382" t="str">
        <f t="shared" si="13"/>
        <v> </v>
      </c>
      <c r="U67" s="200" t="e">
        <f t="shared" si="17"/>
        <v>#DIV/0!</v>
      </c>
      <c r="V67" s="284"/>
      <c r="W67" s="382" t="str">
        <f t="shared" si="14"/>
        <v> </v>
      </c>
      <c r="X67" s="200" t="e">
        <f t="shared" si="18"/>
        <v>#DIV/0!</v>
      </c>
      <c r="Y67" s="284"/>
      <c r="Z67" s="382" t="str">
        <f t="shared" si="15"/>
        <v> </v>
      </c>
      <c r="AA67" s="450" t="e">
        <f t="shared" si="16"/>
        <v>#DIV/0!</v>
      </c>
      <c r="AB67" s="250"/>
      <c r="AC67" s="251"/>
      <c r="AD67" s="251"/>
      <c r="AE67" s="251"/>
      <c r="AF67" s="251"/>
      <c r="AG67" s="251"/>
      <c r="AH67" s="251"/>
      <c r="AI67" s="251"/>
      <c r="AJ67" s="251"/>
      <c r="AK67" s="251"/>
      <c r="AL67" s="251"/>
      <c r="AM67" s="251"/>
      <c r="AN67" s="251"/>
      <c r="AO67" s="251"/>
      <c r="AP67" s="251"/>
      <c r="AQ67" s="251"/>
      <c r="AR67" s="251"/>
      <c r="AS67" s="251"/>
    </row>
    <row r="68" spans="1:45" ht="63.75" customHeight="1" hidden="1">
      <c r="A68" s="708"/>
      <c r="B68" s="70"/>
      <c r="C68" s="70"/>
      <c r="D68" s="70"/>
      <c r="E68" s="70"/>
      <c r="F68" s="70"/>
      <c r="G68" s="70"/>
      <c r="H68" s="421"/>
      <c r="I68" s="421"/>
      <c r="J68" s="70"/>
      <c r="K68" s="70"/>
      <c r="L68" s="248"/>
      <c r="M68" s="249"/>
      <c r="N68" s="250"/>
      <c r="O68" s="250"/>
      <c r="P68" s="250"/>
      <c r="Q68" s="284"/>
      <c r="R68" s="382" t="str">
        <f t="shared" si="12"/>
        <v> </v>
      </c>
      <c r="S68" s="284"/>
      <c r="T68" s="382" t="str">
        <f t="shared" si="13"/>
        <v> </v>
      </c>
      <c r="U68" s="200" t="e">
        <f t="shared" si="17"/>
        <v>#DIV/0!</v>
      </c>
      <c r="V68" s="284"/>
      <c r="W68" s="382" t="str">
        <f t="shared" si="14"/>
        <v> </v>
      </c>
      <c r="X68" s="200" t="e">
        <f t="shared" si="18"/>
        <v>#DIV/0!</v>
      </c>
      <c r="Y68" s="284"/>
      <c r="Z68" s="382" t="str">
        <f t="shared" si="15"/>
        <v> </v>
      </c>
      <c r="AA68" s="450" t="e">
        <f t="shared" si="16"/>
        <v>#DIV/0!</v>
      </c>
      <c r="AB68" s="250"/>
      <c r="AC68" s="251"/>
      <c r="AD68" s="251"/>
      <c r="AE68" s="251"/>
      <c r="AF68" s="251"/>
      <c r="AG68" s="251"/>
      <c r="AH68" s="251"/>
      <c r="AI68" s="251"/>
      <c r="AJ68" s="251"/>
      <c r="AK68" s="251"/>
      <c r="AL68" s="251"/>
      <c r="AM68" s="251"/>
      <c r="AN68" s="251"/>
      <c r="AO68" s="251"/>
      <c r="AP68" s="251"/>
      <c r="AQ68" s="251"/>
      <c r="AR68" s="251"/>
      <c r="AS68" s="251"/>
    </row>
    <row r="69" spans="1:45" ht="63.75" customHeight="1" hidden="1">
      <c r="A69" s="708"/>
      <c r="B69" s="70"/>
      <c r="C69" s="70"/>
      <c r="D69" s="70"/>
      <c r="E69" s="70"/>
      <c r="F69" s="70"/>
      <c r="G69" s="70"/>
      <c r="H69" s="421"/>
      <c r="I69" s="421"/>
      <c r="J69" s="70"/>
      <c r="K69" s="70"/>
      <c r="L69" s="248"/>
      <c r="M69" s="249"/>
      <c r="N69" s="250"/>
      <c r="O69" s="250"/>
      <c r="P69" s="250"/>
      <c r="Q69" s="284"/>
      <c r="R69" s="382" t="str">
        <f t="shared" si="12"/>
        <v> </v>
      </c>
      <c r="S69" s="284"/>
      <c r="T69" s="382" t="str">
        <f t="shared" si="13"/>
        <v> </v>
      </c>
      <c r="U69" s="200" t="e">
        <f t="shared" si="17"/>
        <v>#DIV/0!</v>
      </c>
      <c r="V69" s="284"/>
      <c r="W69" s="382" t="str">
        <f t="shared" si="14"/>
        <v> </v>
      </c>
      <c r="X69" s="200" t="e">
        <f t="shared" si="18"/>
        <v>#DIV/0!</v>
      </c>
      <c r="Y69" s="284"/>
      <c r="Z69" s="382" t="str">
        <f t="shared" si="15"/>
        <v> </v>
      </c>
      <c r="AA69" s="450" t="e">
        <f t="shared" si="16"/>
        <v>#DIV/0!</v>
      </c>
      <c r="AB69" s="250"/>
      <c r="AC69" s="251"/>
      <c r="AD69" s="251"/>
      <c r="AE69" s="251"/>
      <c r="AF69" s="251"/>
      <c r="AG69" s="251"/>
      <c r="AH69" s="251"/>
      <c r="AI69" s="251"/>
      <c r="AJ69" s="251"/>
      <c r="AK69" s="251"/>
      <c r="AL69" s="251"/>
      <c r="AM69" s="251"/>
      <c r="AN69" s="251"/>
      <c r="AO69" s="251"/>
      <c r="AP69" s="251"/>
      <c r="AQ69" s="251"/>
      <c r="AR69" s="251"/>
      <c r="AS69" s="251"/>
    </row>
    <row r="70" spans="1:45" ht="63.75" customHeight="1" hidden="1">
      <c r="A70" s="708"/>
      <c r="B70" s="70"/>
      <c r="C70" s="70"/>
      <c r="D70" s="70"/>
      <c r="E70" s="70"/>
      <c r="F70" s="70"/>
      <c r="G70" s="70"/>
      <c r="H70" s="421"/>
      <c r="I70" s="421"/>
      <c r="J70" s="70"/>
      <c r="K70" s="70"/>
      <c r="L70" s="248"/>
      <c r="M70" s="249"/>
      <c r="N70" s="250"/>
      <c r="O70" s="250"/>
      <c r="P70" s="250"/>
      <c r="Q70" s="284"/>
      <c r="R70" s="382" t="str">
        <f t="shared" si="12"/>
        <v> </v>
      </c>
      <c r="S70" s="284"/>
      <c r="T70" s="382" t="str">
        <f t="shared" si="13"/>
        <v> </v>
      </c>
      <c r="U70" s="200" t="e">
        <f t="shared" si="17"/>
        <v>#DIV/0!</v>
      </c>
      <c r="V70" s="284"/>
      <c r="W70" s="382" t="str">
        <f t="shared" si="14"/>
        <v> </v>
      </c>
      <c r="X70" s="200" t="e">
        <f t="shared" si="18"/>
        <v>#DIV/0!</v>
      </c>
      <c r="Y70" s="284"/>
      <c r="Z70" s="382" t="str">
        <f t="shared" si="15"/>
        <v> </v>
      </c>
      <c r="AA70" s="450" t="e">
        <f t="shared" si="16"/>
        <v>#DIV/0!</v>
      </c>
      <c r="AB70" s="250"/>
      <c r="AC70" s="251"/>
      <c r="AD70" s="251"/>
      <c r="AE70" s="251"/>
      <c r="AF70" s="251"/>
      <c r="AG70" s="251"/>
      <c r="AH70" s="251"/>
      <c r="AI70" s="251"/>
      <c r="AJ70" s="251"/>
      <c r="AK70" s="251"/>
      <c r="AL70" s="251"/>
      <c r="AM70" s="251"/>
      <c r="AN70" s="251"/>
      <c r="AO70" s="251"/>
      <c r="AP70" s="251"/>
      <c r="AQ70" s="251"/>
      <c r="AR70" s="251"/>
      <c r="AS70" s="251"/>
    </row>
    <row r="71" spans="1:45" ht="63.75" customHeight="1" hidden="1">
      <c r="A71" s="709"/>
      <c r="B71" s="70"/>
      <c r="C71" s="70"/>
      <c r="D71" s="70"/>
      <c r="E71" s="70"/>
      <c r="F71" s="70"/>
      <c r="G71" s="70"/>
      <c r="H71" s="421"/>
      <c r="I71" s="421"/>
      <c r="J71" s="70"/>
      <c r="K71" s="70"/>
      <c r="L71" s="248"/>
      <c r="M71" s="249"/>
      <c r="N71" s="250"/>
      <c r="O71" s="250"/>
      <c r="P71" s="250"/>
      <c r="Q71" s="284"/>
      <c r="R71" s="382" t="str">
        <f t="shared" si="12"/>
        <v> </v>
      </c>
      <c r="S71" s="284"/>
      <c r="T71" s="382" t="str">
        <f t="shared" si="13"/>
        <v> </v>
      </c>
      <c r="U71" s="200" t="e">
        <f t="shared" si="17"/>
        <v>#DIV/0!</v>
      </c>
      <c r="V71" s="284"/>
      <c r="W71" s="382" t="str">
        <f t="shared" si="14"/>
        <v> </v>
      </c>
      <c r="X71" s="200" t="e">
        <f t="shared" si="18"/>
        <v>#DIV/0!</v>
      </c>
      <c r="Y71" s="284"/>
      <c r="Z71" s="382" t="str">
        <f t="shared" si="15"/>
        <v> </v>
      </c>
      <c r="AA71" s="450" t="e">
        <f t="shared" si="16"/>
        <v>#DIV/0!</v>
      </c>
      <c r="AB71" s="250"/>
      <c r="AC71" s="251"/>
      <c r="AD71" s="251"/>
      <c r="AE71" s="251"/>
      <c r="AF71" s="251"/>
      <c r="AG71" s="251"/>
      <c r="AH71" s="251"/>
      <c r="AI71" s="251"/>
      <c r="AJ71" s="251"/>
      <c r="AK71" s="251"/>
      <c r="AL71" s="251"/>
      <c r="AM71" s="251"/>
      <c r="AN71" s="251"/>
      <c r="AO71" s="251"/>
      <c r="AP71" s="251"/>
      <c r="AQ71" s="251"/>
      <c r="AR71" s="251"/>
      <c r="AS71" s="251"/>
    </row>
    <row r="72" spans="1:45" ht="63.75" customHeight="1" hidden="1">
      <c r="A72" s="707"/>
      <c r="B72" s="70"/>
      <c r="C72" s="70"/>
      <c r="D72" s="70"/>
      <c r="E72" s="70"/>
      <c r="F72" s="70"/>
      <c r="G72" s="70"/>
      <c r="H72" s="421"/>
      <c r="I72" s="421"/>
      <c r="J72" s="70"/>
      <c r="K72" s="70"/>
      <c r="L72" s="248"/>
      <c r="M72" s="249"/>
      <c r="N72" s="250"/>
      <c r="O72" s="250"/>
      <c r="P72" s="250"/>
      <c r="Q72" s="284"/>
      <c r="R72" s="382" t="str">
        <f t="shared" si="12"/>
        <v> </v>
      </c>
      <c r="S72" s="284"/>
      <c r="T72" s="382" t="str">
        <f t="shared" si="13"/>
        <v> </v>
      </c>
      <c r="U72" s="200" t="e">
        <f t="shared" si="17"/>
        <v>#DIV/0!</v>
      </c>
      <c r="V72" s="284"/>
      <c r="W72" s="382" t="str">
        <f t="shared" si="14"/>
        <v> </v>
      </c>
      <c r="X72" s="200" t="e">
        <f t="shared" si="18"/>
        <v>#DIV/0!</v>
      </c>
      <c r="Y72" s="284"/>
      <c r="Z72" s="382" t="str">
        <f t="shared" si="15"/>
        <v> </v>
      </c>
      <c r="AA72" s="450" t="e">
        <f t="shared" si="16"/>
        <v>#DIV/0!</v>
      </c>
      <c r="AB72" s="250"/>
      <c r="AC72" s="251"/>
      <c r="AD72" s="251"/>
      <c r="AE72" s="251"/>
      <c r="AF72" s="251"/>
      <c r="AG72" s="251"/>
      <c r="AH72" s="251"/>
      <c r="AI72" s="251"/>
      <c r="AJ72" s="251"/>
      <c r="AK72" s="251"/>
      <c r="AL72" s="251"/>
      <c r="AM72" s="251"/>
      <c r="AN72" s="251"/>
      <c r="AO72" s="251"/>
      <c r="AP72" s="251"/>
      <c r="AQ72" s="251"/>
      <c r="AR72" s="251"/>
      <c r="AS72" s="251"/>
    </row>
    <row r="73" spans="1:45" ht="63.75" customHeight="1" hidden="1">
      <c r="A73" s="708"/>
      <c r="B73" s="70"/>
      <c r="C73" s="70"/>
      <c r="D73" s="70"/>
      <c r="E73" s="70"/>
      <c r="F73" s="70"/>
      <c r="G73" s="70"/>
      <c r="H73" s="421"/>
      <c r="I73" s="421"/>
      <c r="J73" s="70"/>
      <c r="K73" s="70"/>
      <c r="L73" s="248"/>
      <c r="M73" s="249"/>
      <c r="N73" s="250"/>
      <c r="O73" s="250"/>
      <c r="P73" s="250"/>
      <c r="Q73" s="284"/>
      <c r="R73" s="382" t="str">
        <f t="shared" si="12"/>
        <v> </v>
      </c>
      <c r="S73" s="284"/>
      <c r="T73" s="382" t="str">
        <f t="shared" si="13"/>
        <v> </v>
      </c>
      <c r="U73" s="200" t="e">
        <f t="shared" si="17"/>
        <v>#DIV/0!</v>
      </c>
      <c r="V73" s="284"/>
      <c r="W73" s="382" t="str">
        <f t="shared" si="14"/>
        <v> </v>
      </c>
      <c r="X73" s="200" t="e">
        <f t="shared" si="18"/>
        <v>#DIV/0!</v>
      </c>
      <c r="Y73" s="284"/>
      <c r="Z73" s="382" t="str">
        <f t="shared" si="15"/>
        <v> </v>
      </c>
      <c r="AA73" s="450" t="e">
        <f t="shared" si="16"/>
        <v>#DIV/0!</v>
      </c>
      <c r="AB73" s="250"/>
      <c r="AC73" s="251"/>
      <c r="AD73" s="251"/>
      <c r="AE73" s="251"/>
      <c r="AF73" s="251"/>
      <c r="AG73" s="251"/>
      <c r="AH73" s="251"/>
      <c r="AI73" s="251"/>
      <c r="AJ73" s="251"/>
      <c r="AK73" s="251"/>
      <c r="AL73" s="251"/>
      <c r="AM73" s="251"/>
      <c r="AN73" s="251"/>
      <c r="AO73" s="251"/>
      <c r="AP73" s="251"/>
      <c r="AQ73" s="251"/>
      <c r="AR73" s="251"/>
      <c r="AS73" s="251"/>
    </row>
    <row r="74" spans="1:45" ht="63.75" customHeight="1" hidden="1">
      <c r="A74" s="708"/>
      <c r="B74" s="70"/>
      <c r="C74" s="70"/>
      <c r="D74" s="70"/>
      <c r="E74" s="70"/>
      <c r="F74" s="70"/>
      <c r="G74" s="70"/>
      <c r="H74" s="421"/>
      <c r="I74" s="421"/>
      <c r="J74" s="70"/>
      <c r="K74" s="70"/>
      <c r="L74" s="248"/>
      <c r="M74" s="249"/>
      <c r="N74" s="250"/>
      <c r="O74" s="250"/>
      <c r="P74" s="250"/>
      <c r="Q74" s="284"/>
      <c r="R74" s="382" t="str">
        <f t="shared" si="12"/>
        <v> </v>
      </c>
      <c r="S74" s="284"/>
      <c r="T74" s="382" t="str">
        <f t="shared" si="13"/>
        <v> </v>
      </c>
      <c r="U74" s="200" t="e">
        <f t="shared" si="17"/>
        <v>#DIV/0!</v>
      </c>
      <c r="V74" s="284"/>
      <c r="W74" s="382" t="str">
        <f t="shared" si="14"/>
        <v> </v>
      </c>
      <c r="X74" s="200" t="e">
        <f t="shared" si="18"/>
        <v>#DIV/0!</v>
      </c>
      <c r="Y74" s="284"/>
      <c r="Z74" s="382" t="str">
        <f t="shared" si="15"/>
        <v> </v>
      </c>
      <c r="AA74" s="450" t="e">
        <f t="shared" si="16"/>
        <v>#DIV/0!</v>
      </c>
      <c r="AB74" s="250"/>
      <c r="AC74" s="251"/>
      <c r="AD74" s="251"/>
      <c r="AE74" s="251"/>
      <c r="AF74" s="251"/>
      <c r="AG74" s="251"/>
      <c r="AH74" s="251"/>
      <c r="AI74" s="251"/>
      <c r="AJ74" s="251"/>
      <c r="AK74" s="251"/>
      <c r="AL74" s="251"/>
      <c r="AM74" s="251"/>
      <c r="AN74" s="251"/>
      <c r="AO74" s="251"/>
      <c r="AP74" s="251"/>
      <c r="AQ74" s="251"/>
      <c r="AR74" s="251"/>
      <c r="AS74" s="251"/>
    </row>
    <row r="75" spans="1:45" ht="63.75" customHeight="1" hidden="1">
      <c r="A75" s="708"/>
      <c r="B75" s="70"/>
      <c r="C75" s="70"/>
      <c r="D75" s="70"/>
      <c r="E75" s="70"/>
      <c r="F75" s="70"/>
      <c r="G75" s="70"/>
      <c r="H75" s="421"/>
      <c r="I75" s="421"/>
      <c r="J75" s="70"/>
      <c r="K75" s="70"/>
      <c r="L75" s="248"/>
      <c r="M75" s="249"/>
      <c r="N75" s="250"/>
      <c r="O75" s="250"/>
      <c r="P75" s="250"/>
      <c r="Q75" s="284"/>
      <c r="R75" s="382" t="str">
        <f t="shared" si="12"/>
        <v> </v>
      </c>
      <c r="S75" s="284"/>
      <c r="T75" s="382" t="str">
        <f t="shared" si="13"/>
        <v> </v>
      </c>
      <c r="U75" s="200" t="e">
        <f t="shared" si="17"/>
        <v>#DIV/0!</v>
      </c>
      <c r="V75" s="284"/>
      <c r="W75" s="382" t="str">
        <f t="shared" si="14"/>
        <v> </v>
      </c>
      <c r="X75" s="200" t="e">
        <f t="shared" si="18"/>
        <v>#DIV/0!</v>
      </c>
      <c r="Y75" s="284"/>
      <c r="Z75" s="382" t="str">
        <f t="shared" si="15"/>
        <v> </v>
      </c>
      <c r="AA75" s="450" t="e">
        <f t="shared" si="16"/>
        <v>#DIV/0!</v>
      </c>
      <c r="AB75" s="250"/>
      <c r="AC75" s="251"/>
      <c r="AD75" s="251"/>
      <c r="AE75" s="251"/>
      <c r="AF75" s="251"/>
      <c r="AG75" s="251"/>
      <c r="AH75" s="251"/>
      <c r="AI75" s="251"/>
      <c r="AJ75" s="251"/>
      <c r="AK75" s="251"/>
      <c r="AL75" s="251"/>
      <c r="AM75" s="251"/>
      <c r="AN75" s="251"/>
      <c r="AO75" s="251"/>
      <c r="AP75" s="251"/>
      <c r="AQ75" s="251"/>
      <c r="AR75" s="251"/>
      <c r="AS75" s="251"/>
    </row>
    <row r="76" spans="1:45" ht="63.75" customHeight="1" hidden="1">
      <c r="A76" s="708"/>
      <c r="B76" s="70"/>
      <c r="C76" s="70"/>
      <c r="D76" s="70"/>
      <c r="E76" s="70"/>
      <c r="F76" s="70"/>
      <c r="G76" s="70"/>
      <c r="H76" s="421"/>
      <c r="I76" s="421"/>
      <c r="J76" s="70"/>
      <c r="K76" s="70"/>
      <c r="L76" s="248"/>
      <c r="M76" s="249"/>
      <c r="N76" s="250"/>
      <c r="O76" s="250"/>
      <c r="P76" s="250"/>
      <c r="Q76" s="284"/>
      <c r="R76" s="382" t="str">
        <f t="shared" si="12"/>
        <v> </v>
      </c>
      <c r="S76" s="284"/>
      <c r="T76" s="382" t="str">
        <f t="shared" si="13"/>
        <v> </v>
      </c>
      <c r="U76" s="200" t="e">
        <f t="shared" si="17"/>
        <v>#DIV/0!</v>
      </c>
      <c r="V76" s="284"/>
      <c r="W76" s="382" t="str">
        <f t="shared" si="14"/>
        <v> </v>
      </c>
      <c r="X76" s="200" t="e">
        <f t="shared" si="18"/>
        <v>#DIV/0!</v>
      </c>
      <c r="Y76" s="284"/>
      <c r="Z76" s="382" t="str">
        <f t="shared" si="15"/>
        <v> </v>
      </c>
      <c r="AA76" s="450" t="e">
        <f t="shared" si="16"/>
        <v>#DIV/0!</v>
      </c>
      <c r="AB76" s="250"/>
      <c r="AC76" s="251"/>
      <c r="AD76" s="251"/>
      <c r="AE76" s="251"/>
      <c r="AF76" s="251"/>
      <c r="AG76" s="251"/>
      <c r="AH76" s="251"/>
      <c r="AI76" s="251"/>
      <c r="AJ76" s="251"/>
      <c r="AK76" s="251"/>
      <c r="AL76" s="251"/>
      <c r="AM76" s="251"/>
      <c r="AN76" s="251"/>
      <c r="AO76" s="251"/>
      <c r="AP76" s="251"/>
      <c r="AQ76" s="251"/>
      <c r="AR76" s="251"/>
      <c r="AS76" s="251"/>
    </row>
    <row r="77" spans="1:45" ht="63.75" customHeight="1" hidden="1">
      <c r="A77" s="708"/>
      <c r="B77" s="70"/>
      <c r="C77" s="70"/>
      <c r="D77" s="70"/>
      <c r="E77" s="70"/>
      <c r="F77" s="70"/>
      <c r="G77" s="70"/>
      <c r="H77" s="421"/>
      <c r="I77" s="421"/>
      <c r="J77" s="70"/>
      <c r="K77" s="70"/>
      <c r="L77" s="248"/>
      <c r="M77" s="249"/>
      <c r="N77" s="250"/>
      <c r="O77" s="250"/>
      <c r="P77" s="250"/>
      <c r="Q77" s="284"/>
      <c r="R77" s="382" t="str">
        <f t="shared" si="12"/>
        <v> </v>
      </c>
      <c r="S77" s="284"/>
      <c r="T77" s="382" t="str">
        <f t="shared" si="13"/>
        <v> </v>
      </c>
      <c r="U77" s="200" t="e">
        <f t="shared" si="17"/>
        <v>#DIV/0!</v>
      </c>
      <c r="V77" s="284"/>
      <c r="W77" s="382" t="str">
        <f t="shared" si="14"/>
        <v> </v>
      </c>
      <c r="X77" s="200" t="e">
        <f t="shared" si="18"/>
        <v>#DIV/0!</v>
      </c>
      <c r="Y77" s="284"/>
      <c r="Z77" s="382" t="str">
        <f t="shared" si="15"/>
        <v> </v>
      </c>
      <c r="AA77" s="450" t="e">
        <f t="shared" si="16"/>
        <v>#DIV/0!</v>
      </c>
      <c r="AB77" s="250"/>
      <c r="AC77" s="251"/>
      <c r="AD77" s="251"/>
      <c r="AE77" s="251"/>
      <c r="AF77" s="251"/>
      <c r="AG77" s="251"/>
      <c r="AH77" s="251"/>
      <c r="AI77" s="251"/>
      <c r="AJ77" s="251"/>
      <c r="AK77" s="251"/>
      <c r="AL77" s="251"/>
      <c r="AM77" s="251"/>
      <c r="AN77" s="251"/>
      <c r="AO77" s="251"/>
      <c r="AP77" s="251"/>
      <c r="AQ77" s="251"/>
      <c r="AR77" s="251"/>
      <c r="AS77" s="251"/>
    </row>
    <row r="78" spans="1:45" ht="63.75" customHeight="1" hidden="1">
      <c r="A78" s="708"/>
      <c r="B78" s="70"/>
      <c r="C78" s="70"/>
      <c r="D78" s="70"/>
      <c r="E78" s="70"/>
      <c r="F78" s="70"/>
      <c r="G78" s="70"/>
      <c r="H78" s="421"/>
      <c r="I78" s="421"/>
      <c r="J78" s="70"/>
      <c r="K78" s="70"/>
      <c r="L78" s="248"/>
      <c r="M78" s="249"/>
      <c r="N78" s="250"/>
      <c r="O78" s="250"/>
      <c r="P78" s="250"/>
      <c r="Q78" s="284"/>
      <c r="R78" s="382" t="str">
        <f t="shared" si="12"/>
        <v> </v>
      </c>
      <c r="S78" s="284"/>
      <c r="T78" s="382" t="str">
        <f t="shared" si="13"/>
        <v> </v>
      </c>
      <c r="U78" s="200" t="e">
        <f t="shared" si="17"/>
        <v>#DIV/0!</v>
      </c>
      <c r="V78" s="284"/>
      <c r="W78" s="382" t="str">
        <f t="shared" si="14"/>
        <v> </v>
      </c>
      <c r="X78" s="200" t="e">
        <f t="shared" si="18"/>
        <v>#DIV/0!</v>
      </c>
      <c r="Y78" s="284"/>
      <c r="Z78" s="382" t="str">
        <f t="shared" si="15"/>
        <v> </v>
      </c>
      <c r="AA78" s="450" t="e">
        <f t="shared" si="16"/>
        <v>#DIV/0!</v>
      </c>
      <c r="AB78" s="250"/>
      <c r="AC78" s="251"/>
      <c r="AD78" s="251"/>
      <c r="AE78" s="251"/>
      <c r="AF78" s="251"/>
      <c r="AG78" s="251"/>
      <c r="AH78" s="251"/>
      <c r="AI78" s="251"/>
      <c r="AJ78" s="251"/>
      <c r="AK78" s="251"/>
      <c r="AL78" s="251"/>
      <c r="AM78" s="251"/>
      <c r="AN78" s="251"/>
      <c r="AO78" s="251"/>
      <c r="AP78" s="251"/>
      <c r="AQ78" s="251"/>
      <c r="AR78" s="251"/>
      <c r="AS78" s="251"/>
    </row>
    <row r="79" spans="1:45" ht="63.75" customHeight="1" hidden="1">
      <c r="A79" s="709"/>
      <c r="B79" s="70"/>
      <c r="C79" s="70"/>
      <c r="D79" s="70"/>
      <c r="E79" s="70"/>
      <c r="F79" s="70"/>
      <c r="G79" s="70"/>
      <c r="H79" s="421"/>
      <c r="I79" s="421"/>
      <c r="J79" s="70"/>
      <c r="K79" s="70"/>
      <c r="L79" s="248"/>
      <c r="M79" s="249"/>
      <c r="N79" s="250"/>
      <c r="O79" s="250"/>
      <c r="P79" s="250"/>
      <c r="Q79" s="284"/>
      <c r="R79" s="382" t="str">
        <f t="shared" si="12"/>
        <v> </v>
      </c>
      <c r="S79" s="284"/>
      <c r="T79" s="382" t="str">
        <f t="shared" si="13"/>
        <v> </v>
      </c>
      <c r="U79" s="200" t="e">
        <f t="shared" si="17"/>
        <v>#DIV/0!</v>
      </c>
      <c r="V79" s="284"/>
      <c r="W79" s="382" t="str">
        <f t="shared" si="14"/>
        <v> </v>
      </c>
      <c r="X79" s="200" t="e">
        <f t="shared" si="18"/>
        <v>#DIV/0!</v>
      </c>
      <c r="Y79" s="284"/>
      <c r="Z79" s="382" t="str">
        <f t="shared" si="15"/>
        <v> </v>
      </c>
      <c r="AA79" s="450" t="e">
        <f t="shared" si="16"/>
        <v>#DIV/0!</v>
      </c>
      <c r="AB79" s="250"/>
      <c r="AC79" s="251"/>
      <c r="AD79" s="251"/>
      <c r="AE79" s="251"/>
      <c r="AF79" s="251"/>
      <c r="AG79" s="251"/>
      <c r="AH79" s="251"/>
      <c r="AI79" s="251"/>
      <c r="AJ79" s="251"/>
      <c r="AK79" s="251"/>
      <c r="AL79" s="251"/>
      <c r="AM79" s="251"/>
      <c r="AN79" s="251"/>
      <c r="AO79" s="251"/>
      <c r="AP79" s="251"/>
      <c r="AQ79" s="251"/>
      <c r="AR79" s="251"/>
      <c r="AS79" s="251"/>
    </row>
    <row r="80" spans="1:28" ht="34.5" customHeight="1">
      <c r="A80" s="695" t="s">
        <v>107</v>
      </c>
      <c r="B80" s="696"/>
      <c r="C80" s="696"/>
      <c r="D80" s="696"/>
      <c r="E80" s="696"/>
      <c r="F80" s="696"/>
      <c r="G80" s="696"/>
      <c r="H80" s="696"/>
      <c r="I80" s="696"/>
      <c r="J80" s="696"/>
      <c r="K80" s="696"/>
      <c r="L80" s="278">
        <v>0.0011</v>
      </c>
      <c r="M80" s="279"/>
      <c r="N80" s="254"/>
      <c r="O80" s="254"/>
      <c r="P80" s="254"/>
      <c r="Q80" s="252">
        <f>$L80/4</f>
        <v>0.000275</v>
      </c>
      <c r="R80" s="255">
        <v>1</v>
      </c>
      <c r="S80" s="252">
        <f>$L80/4</f>
        <v>0.000275</v>
      </c>
      <c r="T80" s="255">
        <v>1</v>
      </c>
      <c r="U80" s="256">
        <f>AVERAGE(U47:U50)</f>
        <v>0.95</v>
      </c>
      <c r="V80" s="252"/>
      <c r="W80" s="255"/>
      <c r="X80" s="256">
        <f>AVERAGE(X47:X50)</f>
        <v>0.95</v>
      </c>
      <c r="Y80" s="252">
        <f>$L80/4</f>
        <v>0.000275</v>
      </c>
      <c r="Z80" s="255">
        <v>1</v>
      </c>
      <c r="AA80" s="256">
        <f>AVERAGE(AA47:AA50)</f>
        <v>0.475</v>
      </c>
      <c r="AB80" s="257"/>
    </row>
    <row r="81" spans="1:28" ht="47.25" customHeight="1">
      <c r="A81" s="691" t="s">
        <v>108</v>
      </c>
      <c r="B81" s="692"/>
      <c r="C81" s="692"/>
      <c r="D81" s="692"/>
      <c r="E81" s="692"/>
      <c r="F81" s="692"/>
      <c r="G81" s="692"/>
      <c r="H81" s="692"/>
      <c r="I81" s="692"/>
      <c r="J81" s="692"/>
      <c r="K81" s="692"/>
      <c r="L81" s="258"/>
      <c r="M81" s="259"/>
      <c r="N81" s="260"/>
      <c r="O81" s="260"/>
      <c r="P81" s="260"/>
      <c r="Q81" s="261">
        <f>R81*Q80/R80</f>
        <v>0.000275</v>
      </c>
      <c r="R81" s="262">
        <f>AVERAGE(R47:R50)</f>
        <v>1</v>
      </c>
      <c r="S81" s="261">
        <f>T81*S80/T80</f>
        <v>0.0002475</v>
      </c>
      <c r="T81" s="262">
        <f>AVERAGE(T47:T50)</f>
        <v>0.9</v>
      </c>
      <c r="U81" s="263">
        <f>SUM(Q81,S81)</f>
        <v>0.0005225</v>
      </c>
      <c r="V81" s="261"/>
      <c r="W81" s="262"/>
      <c r="X81" s="263">
        <f>SUM(U81,V81)</f>
        <v>0.0005225</v>
      </c>
      <c r="Y81" s="261" t="e">
        <f>Z81*Y80/Z80</f>
        <v>#DIV/0!</v>
      </c>
      <c r="Z81" s="262" t="e">
        <f>AVERAGE(Z47:Z50)</f>
        <v>#DIV/0!</v>
      </c>
      <c r="AA81" s="263" t="e">
        <f>SUM(X81,Y81)</f>
        <v>#DIV/0!</v>
      </c>
      <c r="AB81" s="264"/>
    </row>
    <row r="82" spans="1:13" s="267" customFormat="1" ht="48" customHeight="1">
      <c r="A82" s="266"/>
      <c r="B82" s="266"/>
      <c r="C82" s="266"/>
      <c r="D82" s="266"/>
      <c r="E82" s="266"/>
      <c r="F82" s="266"/>
      <c r="G82" s="266"/>
      <c r="H82" s="266"/>
      <c r="I82" s="266"/>
      <c r="J82" s="266"/>
      <c r="K82" s="266"/>
      <c r="L82" s="266"/>
      <c r="M82" s="266"/>
    </row>
    <row r="83" ht="37.5" customHeight="1"/>
    <row r="84" spans="1:198" ht="41.25" customHeight="1">
      <c r="A84" s="673" t="s">
        <v>109</v>
      </c>
      <c r="B84" s="674"/>
      <c r="C84" s="674"/>
      <c r="D84" s="674"/>
      <c r="E84" s="674"/>
      <c r="F84" s="674"/>
      <c r="G84" s="674"/>
      <c r="H84" s="674"/>
      <c r="I84" s="674"/>
      <c r="J84" s="674"/>
      <c r="K84" s="675"/>
      <c r="L84" s="324">
        <f>SUM(L25,L39,L80)</f>
        <v>0.0061</v>
      </c>
      <c r="M84" s="325"/>
      <c r="N84" s="326"/>
      <c r="O84" s="326"/>
      <c r="P84" s="326"/>
      <c r="Q84" s="324">
        <f>SUM(Q25,Q39,Q80)</f>
        <v>0.001525</v>
      </c>
      <c r="R84" s="327">
        <v>1</v>
      </c>
      <c r="S84" s="324">
        <f>SUM(S25,S39,S80)</f>
        <v>0.001525</v>
      </c>
      <c r="T84" s="327">
        <v>1</v>
      </c>
      <c r="U84" s="509">
        <f>AVERAGE(U25,U39,U80)</f>
        <v>0.9356800166875261</v>
      </c>
      <c r="V84" s="324">
        <f>SUM(V25,V39,V80)</f>
        <v>0.00125</v>
      </c>
      <c r="W84" s="327">
        <v>1</v>
      </c>
      <c r="X84" s="324">
        <f>AVERAGE(X25,X39,X80)</f>
        <v>0.9279022389097483</v>
      </c>
      <c r="Y84" s="324">
        <f>SUM(Y25,Y39,Y80)</f>
        <v>0.001525</v>
      </c>
      <c r="Z84" s="327">
        <v>1</v>
      </c>
      <c r="AA84" s="256" t="e">
        <f>AVERAGE(AA25,AA39,AA80)</f>
        <v>#DIV/0!</v>
      </c>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6"/>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c r="BY84" s="326"/>
      <c r="BZ84" s="326"/>
      <c r="CA84" s="326"/>
      <c r="CB84" s="326"/>
      <c r="CC84" s="326"/>
      <c r="CD84" s="326"/>
      <c r="CE84" s="326"/>
      <c r="CF84" s="326"/>
      <c r="CG84" s="326"/>
      <c r="CH84" s="326"/>
      <c r="CI84" s="326"/>
      <c r="CJ84" s="326"/>
      <c r="CK84" s="326"/>
      <c r="CL84" s="326"/>
      <c r="CM84" s="326"/>
      <c r="CN84" s="326"/>
      <c r="CO84" s="326"/>
      <c r="CP84" s="326"/>
      <c r="CQ84" s="326"/>
      <c r="CR84" s="326"/>
      <c r="CS84" s="326"/>
      <c r="CT84" s="326"/>
      <c r="CU84" s="326"/>
      <c r="CV84" s="326"/>
      <c r="CW84" s="326"/>
      <c r="CX84" s="326"/>
      <c r="CY84" s="326"/>
      <c r="CZ84" s="326"/>
      <c r="DA84" s="326"/>
      <c r="DB84" s="326"/>
      <c r="DC84" s="326"/>
      <c r="DD84" s="326"/>
      <c r="DE84" s="326"/>
      <c r="DF84" s="326"/>
      <c r="DG84" s="326"/>
      <c r="DH84" s="326"/>
      <c r="DI84" s="326"/>
      <c r="DJ84" s="326"/>
      <c r="DK84" s="326"/>
      <c r="DL84" s="326"/>
      <c r="DM84" s="326"/>
      <c r="DN84" s="326"/>
      <c r="DO84" s="326"/>
      <c r="DP84" s="326"/>
      <c r="DQ84" s="326"/>
      <c r="DR84" s="326"/>
      <c r="DS84" s="326"/>
      <c r="DT84" s="326"/>
      <c r="DU84" s="326"/>
      <c r="DV84" s="326"/>
      <c r="DW84" s="326"/>
      <c r="DX84" s="326"/>
      <c r="DY84" s="326"/>
      <c r="DZ84" s="326"/>
      <c r="EA84" s="326"/>
      <c r="EB84" s="326"/>
      <c r="EC84" s="326"/>
      <c r="ED84" s="326"/>
      <c r="EE84" s="326"/>
      <c r="EF84" s="326"/>
      <c r="EG84" s="326"/>
      <c r="EH84" s="326"/>
      <c r="EI84" s="326"/>
      <c r="EJ84" s="326"/>
      <c r="EK84" s="326"/>
      <c r="EL84" s="326"/>
      <c r="EM84" s="326"/>
      <c r="EN84" s="326"/>
      <c r="EO84" s="326"/>
      <c r="EP84" s="326"/>
      <c r="EQ84" s="326"/>
      <c r="ER84" s="326"/>
      <c r="ES84" s="326"/>
      <c r="ET84" s="326"/>
      <c r="EU84" s="326"/>
      <c r="EV84" s="326"/>
      <c r="EW84" s="326"/>
      <c r="EX84" s="326"/>
      <c r="EY84" s="326"/>
      <c r="EZ84" s="326"/>
      <c r="FA84" s="326"/>
      <c r="FB84" s="326"/>
      <c r="FC84" s="326"/>
      <c r="FD84" s="326"/>
      <c r="FE84" s="326"/>
      <c r="FF84" s="326"/>
      <c r="FG84" s="326"/>
      <c r="FH84" s="326"/>
      <c r="FI84" s="326"/>
      <c r="FJ84" s="326"/>
      <c r="FK84" s="326"/>
      <c r="FL84" s="326"/>
      <c r="FM84" s="326"/>
      <c r="FN84" s="326"/>
      <c r="FO84" s="326"/>
      <c r="FP84" s="326"/>
      <c r="FQ84" s="326"/>
      <c r="FR84" s="326"/>
      <c r="FS84" s="326"/>
      <c r="FT84" s="326"/>
      <c r="FU84" s="326"/>
      <c r="FV84" s="326"/>
      <c r="FW84" s="326"/>
      <c r="FX84" s="326"/>
      <c r="FY84" s="326"/>
      <c r="FZ84" s="326"/>
      <c r="GA84" s="326"/>
      <c r="GB84" s="326"/>
      <c r="GC84" s="326"/>
      <c r="GD84" s="326"/>
      <c r="GE84" s="326"/>
      <c r="GF84" s="326"/>
      <c r="GG84" s="326"/>
      <c r="GH84" s="326"/>
      <c r="GI84" s="326"/>
      <c r="GJ84" s="326"/>
      <c r="GK84" s="326"/>
      <c r="GL84" s="326"/>
      <c r="GM84" s="326"/>
      <c r="GN84" s="326"/>
      <c r="GO84" s="326"/>
      <c r="GP84" s="326"/>
    </row>
    <row r="85" spans="1:27" s="331" customFormat="1" ht="41.25" customHeight="1">
      <c r="A85" s="670" t="s">
        <v>110</v>
      </c>
      <c r="B85" s="671"/>
      <c r="C85" s="671"/>
      <c r="D85" s="671"/>
      <c r="E85" s="671"/>
      <c r="F85" s="671"/>
      <c r="G85" s="671"/>
      <c r="H85" s="671"/>
      <c r="I85" s="671"/>
      <c r="J85" s="671"/>
      <c r="K85" s="672"/>
      <c r="L85" s="329"/>
      <c r="M85" s="330"/>
      <c r="Q85" s="332">
        <f>(R85*Q84)/R84</f>
        <v>0.001525</v>
      </c>
      <c r="R85" s="333">
        <f>AVERAGE(R26,R40,R81)</f>
        <v>1</v>
      </c>
      <c r="S85" s="332">
        <f>(T85*S84)/T84</f>
        <v>0.0013743379455801235</v>
      </c>
      <c r="T85" s="333">
        <f>AVERAGE(T26,T40,T81)</f>
        <v>0.9012052102164744</v>
      </c>
      <c r="U85" s="324">
        <f>SUM(U26,U40,U81)</f>
        <v>0.002922885899040467</v>
      </c>
      <c r="V85" s="332">
        <f>(W85*V84)/W84</f>
        <v>0.0013513888888888892</v>
      </c>
      <c r="W85" s="333">
        <f>AVERAGE(W26,W40,W81)</f>
        <v>1.0811111111111114</v>
      </c>
      <c r="X85" s="324">
        <f>SUM(X26,X40,X81)</f>
        <v>0.004233719232373801</v>
      </c>
      <c r="Y85" s="332" t="e">
        <f>(Z85*Y84)/Z84</f>
        <v>#DIV/0!</v>
      </c>
      <c r="Z85" s="333" t="e">
        <f>AVERAGE(Z26,Z40,Z81)</f>
        <v>#DIV/0!</v>
      </c>
      <c r="AA85" s="263" t="e">
        <f>SUM(AA26,AA40,AA81)</f>
        <v>#DIV/0!</v>
      </c>
    </row>
  </sheetData>
  <sheetProtection password="CC3A" sheet="1" insertHyperlinks="0"/>
  <mergeCells count="125">
    <mergeCell ref="A81:K81"/>
    <mergeCell ref="A47:A55"/>
    <mergeCell ref="S22:S24"/>
    <mergeCell ref="L33:L35"/>
    <mergeCell ref="W22:W24"/>
    <mergeCell ref="X22:X24"/>
    <mergeCell ref="T22:T24"/>
    <mergeCell ref="P22:P24"/>
    <mergeCell ref="O22:O24"/>
    <mergeCell ref="N22:N24"/>
    <mergeCell ref="U22:U24"/>
    <mergeCell ref="A85:K85"/>
    <mergeCell ref="B34:B35"/>
    <mergeCell ref="A44:P44"/>
    <mergeCell ref="A84:K84"/>
    <mergeCell ref="AA22:AA24"/>
    <mergeCell ref="V22:V24"/>
    <mergeCell ref="Y22:Y24"/>
    <mergeCell ref="Z22:Z24"/>
    <mergeCell ref="Q22:Q24"/>
    <mergeCell ref="R22:R24"/>
    <mergeCell ref="A56:A63"/>
    <mergeCell ref="A64:A71"/>
    <mergeCell ref="A72:A79"/>
    <mergeCell ref="A80:K80"/>
    <mergeCell ref="AJ45:AM45"/>
    <mergeCell ref="D45:D46"/>
    <mergeCell ref="E45:H45"/>
    <mergeCell ref="I45:I46"/>
    <mergeCell ref="Q45:AA45"/>
    <mergeCell ref="B48:B50"/>
    <mergeCell ref="AO45:AO46"/>
    <mergeCell ref="N48:N49"/>
    <mergeCell ref="O48:O49"/>
    <mergeCell ref="P48:P49"/>
    <mergeCell ref="L45:L46"/>
    <mergeCell ref="J45:J46"/>
    <mergeCell ref="K45:K46"/>
    <mergeCell ref="C45:C46"/>
    <mergeCell ref="A40:K40"/>
    <mergeCell ref="A43:AS43"/>
    <mergeCell ref="N45:N46"/>
    <mergeCell ref="O45:O46"/>
    <mergeCell ref="P45:P46"/>
    <mergeCell ref="Q44:AS44"/>
    <mergeCell ref="A45:A46"/>
    <mergeCell ref="AN45:AN46"/>
    <mergeCell ref="B45:B46"/>
    <mergeCell ref="AB31:AI31"/>
    <mergeCell ref="AJ31:AM31"/>
    <mergeCell ref="AN31:AN32"/>
    <mergeCell ref="AO31:AO32"/>
    <mergeCell ref="AP31:AS31"/>
    <mergeCell ref="Q31:AA31"/>
    <mergeCell ref="AB45:AI45"/>
    <mergeCell ref="AP45:AS45"/>
    <mergeCell ref="A39:K39"/>
    <mergeCell ref="O34:O35"/>
    <mergeCell ref="P34:P35"/>
    <mergeCell ref="K31:K32"/>
    <mergeCell ref="L31:L32"/>
    <mergeCell ref="N31:N32"/>
    <mergeCell ref="O31:O32"/>
    <mergeCell ref="P31:P32"/>
    <mergeCell ref="C31:C32"/>
    <mergeCell ref="D31:D32"/>
    <mergeCell ref="E31:H31"/>
    <mergeCell ref="I31:I32"/>
    <mergeCell ref="A33:A38"/>
    <mergeCell ref="N34:N35"/>
    <mergeCell ref="I22:I24"/>
    <mergeCell ref="J31:J32"/>
    <mergeCell ref="A22:A24"/>
    <mergeCell ref="A25:K25"/>
    <mergeCell ref="A26:K26"/>
    <mergeCell ref="A29:AS29"/>
    <mergeCell ref="A30:L30"/>
    <mergeCell ref="Q30:AS30"/>
    <mergeCell ref="A31:A32"/>
    <mergeCell ref="B31:B32"/>
    <mergeCell ref="Q12:AA12"/>
    <mergeCell ref="B14:B15"/>
    <mergeCell ref="B19:B20"/>
    <mergeCell ref="C22:C24"/>
    <mergeCell ref="AJ12:AM12"/>
    <mergeCell ref="D22:D24"/>
    <mergeCell ref="E22:E24"/>
    <mergeCell ref="F22:F24"/>
    <mergeCell ref="G22:G24"/>
    <mergeCell ref="H22:H24"/>
    <mergeCell ref="AN12:AN13"/>
    <mergeCell ref="AO12:AO13"/>
    <mergeCell ref="AP12:AS12"/>
    <mergeCell ref="A14:A21"/>
    <mergeCell ref="K12:K13"/>
    <mergeCell ref="L12:L13"/>
    <mergeCell ref="N12:N13"/>
    <mergeCell ref="O12:O13"/>
    <mergeCell ref="P12:P13"/>
    <mergeCell ref="AB12:AI12"/>
    <mergeCell ref="A11:P11"/>
    <mergeCell ref="Q11:AS11"/>
    <mergeCell ref="J7:K7"/>
    <mergeCell ref="A12:A13"/>
    <mergeCell ref="B12:B13"/>
    <mergeCell ref="C12:C13"/>
    <mergeCell ref="D12:D13"/>
    <mergeCell ref="E12:H12"/>
    <mergeCell ref="I12:I13"/>
    <mergeCell ref="J12:J13"/>
    <mergeCell ref="A1:AS3"/>
    <mergeCell ref="S5:AS5"/>
    <mergeCell ref="S6:AS6"/>
    <mergeCell ref="S7:AS7"/>
    <mergeCell ref="A5:H5"/>
    <mergeCell ref="A6:H6"/>
    <mergeCell ref="A7:H7"/>
    <mergeCell ref="J6:K6"/>
    <mergeCell ref="A4:D4"/>
    <mergeCell ref="J4:P4"/>
    <mergeCell ref="L5:P5"/>
    <mergeCell ref="L6:P6"/>
    <mergeCell ref="L7:P7"/>
    <mergeCell ref="A10:AS10"/>
    <mergeCell ref="A8:H8"/>
  </mergeCells>
  <conditionalFormatting sqref="Q14 Q22">
    <cfRule type="expression" priority="152" dxfId="0" stopIfTrue="1">
      <formula>E14=0</formula>
    </cfRule>
  </conditionalFormatting>
  <conditionalFormatting sqref="S14 S22 S34:S38">
    <cfRule type="expression" priority="151" dxfId="0" stopIfTrue="1">
      <formula>F14=0</formula>
    </cfRule>
  </conditionalFormatting>
  <conditionalFormatting sqref="V14 V22 V34:V38">
    <cfRule type="expression" priority="150" dxfId="0" stopIfTrue="1">
      <formula>G14=0</formula>
    </cfRule>
  </conditionalFormatting>
  <conditionalFormatting sqref="Y22">
    <cfRule type="expression" priority="130" dxfId="0" stopIfTrue="1">
      <formula>H22=0</formula>
    </cfRule>
  </conditionalFormatting>
  <conditionalFormatting sqref="Y14">
    <cfRule type="expression" priority="146" dxfId="0" stopIfTrue="1">
      <formula>H14=0</formula>
    </cfRule>
  </conditionalFormatting>
  <conditionalFormatting sqref="Y18:Y19 Y21">
    <cfRule type="expression" priority="139" dxfId="0" stopIfTrue="1">
      <formula>H18=0</formula>
    </cfRule>
  </conditionalFormatting>
  <conditionalFormatting sqref="Q18 Q20:Q21">
    <cfRule type="expression" priority="144" dxfId="0" stopIfTrue="1">
      <formula>E18=0</formula>
    </cfRule>
  </conditionalFormatting>
  <conditionalFormatting sqref="S18">
    <cfRule type="expression" priority="143" dxfId="0" stopIfTrue="1">
      <formula>F18=0</formula>
    </cfRule>
  </conditionalFormatting>
  <conditionalFormatting sqref="V18:V19 V21">
    <cfRule type="expression" priority="142" dxfId="0" stopIfTrue="1">
      <formula>G18=0</formula>
    </cfRule>
  </conditionalFormatting>
  <conditionalFormatting sqref="V17">
    <cfRule type="expression" priority="136" dxfId="0" stopIfTrue="1">
      <formula>G17=0</formula>
    </cfRule>
  </conditionalFormatting>
  <conditionalFormatting sqref="Y17">
    <cfRule type="expression" priority="133" dxfId="0" stopIfTrue="1">
      <formula>H17=0</formula>
    </cfRule>
  </conditionalFormatting>
  <conditionalFormatting sqref="Q33">
    <cfRule type="expression" priority="116" dxfId="0" stopIfTrue="1">
      <formula>E33=0</formula>
    </cfRule>
  </conditionalFormatting>
  <conditionalFormatting sqref="S33">
    <cfRule type="expression" priority="115" dxfId="0" stopIfTrue="1">
      <formula>F33=0</formula>
    </cfRule>
  </conditionalFormatting>
  <conditionalFormatting sqref="V33">
    <cfRule type="expression" priority="114" dxfId="0" stopIfTrue="1">
      <formula>G33=0</formula>
    </cfRule>
  </conditionalFormatting>
  <conditionalFormatting sqref="Y33">
    <cfRule type="expression" priority="110" dxfId="0" stopIfTrue="1">
      <formula>H33=0</formula>
    </cfRule>
  </conditionalFormatting>
  <conditionalFormatting sqref="Q47">
    <cfRule type="expression" priority="101" dxfId="0" stopIfTrue="1">
      <formula>E47=0</formula>
    </cfRule>
  </conditionalFormatting>
  <conditionalFormatting sqref="S47">
    <cfRule type="expression" priority="100" dxfId="0" stopIfTrue="1">
      <formula>F47=0</formula>
    </cfRule>
  </conditionalFormatting>
  <conditionalFormatting sqref="V47">
    <cfRule type="expression" priority="99" dxfId="0" stopIfTrue="1">
      <formula>G47=0</formula>
    </cfRule>
  </conditionalFormatting>
  <conditionalFormatting sqref="R33:R38 T33:T38 W33:W38 Z33:Z38">
    <cfRule type="expression" priority="80" dxfId="1" stopIfTrue="1">
      <formula>(Q33&lt;&gt;0)</formula>
    </cfRule>
  </conditionalFormatting>
  <conditionalFormatting sqref="Y47">
    <cfRule type="expression" priority="95" dxfId="0" stopIfTrue="1">
      <formula>H47=0</formula>
    </cfRule>
  </conditionalFormatting>
  <conditionalFormatting sqref="Q15:Q16">
    <cfRule type="expression" priority="69" dxfId="0" stopIfTrue="1">
      <formula>E15=0</formula>
    </cfRule>
  </conditionalFormatting>
  <conditionalFormatting sqref="S15:S17">
    <cfRule type="expression" priority="68" dxfId="0" stopIfTrue="1">
      <formula>F15=0</formula>
    </cfRule>
  </conditionalFormatting>
  <conditionalFormatting sqref="V15:V16">
    <cfRule type="expression" priority="67" dxfId="0" stopIfTrue="1">
      <formula>G15=0</formula>
    </cfRule>
  </conditionalFormatting>
  <conditionalFormatting sqref="Y15:Y16">
    <cfRule type="expression" priority="63" dxfId="0" stopIfTrue="1">
      <formula>H15=0</formula>
    </cfRule>
  </conditionalFormatting>
  <conditionalFormatting sqref="Q34:Q37">
    <cfRule type="expression" priority="61" dxfId="0" stopIfTrue="1">
      <formula>E34=0</formula>
    </cfRule>
  </conditionalFormatting>
  <conditionalFormatting sqref="Y34:Y37">
    <cfRule type="expression" priority="55" dxfId="0" stopIfTrue="1">
      <formula>H34=0</formula>
    </cfRule>
  </conditionalFormatting>
  <conditionalFormatting sqref="Q48:Q79">
    <cfRule type="expression" priority="53" dxfId="0" stopIfTrue="1">
      <formula>E48=0</formula>
    </cfRule>
  </conditionalFormatting>
  <conditionalFormatting sqref="S48:S79">
    <cfRule type="expression" priority="52" dxfId="0" stopIfTrue="1">
      <formula>F48=0</formula>
    </cfRule>
  </conditionalFormatting>
  <conditionalFormatting sqref="V48:V79">
    <cfRule type="expression" priority="51" dxfId="0" stopIfTrue="1">
      <formula>G48=0</formula>
    </cfRule>
  </conditionalFormatting>
  <conditionalFormatting sqref="Y48:Y79">
    <cfRule type="expression" priority="47" dxfId="0" stopIfTrue="1">
      <formula>H48=0</formula>
    </cfRule>
  </conditionalFormatting>
  <conditionalFormatting sqref="S19">
    <cfRule type="expression" priority="43" dxfId="0" stopIfTrue="1">
      <formula>F19=0</formula>
    </cfRule>
  </conditionalFormatting>
  <conditionalFormatting sqref="V20">
    <cfRule type="expression" priority="41" dxfId="0" stopIfTrue="1">
      <formula>J20=0</formula>
    </cfRule>
  </conditionalFormatting>
  <conditionalFormatting sqref="Y20">
    <cfRule type="expression" priority="40" dxfId="0" stopIfTrue="1">
      <formula>M20=0</formula>
    </cfRule>
  </conditionalFormatting>
  <conditionalFormatting sqref="S21">
    <cfRule type="expression" priority="37" dxfId="0" stopIfTrue="1">
      <formula>F21=0</formula>
    </cfRule>
  </conditionalFormatting>
  <conditionalFormatting sqref="T14:T22">
    <cfRule type="expression" priority="28" dxfId="1" stopIfTrue="1">
      <formula>(S14&lt;&gt;0)</formula>
    </cfRule>
  </conditionalFormatting>
  <conditionalFormatting sqref="R14:R22">
    <cfRule type="expression" priority="13" dxfId="1" stopIfTrue="1">
      <formula>(Q14&lt;&gt;0)</formula>
    </cfRule>
  </conditionalFormatting>
  <conditionalFormatting sqref="Y38">
    <cfRule type="expression" priority="19" dxfId="0" stopIfTrue="1">
      <formula>L38=0</formula>
    </cfRule>
  </conditionalFormatting>
  <conditionalFormatting sqref="Z14:Z22">
    <cfRule type="expression" priority="11" dxfId="1" stopIfTrue="1">
      <formula>(Y14&lt;&gt;0)</formula>
    </cfRule>
  </conditionalFormatting>
  <conditionalFormatting sqref="W14:W22">
    <cfRule type="expression" priority="1" dxfId="1" stopIfTrue="1">
      <formula>(V14&lt;&gt;0)</formula>
    </cfRule>
  </conditionalFormatting>
  <conditionalFormatting sqref="R47:R79">
    <cfRule type="expression" priority="6" dxfId="1" stopIfTrue="1">
      <formula>(Q47&lt;&gt;0)</formula>
    </cfRule>
  </conditionalFormatting>
  <conditionalFormatting sqref="T47:T79">
    <cfRule type="expression" priority="5" dxfId="1" stopIfTrue="1">
      <formula>(S47&lt;&gt;0)</formula>
    </cfRule>
  </conditionalFormatting>
  <conditionalFormatting sqref="W47:W79">
    <cfRule type="expression" priority="4" dxfId="1" stopIfTrue="1">
      <formula>(V47&lt;&gt;0)</formula>
    </cfRule>
  </conditionalFormatting>
  <conditionalFormatting sqref="Z47:Z79">
    <cfRule type="expression" priority="3" dxfId="1" stopIfTrue="1">
      <formula>(Y47&lt;&gt;0)</formula>
    </cfRule>
  </conditionalFormatting>
  <dataValidations count="7">
    <dataValidation allowBlank="1" showInputMessage="1" showErrorMessage="1" promptTitle="COMPONENTE PLAN MPIO" prompt="Estos tres ítems hacen referencia a la ubicación de la línea estratégica del plan de Metrosalud en el Plan de Desarrollo Municipal. " sqref="J6"/>
    <dataValidation allowBlank="1" showInputMessage="1" showErrorMessage="1" promptTitle="PROGRAMA PLAN MPIO" prompt="Estos tres ítems hacen referencia a la ubicación de la línea estratégica del plan de Metrosalud en el Plan de Desarrollo Municipal. " sqref="J7:J9 A8"/>
    <dataValidation allowBlank="1" showInputMessage="1" showErrorMessage="1" promptTitle="LINEA ESTRATE PLAN DE DLLO MPIO" prompt="Estos tres ítems hacen referencia a la ubicación de la línea estratégica del plan de Metrosalud en el Plan de Desarrollo Municipal. " sqref="J5"/>
    <dataValidation allowBlank="1" showErrorMessage="1" sqref="A84:A85 J12:K13 I12 L12:M12 A10:A13 AJ24:AK24 AJ12:AJ13 AK13:AM13 AP13:AS13 Q11:Q12 AB12 AN12:AO12 AN14:AO14 Y17:Y22 Q13:AI13 J31:K32 I31 L31:M31 Q31 AJ31:AJ32 AK32:AM32 AP32:AS32 AB31 AN31:AO31 AN33:AO33 Q32:AI32 A31:H32 B57 J45:K46 I45 L45:M45 Q45 E57:I57 A45:H46 AJ58:AK62 AJ45:AJ46 AK46:AM46 AP46:AS46 AB45 AN45:AO45 AN47:AO47 Q46:AI46 K56:K63 K67:K79 B12:H13 K51:K52 S18:U18 S20:U20 S22:U22 Q17:Q22 Q14:S15 T21:U21 Y14:Y15 V17:V22 R16:R22 V14:V15 Q47:AA79 T14:U17 T19:U19 W14:X22 Z14:AA22 Q33:AA38"/>
    <dataValidation allowBlank="1" showInputMessage="1" showErrorMessage="1" promptTitle="Cantidad Programada" prompt="Unidades esperada realizar durante la vigencia" sqref="H36"/>
    <dataValidation allowBlank="1" showInputMessage="1" showErrorMessage="1" promptTitle="Metas Parciales" prompt="Definir las metas realizadas durante el periodo a evaluar." sqref="C36"/>
    <dataValidation allowBlank="1" showInputMessage="1" showErrorMessage="1" promptTitle="Linea de Base" prompt="Situación en la que se encuentra el indicador al inicio de la vigencia" sqref="D36"/>
  </dataValidations>
  <hyperlinks>
    <hyperlink ref="AP33" r:id="rId1" display="DIRECCION ADVA\primer trimestre\PROGRAMACION AUDITORIAS.xlsx"/>
    <hyperlink ref="AP38" r:id="rId2" display="DIRECCION ADVA\primer trimestre\informe new stetic y tecnicintas"/>
    <hyperlink ref="AP17" r:id="rId3" display="PLANEACION\PLAN ANTICORRUPCION Y A C"/>
    <hyperlink ref="AP19" r:id="rId4" display="PLANEACION\PLAN ANTICORRUPCION Y A C\Seguimiento ejecución PA CYE2015.xlsx"/>
    <hyperlink ref="AP50" r:id="rId5" display="PLANEACION\BALANCE SOCIAL 2012-2015 ARF.pdf"/>
    <hyperlink ref="AQ14" r:id="rId6" display="PLANEACION\2  TRIMESTRE\CODIGO DE ETICA Y BUEN GNO"/>
    <hyperlink ref="AQ22" r:id="rId7" display="PLANEACION\2  TRIMESTRE\ACTA RC 2016"/>
    <hyperlink ref="AQ47" r:id="rId8" display="PLANEACION\2  TRIMESTRE\RSE"/>
    <hyperlink ref="AQ18" r:id="rId9" display="PLANEACION\2  TRIMESTRE\PLAN ANTICORRUPCION Y ATENCION AL CIUDADANO"/>
    <hyperlink ref="AQ20" r:id="rId10" display="PLANEACION\2  TRIMESTRE\PLAN ANTICORRUPCION Y ATENCION AL CIUDADANO"/>
    <hyperlink ref="AQ33" r:id="rId11" display="DIRECCION ADVA\Segundo trimestre\gestion ambiental.doc"/>
    <hyperlink ref="AQ34" r:id="rId12" display="DIRECCION ADVA\Segundo trimestre\gestion ambiental.doc"/>
    <hyperlink ref="AQ35" r:id="rId13" display="DIRECCION ADVA\Segundo trimestre\gestion ambiental.doc"/>
    <hyperlink ref="AQ38" r:id="rId14" display="DIRECCION ADVA\primer trimestre\informe new stetic y tecnicintas"/>
    <hyperlink ref="AR21" r:id="rId15" display="PLANEACION\3 TRIMESTRE\PLAN ANTICORRUPCION Y ATENCION AL CIUDADANO\FORMATOS PLAN ANTICORRUPCION Y ATENCION AL CIUDADANO.xlsx"/>
    <hyperlink ref="AR33" r:id="rId16" display="DIRECCION ADVA\tercer trimestre\informe tercer trimetre.doc"/>
    <hyperlink ref="AR34" r:id="rId17" display="DIRECCION ADVA\tercer trimestre\informe tercer trimetre.doc"/>
    <hyperlink ref="AR35" r:id="rId18" display="DIRECCION ADVA\tercer trimestre\informe tercer trimetre.doc"/>
    <hyperlink ref="AR38" r:id="rId19" display="DIRECCION ADVA\tercer trimestre\Informe New stetic 2016.pdf"/>
  </hyperlinks>
  <printOptions horizontalCentered="1"/>
  <pageMargins left="0" right="0" top="0" bottom="0" header="0.31496062992125984" footer="0.31496062992125984"/>
  <pageSetup horizontalDpi="600" verticalDpi="600" orientation="landscape" pageOrder="overThenDown" paperSize="14" scale="40" r:id="rId22"/>
  <rowBreaks count="1" manualBreakCount="1">
    <brk id="40" max="255" man="1"/>
  </rowBreaks>
  <legacyDrawing r:id="rId21"/>
</worksheet>
</file>

<file path=xl/worksheets/sheet5.xml><?xml version="1.0" encoding="utf-8"?>
<worksheet xmlns="http://schemas.openxmlformats.org/spreadsheetml/2006/main" xmlns:r="http://schemas.openxmlformats.org/officeDocument/2006/relationships">
  <dimension ref="A1:GP136"/>
  <sheetViews>
    <sheetView zoomScale="70" zoomScaleNormal="70" zoomScaleSheetLayoutView="70" zoomScalePageLayoutView="0" workbookViewId="0" topLeftCell="A1">
      <selection activeCell="A7" sqref="A7:H7"/>
    </sheetView>
  </sheetViews>
  <sheetFormatPr defaultColWidth="11.421875" defaultRowHeight="15"/>
  <cols>
    <col min="1" max="1" width="29.7109375" style="207" customWidth="1"/>
    <col min="2" max="2" width="74.140625" style="323" customWidth="1"/>
    <col min="3" max="3" width="45.140625" style="207" customWidth="1"/>
    <col min="4" max="4" width="17.140625" style="207" customWidth="1"/>
    <col min="5" max="7" width="10.57421875" style="207" hidden="1" customWidth="1"/>
    <col min="8" max="8" width="11.7109375" style="207" hidden="1" customWidth="1"/>
    <col min="9" max="9" width="17.140625" style="323" customWidth="1"/>
    <col min="10" max="10" width="52.28125" style="207" customWidth="1"/>
    <col min="11" max="11" width="37.57421875" style="207" customWidth="1"/>
    <col min="12" max="12" width="28.7109375" style="207" customWidth="1"/>
    <col min="13" max="13" width="28.7109375" style="207" hidden="1" customWidth="1"/>
    <col min="14" max="14" width="20.57421875" style="207" customWidth="1"/>
    <col min="15" max="15" width="23.140625" style="207" customWidth="1"/>
    <col min="16" max="16" width="21.57421875" style="207" customWidth="1"/>
    <col min="17" max="17" width="19.7109375" style="207" hidden="1" customWidth="1"/>
    <col min="18" max="18" width="19.8515625" style="207" hidden="1" customWidth="1"/>
    <col min="19" max="19" width="13.8515625" style="207" hidden="1" customWidth="1"/>
    <col min="20" max="20" width="17.140625" style="207" hidden="1" customWidth="1"/>
    <col min="21" max="21" width="21.00390625" style="207" hidden="1" customWidth="1"/>
    <col min="22" max="22" width="16.140625" style="207" hidden="1" customWidth="1"/>
    <col min="23" max="23" width="19.28125" style="207" hidden="1" customWidth="1"/>
    <col min="24" max="26" width="21.00390625" style="207" hidden="1" customWidth="1"/>
    <col min="27" max="27" width="21.57421875" style="207" hidden="1" customWidth="1"/>
    <col min="28" max="28" width="20.28125" style="207" hidden="1" customWidth="1"/>
    <col min="29" max="29" width="21.8515625" style="207" hidden="1" customWidth="1"/>
    <col min="30" max="35" width="15.8515625" style="207" hidden="1" customWidth="1"/>
    <col min="36" max="39" width="11.421875" style="207" hidden="1" customWidth="1"/>
    <col min="40" max="40" width="15.28125" style="207" hidden="1" customWidth="1"/>
    <col min="41" max="41" width="18.140625" style="207" hidden="1" customWidth="1"/>
    <col min="42" max="42" width="24.00390625" style="207" hidden="1" customWidth="1"/>
    <col min="43" max="43" width="21.00390625" style="207" hidden="1" customWidth="1"/>
    <col min="44" max="44" width="26.28125" style="207" hidden="1" customWidth="1"/>
    <col min="45" max="45" width="20.00390625" style="207" hidden="1" customWidth="1"/>
    <col min="46" max="46" width="0" style="207" hidden="1" customWidth="1"/>
    <col min="47" max="16384" width="11.421875" style="207" customWidth="1"/>
  </cols>
  <sheetData>
    <row r="1" spans="1:45" ht="18" customHeight="1">
      <c r="A1" s="644" t="s">
        <v>615</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row>
    <row r="2" spans="1:45" ht="17.25" customHeight="1">
      <c r="A2" s="644"/>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row>
    <row r="3" spans="1:45" ht="30.75" customHeight="1">
      <c r="A3" s="644"/>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row>
    <row r="4" spans="1:45" ht="68.25" customHeight="1">
      <c r="A4" s="639" t="s">
        <v>670</v>
      </c>
      <c r="B4" s="639"/>
      <c r="C4" s="639"/>
      <c r="D4" s="639"/>
      <c r="E4" s="594"/>
      <c r="F4" s="594"/>
      <c r="G4" s="594"/>
      <c r="H4" s="594"/>
      <c r="I4" s="594"/>
      <c r="J4" s="639" t="s">
        <v>671</v>
      </c>
      <c r="K4" s="639"/>
      <c r="L4" s="639"/>
      <c r="M4" s="639"/>
      <c r="N4" s="639"/>
      <c r="O4" s="639"/>
      <c r="P4" s="639"/>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row>
    <row r="5" spans="1:45" ht="48" customHeight="1">
      <c r="A5" s="762" t="s">
        <v>616</v>
      </c>
      <c r="B5" s="762"/>
      <c r="C5" s="762"/>
      <c r="D5" s="762"/>
      <c r="E5" s="762"/>
      <c r="F5" s="762"/>
      <c r="G5" s="762"/>
      <c r="H5" s="762"/>
      <c r="I5" s="207"/>
      <c r="J5" s="643" t="s">
        <v>619</v>
      </c>
      <c r="K5" s="643"/>
      <c r="L5" s="761" t="s">
        <v>613</v>
      </c>
      <c r="M5" s="761"/>
      <c r="N5" s="761"/>
      <c r="O5" s="761"/>
      <c r="P5" s="761"/>
      <c r="S5" s="763" t="s">
        <v>113</v>
      </c>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764"/>
    </row>
    <row r="6" spans="1:45" ht="48" customHeight="1">
      <c r="A6" s="762" t="s">
        <v>617</v>
      </c>
      <c r="B6" s="762"/>
      <c r="C6" s="762"/>
      <c r="D6" s="762"/>
      <c r="E6" s="762"/>
      <c r="F6" s="762"/>
      <c r="G6" s="762"/>
      <c r="H6" s="762"/>
      <c r="I6" s="207"/>
      <c r="J6" s="643" t="s">
        <v>167</v>
      </c>
      <c r="K6" s="802"/>
      <c r="L6" s="762" t="s">
        <v>620</v>
      </c>
      <c r="M6" s="762"/>
      <c r="N6" s="762"/>
      <c r="O6" s="762"/>
      <c r="P6" s="762"/>
      <c r="S6" s="763" t="s">
        <v>114</v>
      </c>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row>
    <row r="7" spans="1:45" ht="50.25" customHeight="1">
      <c r="A7" s="762" t="s">
        <v>618</v>
      </c>
      <c r="B7" s="762"/>
      <c r="C7" s="762"/>
      <c r="D7" s="762"/>
      <c r="E7" s="762"/>
      <c r="F7" s="762"/>
      <c r="G7" s="762"/>
      <c r="H7" s="762"/>
      <c r="I7" s="207"/>
      <c r="J7" s="643" t="s">
        <v>168</v>
      </c>
      <c r="K7" s="802"/>
      <c r="L7" s="762" t="s">
        <v>621</v>
      </c>
      <c r="M7" s="762"/>
      <c r="N7" s="762"/>
      <c r="O7" s="762"/>
      <c r="P7" s="762"/>
      <c r="S7" s="763" t="s">
        <v>115</v>
      </c>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row>
    <row r="8" spans="1:45" ht="93" customHeight="1">
      <c r="A8" s="762" t="s">
        <v>622</v>
      </c>
      <c r="B8" s="762"/>
      <c r="C8" s="762"/>
      <c r="D8" s="762"/>
      <c r="E8" s="762"/>
      <c r="F8" s="762"/>
      <c r="G8" s="762"/>
      <c r="H8" s="762"/>
      <c r="I8" s="207"/>
      <c r="J8" s="585"/>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row>
    <row r="9" spans="1:13" ht="50.25" customHeight="1">
      <c r="A9" s="208"/>
      <c r="B9" s="209"/>
      <c r="C9" s="210"/>
      <c r="D9" s="210"/>
      <c r="E9" s="210"/>
      <c r="F9" s="211"/>
      <c r="G9" s="211"/>
      <c r="H9" s="211"/>
      <c r="I9" s="211"/>
      <c r="J9" s="211"/>
      <c r="K9" s="209"/>
      <c r="L9" s="209"/>
      <c r="M9" s="209"/>
    </row>
    <row r="10" spans="1:45" ht="42" customHeight="1">
      <c r="A10" s="640" t="s">
        <v>464</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row>
    <row r="11" spans="1:45" ht="47.25" customHeight="1">
      <c r="A11" s="765" t="s">
        <v>25</v>
      </c>
      <c r="B11" s="766"/>
      <c r="C11" s="766"/>
      <c r="D11" s="766"/>
      <c r="E11" s="766"/>
      <c r="F11" s="766"/>
      <c r="G11" s="766"/>
      <c r="H11" s="766"/>
      <c r="I11" s="766"/>
      <c r="J11" s="766"/>
      <c r="K11" s="766"/>
      <c r="L11" s="766"/>
      <c r="M11" s="766"/>
      <c r="N11" s="766"/>
      <c r="O11" s="766"/>
      <c r="P11" s="766"/>
      <c r="Q11" s="652" t="s">
        <v>138</v>
      </c>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row>
    <row r="12" spans="1:45" ht="33.75" customHeight="1">
      <c r="A12" s="703" t="s">
        <v>10</v>
      </c>
      <c r="B12" s="690" t="s">
        <v>99</v>
      </c>
      <c r="C12" s="690" t="s">
        <v>11</v>
      </c>
      <c r="D12" s="690" t="s">
        <v>12</v>
      </c>
      <c r="E12" s="704" t="s">
        <v>111</v>
      </c>
      <c r="F12" s="705"/>
      <c r="G12" s="705"/>
      <c r="H12" s="706"/>
      <c r="I12" s="693" t="s">
        <v>112</v>
      </c>
      <c r="J12" s="690" t="s">
        <v>13</v>
      </c>
      <c r="K12" s="690" t="s">
        <v>104</v>
      </c>
      <c r="L12" s="693" t="s">
        <v>14</v>
      </c>
      <c r="M12" s="394"/>
      <c r="N12" s="693" t="s">
        <v>156</v>
      </c>
      <c r="O12" s="693" t="s">
        <v>155</v>
      </c>
      <c r="P12" s="693" t="s">
        <v>157</v>
      </c>
      <c r="Q12" s="730" t="s">
        <v>139</v>
      </c>
      <c r="R12" s="731"/>
      <c r="S12" s="731"/>
      <c r="T12" s="731"/>
      <c r="U12" s="731"/>
      <c r="V12" s="731"/>
      <c r="W12" s="731"/>
      <c r="X12" s="731"/>
      <c r="Y12" s="731"/>
      <c r="Z12" s="731"/>
      <c r="AA12" s="731"/>
      <c r="AB12" s="730" t="s">
        <v>140</v>
      </c>
      <c r="AC12" s="731"/>
      <c r="AD12" s="731"/>
      <c r="AE12" s="731"/>
      <c r="AF12" s="731"/>
      <c r="AG12" s="731"/>
      <c r="AH12" s="731"/>
      <c r="AI12" s="732"/>
      <c r="AJ12" s="736" t="s">
        <v>141</v>
      </c>
      <c r="AK12" s="737"/>
      <c r="AL12" s="737"/>
      <c r="AM12" s="737"/>
      <c r="AN12" s="767" t="s">
        <v>145</v>
      </c>
      <c r="AO12" s="769" t="s">
        <v>146</v>
      </c>
      <c r="AP12" s="726" t="s">
        <v>148</v>
      </c>
      <c r="AQ12" s="727"/>
      <c r="AR12" s="727"/>
      <c r="AS12" s="727"/>
    </row>
    <row r="13" spans="1:45" ht="45" customHeight="1">
      <c r="A13" s="703"/>
      <c r="B13" s="690"/>
      <c r="C13" s="690"/>
      <c r="D13" s="690"/>
      <c r="E13" s="269" t="s">
        <v>100</v>
      </c>
      <c r="F13" s="269" t="s">
        <v>101</v>
      </c>
      <c r="G13" s="269" t="s">
        <v>102</v>
      </c>
      <c r="H13" s="269" t="s">
        <v>103</v>
      </c>
      <c r="I13" s="694"/>
      <c r="J13" s="690"/>
      <c r="K13" s="690"/>
      <c r="L13" s="694"/>
      <c r="M13" s="395"/>
      <c r="N13" s="694"/>
      <c r="O13" s="694"/>
      <c r="P13" s="694"/>
      <c r="Q13" s="433" t="s">
        <v>100</v>
      </c>
      <c r="R13" s="433" t="s">
        <v>142</v>
      </c>
      <c r="S13" s="433" t="s">
        <v>101</v>
      </c>
      <c r="T13" s="433" t="s">
        <v>142</v>
      </c>
      <c r="U13" s="433" t="s">
        <v>143</v>
      </c>
      <c r="V13" s="433" t="s">
        <v>102</v>
      </c>
      <c r="W13" s="433" t="s">
        <v>142</v>
      </c>
      <c r="X13" s="433" t="s">
        <v>144</v>
      </c>
      <c r="Y13" s="433" t="s">
        <v>103</v>
      </c>
      <c r="Z13" s="433" t="s">
        <v>142</v>
      </c>
      <c r="AA13" s="99" t="s">
        <v>165</v>
      </c>
      <c r="AB13" s="433" t="s">
        <v>100</v>
      </c>
      <c r="AC13" s="433" t="s">
        <v>142</v>
      </c>
      <c r="AD13" s="433" t="s">
        <v>101</v>
      </c>
      <c r="AE13" s="433" t="s">
        <v>142</v>
      </c>
      <c r="AF13" s="433" t="s">
        <v>102</v>
      </c>
      <c r="AG13" s="433" t="s">
        <v>142</v>
      </c>
      <c r="AH13" s="433" t="s">
        <v>103</v>
      </c>
      <c r="AI13" s="433" t="s">
        <v>142</v>
      </c>
      <c r="AJ13" s="433" t="s">
        <v>100</v>
      </c>
      <c r="AK13" s="433" t="s">
        <v>101</v>
      </c>
      <c r="AL13" s="433" t="s">
        <v>102</v>
      </c>
      <c r="AM13" s="433" t="s">
        <v>103</v>
      </c>
      <c r="AN13" s="768"/>
      <c r="AO13" s="770"/>
      <c r="AP13" s="270" t="s">
        <v>147</v>
      </c>
      <c r="AQ13" s="270" t="s">
        <v>149</v>
      </c>
      <c r="AR13" s="270" t="s">
        <v>150</v>
      </c>
      <c r="AS13" s="270" t="s">
        <v>151</v>
      </c>
    </row>
    <row r="14" spans="1:45" ht="69.75" customHeight="1">
      <c r="A14" s="808" t="s">
        <v>242</v>
      </c>
      <c r="B14" s="424" t="s">
        <v>243</v>
      </c>
      <c r="C14" s="810" t="s">
        <v>244</v>
      </c>
      <c r="D14" s="810">
        <v>1</v>
      </c>
      <c r="E14" s="812"/>
      <c r="F14" s="812"/>
      <c r="G14" s="812"/>
      <c r="H14" s="812">
        <v>1</v>
      </c>
      <c r="I14" s="812">
        <f>SUM(E14:H14)</f>
        <v>1</v>
      </c>
      <c r="J14" s="128" t="s">
        <v>245</v>
      </c>
      <c r="K14" s="129" t="s">
        <v>246</v>
      </c>
      <c r="L14" s="214"/>
      <c r="M14" s="214" t="s">
        <v>496</v>
      </c>
      <c r="N14" s="820"/>
      <c r="O14" s="821"/>
      <c r="P14" s="822"/>
      <c r="Q14" s="831"/>
      <c r="R14" s="752" t="str">
        <f>IF(Q14&lt;&gt;0,IF(Q14/E14&gt;100%,100%,Q14/E14)," ")</f>
        <v> </v>
      </c>
      <c r="S14" s="831"/>
      <c r="T14" s="752" t="str">
        <f>IF(S14&lt;&gt;0,IF(S14/F14&gt;100%,100%,S14/F14)," ")</f>
        <v> </v>
      </c>
      <c r="U14" s="747"/>
      <c r="V14" s="831"/>
      <c r="W14" s="752" t="str">
        <f>IF(V14&lt;&gt;0,IF(V14/G14&gt;100%,100%,V14/G14)," ")</f>
        <v> </v>
      </c>
      <c r="X14" s="747"/>
      <c r="Y14" s="831"/>
      <c r="Z14" s="752" t="str">
        <f>IF(Y14&lt;&gt;0,IF(Y14/H14&gt;100%,100%,Y14/H14)," ")</f>
        <v> </v>
      </c>
      <c r="AA14" s="747">
        <f>IF((IF(M14="promedio",AVERAGE(Q14,S14,V14,Y14)/I14,SUM(Q14,S14,V14,Y14)/I14))&gt;100%,100%,(IF(M14="promedio",AVERAGE(Q14,S14,V14,Y14)/I14,SUM(Q14,S14,V14,Y14)/I14)))</f>
        <v>0</v>
      </c>
      <c r="AB14" s="215"/>
      <c r="AC14" s="215"/>
      <c r="AD14" s="215"/>
      <c r="AE14" s="215"/>
      <c r="AF14" s="455"/>
      <c r="AG14" s="215"/>
      <c r="AH14" s="215"/>
      <c r="AI14" s="215"/>
      <c r="AJ14" s="215"/>
      <c r="AK14" s="215"/>
      <c r="AL14" s="455"/>
      <c r="AM14" s="455"/>
      <c r="AN14" s="455"/>
      <c r="AO14" s="455"/>
      <c r="AP14" s="215"/>
      <c r="AQ14" s="215"/>
      <c r="AR14" s="455"/>
      <c r="AS14" s="215"/>
    </row>
    <row r="15" spans="1:45" ht="36" customHeight="1">
      <c r="A15" s="809"/>
      <c r="B15" s="424" t="s">
        <v>247</v>
      </c>
      <c r="C15" s="811"/>
      <c r="D15" s="811"/>
      <c r="E15" s="813"/>
      <c r="F15" s="813"/>
      <c r="G15" s="813"/>
      <c r="H15" s="813"/>
      <c r="I15" s="813"/>
      <c r="J15" s="422" t="s">
        <v>248</v>
      </c>
      <c r="K15" s="129" t="s">
        <v>246</v>
      </c>
      <c r="L15" s="214"/>
      <c r="M15" s="214"/>
      <c r="N15" s="823"/>
      <c r="O15" s="824"/>
      <c r="P15" s="825"/>
      <c r="Q15" s="832"/>
      <c r="R15" s="753"/>
      <c r="S15" s="832"/>
      <c r="T15" s="753"/>
      <c r="U15" s="748"/>
      <c r="V15" s="832"/>
      <c r="W15" s="753"/>
      <c r="X15" s="748"/>
      <c r="Y15" s="832"/>
      <c r="Z15" s="753"/>
      <c r="AA15" s="748"/>
      <c r="AB15" s="215"/>
      <c r="AC15" s="215"/>
      <c r="AD15" s="215"/>
      <c r="AE15" s="215"/>
      <c r="AF15" s="455"/>
      <c r="AG15" s="215"/>
      <c r="AH15" s="215"/>
      <c r="AI15" s="215"/>
      <c r="AJ15" s="215"/>
      <c r="AK15" s="215"/>
      <c r="AL15" s="455"/>
      <c r="AM15" s="455"/>
      <c r="AN15" s="455"/>
      <c r="AO15" s="455"/>
      <c r="AP15" s="215"/>
      <c r="AQ15" s="215"/>
      <c r="AR15" s="455"/>
      <c r="AS15" s="215"/>
    </row>
    <row r="16" spans="1:45" ht="41.25" customHeight="1">
      <c r="A16" s="814" t="s">
        <v>644</v>
      </c>
      <c r="B16" s="424" t="s">
        <v>646</v>
      </c>
      <c r="C16" s="810" t="s">
        <v>647</v>
      </c>
      <c r="D16" s="810">
        <v>1</v>
      </c>
      <c r="E16" s="812"/>
      <c r="F16" s="812"/>
      <c r="G16" s="812"/>
      <c r="H16" s="812">
        <v>1</v>
      </c>
      <c r="I16" s="812">
        <v>1</v>
      </c>
      <c r="J16" s="128" t="s">
        <v>117</v>
      </c>
      <c r="K16" s="129" t="s">
        <v>648</v>
      </c>
      <c r="L16" s="214"/>
      <c r="M16" s="214" t="s">
        <v>496</v>
      </c>
      <c r="N16" s="823"/>
      <c r="O16" s="824"/>
      <c r="P16" s="825"/>
      <c r="Q16" s="831"/>
      <c r="R16" s="752" t="str">
        <f>IF(Q16&lt;&gt;0,IF(Q16/E16&gt;100%,100%,Q16/E16)," ")</f>
        <v> </v>
      </c>
      <c r="S16" s="831"/>
      <c r="T16" s="752" t="str">
        <f>IF(S16&lt;&gt;0,IF(S16/F16&gt;100%,100%,S16/F16)," ")</f>
        <v> </v>
      </c>
      <c r="U16" s="747"/>
      <c r="V16" s="829"/>
      <c r="W16" s="752" t="str">
        <f>IF(V16&lt;&gt;0,IF(V16/G16&gt;100%,100%,V16/G16)," ")</f>
        <v> </v>
      </c>
      <c r="X16" s="747"/>
      <c r="Y16" s="831"/>
      <c r="Z16" s="752" t="str">
        <f>IF(Y16&lt;&gt;0,IF(Y16/H16&gt;100%,100%,Y16/H16)," ")</f>
        <v> </v>
      </c>
      <c r="AA16" s="747">
        <f>IF((IF(M16="promedio",AVERAGE(Q16,S16,V16,Y16)/I16,SUM(Q16,S16,V16,Y16)/I16))&gt;100%,100%,(IF(M16="promedio",AVERAGE(Q16,S16,V16,Y16)/I16,SUM(Q16,S16,V16,Y16)/I16)))</f>
        <v>0</v>
      </c>
      <c r="AB16" s="215"/>
      <c r="AC16" s="215"/>
      <c r="AD16" s="215"/>
      <c r="AE16" s="215"/>
      <c r="AF16" s="455"/>
      <c r="AG16" s="215"/>
      <c r="AH16" s="215"/>
      <c r="AI16" s="215"/>
      <c r="AJ16" s="215"/>
      <c r="AK16" s="215"/>
      <c r="AL16" s="455"/>
      <c r="AM16" s="455"/>
      <c r="AN16" s="455"/>
      <c r="AO16" s="455"/>
      <c r="AP16" s="215"/>
      <c r="AQ16" s="215"/>
      <c r="AR16" s="455"/>
      <c r="AS16" s="215"/>
    </row>
    <row r="17" spans="1:45" ht="38.25" customHeight="1">
      <c r="A17" s="809"/>
      <c r="B17" s="424" t="s">
        <v>645</v>
      </c>
      <c r="C17" s="811"/>
      <c r="D17" s="811"/>
      <c r="E17" s="813"/>
      <c r="F17" s="813"/>
      <c r="G17" s="813"/>
      <c r="H17" s="813"/>
      <c r="I17" s="813"/>
      <c r="J17" s="422" t="s">
        <v>248</v>
      </c>
      <c r="K17" s="129" t="s">
        <v>648</v>
      </c>
      <c r="L17" s="216"/>
      <c r="M17" s="219"/>
      <c r="N17" s="826"/>
      <c r="O17" s="827"/>
      <c r="P17" s="828"/>
      <c r="Q17" s="832"/>
      <c r="R17" s="753"/>
      <c r="S17" s="832"/>
      <c r="T17" s="753"/>
      <c r="U17" s="748"/>
      <c r="V17" s="830"/>
      <c r="W17" s="753"/>
      <c r="X17" s="748"/>
      <c r="Y17" s="832"/>
      <c r="Z17" s="753"/>
      <c r="AA17" s="748"/>
      <c r="AB17" s="215"/>
      <c r="AC17" s="215"/>
      <c r="AD17" s="215"/>
      <c r="AE17" s="215"/>
      <c r="AF17" s="455"/>
      <c r="AG17" s="215"/>
      <c r="AH17" s="215"/>
      <c r="AI17" s="215"/>
      <c r="AJ17" s="215"/>
      <c r="AK17" s="215"/>
      <c r="AL17" s="455"/>
      <c r="AM17" s="455"/>
      <c r="AN17" s="455"/>
      <c r="AO17" s="455"/>
      <c r="AP17" s="215"/>
      <c r="AQ17" s="215"/>
      <c r="AR17" s="455"/>
      <c r="AS17" s="215"/>
    </row>
    <row r="18" spans="1:28" ht="34.5" customHeight="1">
      <c r="A18" s="695" t="s">
        <v>107</v>
      </c>
      <c r="B18" s="696"/>
      <c r="C18" s="696"/>
      <c r="D18" s="696"/>
      <c r="E18" s="696"/>
      <c r="F18" s="696"/>
      <c r="G18" s="696"/>
      <c r="H18" s="696"/>
      <c r="I18" s="696"/>
      <c r="J18" s="696"/>
      <c r="K18" s="696"/>
      <c r="L18" s="75">
        <v>0.0018</v>
      </c>
      <c r="M18" s="186"/>
      <c r="N18" s="254"/>
      <c r="O18" s="254"/>
      <c r="P18" s="254"/>
      <c r="Q18" s="252"/>
      <c r="R18" s="255"/>
      <c r="S18" s="252"/>
      <c r="T18" s="255"/>
      <c r="U18" s="256"/>
      <c r="V18" s="252"/>
      <c r="W18" s="255"/>
      <c r="X18" s="256"/>
      <c r="Y18" s="252">
        <f>$L18/2</f>
        <v>0.0009</v>
      </c>
      <c r="Z18" s="255">
        <v>1</v>
      </c>
      <c r="AA18" s="256">
        <f>AVERAGE(AA14:AA17)</f>
        <v>0</v>
      </c>
      <c r="AB18" s="257"/>
    </row>
    <row r="19" spans="1:28" ht="47.25" customHeight="1">
      <c r="A19" s="691" t="s">
        <v>108</v>
      </c>
      <c r="B19" s="692"/>
      <c r="C19" s="692"/>
      <c r="D19" s="692"/>
      <c r="E19" s="692"/>
      <c r="F19" s="692"/>
      <c r="G19" s="692"/>
      <c r="H19" s="692"/>
      <c r="I19" s="692"/>
      <c r="J19" s="692"/>
      <c r="K19" s="692"/>
      <c r="L19" s="258"/>
      <c r="M19" s="259"/>
      <c r="N19" s="260"/>
      <c r="O19" s="260"/>
      <c r="P19" s="260"/>
      <c r="Q19" s="261"/>
      <c r="R19" s="262"/>
      <c r="S19" s="261"/>
      <c r="T19" s="262"/>
      <c r="U19" s="263"/>
      <c r="V19" s="261"/>
      <c r="W19" s="262"/>
      <c r="X19" s="263"/>
      <c r="Y19" s="261" t="e">
        <f>Z19*Y18/Z18</f>
        <v>#DIV/0!</v>
      </c>
      <c r="Z19" s="262" t="e">
        <f>AVERAGE(Z14:Z17)</f>
        <v>#DIV/0!</v>
      </c>
      <c r="AA19" s="263" t="e">
        <f>SUM(X19,Y19)</f>
        <v>#DIV/0!</v>
      </c>
      <c r="AB19" s="264"/>
    </row>
    <row r="20" spans="1:13" s="267" customFormat="1" ht="39" customHeight="1">
      <c r="A20" s="265"/>
      <c r="B20" s="265"/>
      <c r="C20" s="265"/>
      <c r="D20" s="265"/>
      <c r="E20" s="265"/>
      <c r="F20" s="265"/>
      <c r="G20" s="265"/>
      <c r="H20" s="265"/>
      <c r="I20" s="265"/>
      <c r="J20" s="265"/>
      <c r="K20" s="265"/>
      <c r="L20" s="265"/>
      <c r="M20" s="266"/>
    </row>
    <row r="21" spans="1:13" s="267" customFormat="1" ht="52.5" customHeight="1">
      <c r="A21" s="265"/>
      <c r="B21" s="265"/>
      <c r="C21" s="265"/>
      <c r="D21" s="265"/>
      <c r="E21" s="265"/>
      <c r="F21" s="265"/>
      <c r="G21" s="265"/>
      <c r="H21" s="265"/>
      <c r="I21" s="265"/>
      <c r="J21" s="265"/>
      <c r="K21" s="265"/>
      <c r="L21" s="265"/>
      <c r="M21" s="266"/>
    </row>
    <row r="22" spans="1:45" ht="42" customHeight="1">
      <c r="A22" s="699" t="s">
        <v>465</v>
      </c>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c r="AL22" s="700"/>
      <c r="AM22" s="700"/>
      <c r="AN22" s="700"/>
      <c r="AO22" s="700"/>
      <c r="AP22" s="700"/>
      <c r="AQ22" s="700"/>
      <c r="AR22" s="700"/>
      <c r="AS22" s="700"/>
    </row>
    <row r="23" spans="1:45" ht="47.25" customHeight="1">
      <c r="A23" s="678" t="s">
        <v>25</v>
      </c>
      <c r="B23" s="678"/>
      <c r="C23" s="678"/>
      <c r="D23" s="678"/>
      <c r="E23" s="678"/>
      <c r="F23" s="678"/>
      <c r="G23" s="678"/>
      <c r="H23" s="678"/>
      <c r="I23" s="678"/>
      <c r="J23" s="678"/>
      <c r="K23" s="678"/>
      <c r="L23" s="678"/>
      <c r="M23" s="386"/>
      <c r="N23" s="408"/>
      <c r="O23" s="268"/>
      <c r="P23" s="268"/>
      <c r="Q23" s="701" t="s">
        <v>138</v>
      </c>
      <c r="R23" s="702"/>
      <c r="S23" s="702"/>
      <c r="T23" s="702"/>
      <c r="U23" s="702"/>
      <c r="V23" s="702"/>
      <c r="W23" s="702"/>
      <c r="X23" s="702"/>
      <c r="Y23" s="702"/>
      <c r="Z23" s="702"/>
      <c r="AA23" s="702"/>
      <c r="AB23" s="702"/>
      <c r="AC23" s="702"/>
      <c r="AD23" s="702"/>
      <c r="AE23" s="702"/>
      <c r="AF23" s="702"/>
      <c r="AG23" s="702"/>
      <c r="AH23" s="702"/>
      <c r="AI23" s="702"/>
      <c r="AJ23" s="702"/>
      <c r="AK23" s="702"/>
      <c r="AL23" s="702"/>
      <c r="AM23" s="702"/>
      <c r="AN23" s="702"/>
      <c r="AO23" s="702"/>
      <c r="AP23" s="702"/>
      <c r="AQ23" s="702"/>
      <c r="AR23" s="702"/>
      <c r="AS23" s="702"/>
    </row>
    <row r="24" spans="1:45" ht="33.75" customHeight="1">
      <c r="A24" s="703" t="s">
        <v>10</v>
      </c>
      <c r="B24" s="690" t="s">
        <v>99</v>
      </c>
      <c r="C24" s="690" t="s">
        <v>11</v>
      </c>
      <c r="D24" s="690" t="s">
        <v>12</v>
      </c>
      <c r="E24" s="704" t="s">
        <v>111</v>
      </c>
      <c r="F24" s="705"/>
      <c r="G24" s="705"/>
      <c r="H24" s="706"/>
      <c r="I24" s="693" t="s">
        <v>112</v>
      </c>
      <c r="J24" s="690" t="s">
        <v>13</v>
      </c>
      <c r="K24" s="690" t="s">
        <v>104</v>
      </c>
      <c r="L24" s="693" t="s">
        <v>14</v>
      </c>
      <c r="M24" s="394"/>
      <c r="N24" s="693" t="s">
        <v>156</v>
      </c>
      <c r="O24" s="693" t="s">
        <v>155</v>
      </c>
      <c r="P24" s="693" t="s">
        <v>157</v>
      </c>
      <c r="Q24" s="730" t="s">
        <v>139</v>
      </c>
      <c r="R24" s="731"/>
      <c r="S24" s="731"/>
      <c r="T24" s="731"/>
      <c r="U24" s="731"/>
      <c r="V24" s="731"/>
      <c r="W24" s="731"/>
      <c r="X24" s="731"/>
      <c r="Y24" s="731"/>
      <c r="Z24" s="731"/>
      <c r="AA24" s="731"/>
      <c r="AB24" s="730" t="s">
        <v>140</v>
      </c>
      <c r="AC24" s="731"/>
      <c r="AD24" s="731"/>
      <c r="AE24" s="731"/>
      <c r="AF24" s="731"/>
      <c r="AG24" s="731"/>
      <c r="AH24" s="731"/>
      <c r="AI24" s="732"/>
      <c r="AJ24" s="736" t="s">
        <v>141</v>
      </c>
      <c r="AK24" s="737"/>
      <c r="AL24" s="737"/>
      <c r="AM24" s="737"/>
      <c r="AN24" s="724" t="s">
        <v>145</v>
      </c>
      <c r="AO24" s="728" t="s">
        <v>146</v>
      </c>
      <c r="AP24" s="726" t="s">
        <v>148</v>
      </c>
      <c r="AQ24" s="727"/>
      <c r="AR24" s="727"/>
      <c r="AS24" s="727"/>
    </row>
    <row r="25" spans="1:45" ht="45" customHeight="1">
      <c r="A25" s="703"/>
      <c r="B25" s="690"/>
      <c r="C25" s="690"/>
      <c r="D25" s="690"/>
      <c r="E25" s="269" t="s">
        <v>100</v>
      </c>
      <c r="F25" s="269" t="s">
        <v>101</v>
      </c>
      <c r="G25" s="269" t="s">
        <v>102</v>
      </c>
      <c r="H25" s="269" t="s">
        <v>103</v>
      </c>
      <c r="I25" s="694"/>
      <c r="J25" s="690"/>
      <c r="K25" s="690"/>
      <c r="L25" s="694"/>
      <c r="M25" s="395"/>
      <c r="N25" s="694"/>
      <c r="O25" s="694"/>
      <c r="P25" s="694"/>
      <c r="Q25" s="433" t="s">
        <v>100</v>
      </c>
      <c r="R25" s="433" t="s">
        <v>142</v>
      </c>
      <c r="S25" s="433" t="s">
        <v>101</v>
      </c>
      <c r="T25" s="433" t="s">
        <v>142</v>
      </c>
      <c r="U25" s="433" t="s">
        <v>143</v>
      </c>
      <c r="V25" s="433" t="s">
        <v>102</v>
      </c>
      <c r="W25" s="433" t="s">
        <v>142</v>
      </c>
      <c r="X25" s="433" t="s">
        <v>144</v>
      </c>
      <c r="Y25" s="433" t="s">
        <v>103</v>
      </c>
      <c r="Z25" s="433" t="s">
        <v>142</v>
      </c>
      <c r="AA25" s="99" t="s">
        <v>165</v>
      </c>
      <c r="AB25" s="433" t="s">
        <v>100</v>
      </c>
      <c r="AC25" s="433" t="s">
        <v>142</v>
      </c>
      <c r="AD25" s="433" t="s">
        <v>101</v>
      </c>
      <c r="AE25" s="433" t="s">
        <v>142</v>
      </c>
      <c r="AF25" s="433" t="s">
        <v>102</v>
      </c>
      <c r="AG25" s="433" t="s">
        <v>142</v>
      </c>
      <c r="AH25" s="433" t="s">
        <v>103</v>
      </c>
      <c r="AI25" s="433" t="s">
        <v>142</v>
      </c>
      <c r="AJ25" s="433" t="s">
        <v>100</v>
      </c>
      <c r="AK25" s="433" t="s">
        <v>101</v>
      </c>
      <c r="AL25" s="433" t="s">
        <v>102</v>
      </c>
      <c r="AM25" s="433" t="s">
        <v>103</v>
      </c>
      <c r="AN25" s="725"/>
      <c r="AO25" s="729"/>
      <c r="AP25" s="270" t="s">
        <v>147</v>
      </c>
      <c r="AQ25" s="270" t="s">
        <v>149</v>
      </c>
      <c r="AR25" s="270" t="s">
        <v>150</v>
      </c>
      <c r="AS25" s="270" t="s">
        <v>151</v>
      </c>
    </row>
    <row r="26" spans="1:45" ht="74.25" customHeight="1">
      <c r="A26" s="676" t="s">
        <v>289</v>
      </c>
      <c r="B26" s="426" t="s">
        <v>249</v>
      </c>
      <c r="C26" s="130" t="s">
        <v>250</v>
      </c>
      <c r="D26" s="437">
        <v>0.92</v>
      </c>
      <c r="E26" s="437">
        <v>0.9</v>
      </c>
      <c r="F26" s="437"/>
      <c r="G26" s="437"/>
      <c r="H26" s="437"/>
      <c r="I26" s="437">
        <f>E26</f>
        <v>0.9</v>
      </c>
      <c r="J26" s="387" t="s">
        <v>251</v>
      </c>
      <c r="K26" s="387" t="s">
        <v>154</v>
      </c>
      <c r="L26" s="803"/>
      <c r="M26" s="417" t="s">
        <v>496</v>
      </c>
      <c r="N26" s="397"/>
      <c r="O26" s="398"/>
      <c r="P26" s="399"/>
      <c r="Q26" s="377">
        <v>0.9214</v>
      </c>
      <c r="R26" s="382">
        <f>IF(Q26&lt;&gt;0,IF(Q26/E26&gt;100%,100%,Q26/E26)," ")</f>
        <v>1</v>
      </c>
      <c r="S26" s="379"/>
      <c r="T26" s="382" t="str">
        <f>IF(S26&lt;&gt;0,IF(S26/F26&gt;100%,100%,S26/F26)," ")</f>
        <v> </v>
      </c>
      <c r="U26" s="450">
        <f>IF((IF(M26="promedio",AVERAGE(Q26,S26)/AVERAGE(E26,F26),SUM(Q26,S26)/SUM(E26,F26)))&gt;100%,100%,(IF(M26="promedio",AVERAGE(Q26,S26)/AVERAGE(E26,F26),SUM(Q26,S26)/SUM(E26,F26))))</f>
        <v>1</v>
      </c>
      <c r="V26" s="380"/>
      <c r="W26" s="199" t="str">
        <f>IF(V26&lt;&gt;0,IF(V26/G26&gt;100%,100%,V26/G26)," ")</f>
        <v> </v>
      </c>
      <c r="X26" s="450">
        <f>IF((IF(M26="promedio",AVERAGE(Q26,S26,V26)/AVERAGE(E26,F26,G26),SUM(Q26,S26,V26)/SUM(E26,F26,G26)))&gt;100%,100%,(IF(M26="promedio",AVERAGE(Q26,S26,V26)/AVERAGE(E26,F26,G26),SUM(Q26,S26,V26)/SUM(E26,F26,G26))))</f>
        <v>1</v>
      </c>
      <c r="Y26" s="381"/>
      <c r="Z26" s="382" t="str">
        <f>IF(Y26&lt;&gt;0,IF(Y26/H26&gt;100%,100%,Y26/H26)," ")</f>
        <v> </v>
      </c>
      <c r="AA26" s="450">
        <f>IF((IF(M26="promedio",AVERAGE(Q26,S26,V26,Y26)/I26,SUM(Q26,S26,V26,Y26)/I26))&gt;100%,100%,(IF(M26="promedio",AVERAGE(Q26,S26,V26,Y26)/I26,SUM(Q26,S26,V26,Y26)/I26)))</f>
        <v>1</v>
      </c>
      <c r="AB26" s="215"/>
      <c r="AC26" s="215"/>
      <c r="AD26" s="455"/>
      <c r="AE26" s="215"/>
      <c r="AF26" s="455"/>
      <c r="AG26" s="215"/>
      <c r="AH26" s="215"/>
      <c r="AI26" s="215"/>
      <c r="AJ26" s="215"/>
      <c r="AK26" s="455"/>
      <c r="AL26" s="455"/>
      <c r="AM26" s="455"/>
      <c r="AN26" s="511"/>
      <c r="AO26" s="511"/>
      <c r="AP26" s="554" t="s">
        <v>521</v>
      </c>
      <c r="AQ26" s="511"/>
      <c r="AR26" s="455"/>
      <c r="AS26" s="215"/>
    </row>
    <row r="27" spans="1:45" ht="56.25" customHeight="1">
      <c r="A27" s="677"/>
      <c r="B27" s="426" t="s">
        <v>252</v>
      </c>
      <c r="C27" s="424" t="s">
        <v>253</v>
      </c>
      <c r="D27" s="424">
        <v>1</v>
      </c>
      <c r="E27" s="427"/>
      <c r="F27" s="427"/>
      <c r="G27" s="424"/>
      <c r="H27" s="424">
        <v>1</v>
      </c>
      <c r="I27" s="424">
        <f>H27</f>
        <v>1</v>
      </c>
      <c r="J27" s="387" t="s">
        <v>251</v>
      </c>
      <c r="K27" s="387" t="s">
        <v>154</v>
      </c>
      <c r="L27" s="804"/>
      <c r="M27" s="418" t="s">
        <v>496</v>
      </c>
      <c r="N27" s="669"/>
      <c r="O27" s="781"/>
      <c r="P27" s="668"/>
      <c r="Q27" s="234"/>
      <c r="R27" s="382" t="str">
        <f aca="true" t="shared" si="0" ref="R27:R49">IF(Q27&lt;&gt;0,IF(Q27/E27&gt;100%,100%,Q27/E27)," ")</f>
        <v> </v>
      </c>
      <c r="S27" s="162"/>
      <c r="T27" s="382" t="str">
        <f aca="true" t="shared" si="1" ref="T27:T49">IF(S27&lt;&gt;0,IF(S27/F27&gt;100%,100%,S27/F27)," ")</f>
        <v> </v>
      </c>
      <c r="U27" s="450"/>
      <c r="V27" s="135"/>
      <c r="W27" s="382" t="str">
        <f aca="true" t="shared" si="2" ref="W27:W48">IF(V27&lt;&gt;0,IF(V27/G27&gt;100%,100%,V27/G27)," ")</f>
        <v> </v>
      </c>
      <c r="X27" s="450"/>
      <c r="Y27" s="234"/>
      <c r="Z27" s="382" t="str">
        <f aca="true" t="shared" si="3" ref="Z27:Z49">IF(Y27&lt;&gt;0,IF(Y27/H27&gt;100%,100%,Y27/H27)," ")</f>
        <v> </v>
      </c>
      <c r="AA27" s="450">
        <f aca="true" t="shared" si="4" ref="AA27:AA49">IF((IF(M27="promedio",AVERAGE(Q27,S27,V27,Y27)/I27,SUM(Q27,S27,V27,Y27)/I27))&gt;100%,100%,(IF(M27="promedio",AVERAGE(Q27,S27,V27,Y27)/I27,SUM(Q27,S27,V27,Y27)/I27)))</f>
        <v>0</v>
      </c>
      <c r="AB27" s="217"/>
      <c r="AC27" s="217"/>
      <c r="AD27" s="456"/>
      <c r="AE27" s="217"/>
      <c r="AF27" s="456"/>
      <c r="AG27" s="217"/>
      <c r="AH27" s="217"/>
      <c r="AI27" s="217"/>
      <c r="AJ27" s="217"/>
      <c r="AK27" s="456"/>
      <c r="AL27" s="456"/>
      <c r="AM27" s="456"/>
      <c r="AN27" s="456"/>
      <c r="AO27" s="456"/>
      <c r="AP27" s="217"/>
      <c r="AQ27" s="456"/>
      <c r="AR27" s="456"/>
      <c r="AS27" s="217"/>
    </row>
    <row r="28" spans="1:45" ht="48.75" customHeight="1">
      <c r="A28" s="677"/>
      <c r="B28" s="426" t="s">
        <v>254</v>
      </c>
      <c r="C28" s="424" t="s">
        <v>255</v>
      </c>
      <c r="D28" s="424">
        <v>1</v>
      </c>
      <c r="E28" s="427"/>
      <c r="F28" s="427"/>
      <c r="G28" s="424"/>
      <c r="H28" s="424">
        <v>1</v>
      </c>
      <c r="I28" s="424">
        <v>1</v>
      </c>
      <c r="J28" s="387" t="s">
        <v>248</v>
      </c>
      <c r="K28" s="387" t="s">
        <v>154</v>
      </c>
      <c r="L28" s="804"/>
      <c r="M28" s="418" t="s">
        <v>496</v>
      </c>
      <c r="N28" s="669"/>
      <c r="O28" s="781"/>
      <c r="P28" s="668"/>
      <c r="Q28" s="234"/>
      <c r="R28" s="199" t="str">
        <f t="shared" si="0"/>
        <v> </v>
      </c>
      <c r="S28" s="162"/>
      <c r="T28" s="382" t="str">
        <f t="shared" si="1"/>
        <v> </v>
      </c>
      <c r="U28" s="450"/>
      <c r="V28" s="135"/>
      <c r="W28" s="382" t="str">
        <f t="shared" si="2"/>
        <v> </v>
      </c>
      <c r="X28" s="450"/>
      <c r="Y28" s="234"/>
      <c r="Z28" s="382" t="str">
        <f t="shared" si="3"/>
        <v> </v>
      </c>
      <c r="AA28" s="450">
        <f t="shared" si="4"/>
        <v>0</v>
      </c>
      <c r="AB28" s="218"/>
      <c r="AC28" s="218"/>
      <c r="AD28" s="457"/>
      <c r="AE28" s="218"/>
      <c r="AF28" s="457"/>
      <c r="AG28" s="218"/>
      <c r="AH28" s="218"/>
      <c r="AI28" s="218"/>
      <c r="AJ28" s="218"/>
      <c r="AK28" s="457"/>
      <c r="AL28" s="457"/>
      <c r="AM28" s="457"/>
      <c r="AN28" s="457"/>
      <c r="AO28" s="457"/>
      <c r="AP28" s="218"/>
      <c r="AQ28" s="457"/>
      <c r="AR28" s="457"/>
      <c r="AS28" s="218"/>
    </row>
    <row r="29" spans="1:45" ht="60.75" customHeight="1">
      <c r="A29" s="677"/>
      <c r="B29" s="426" t="s">
        <v>600</v>
      </c>
      <c r="C29" s="425" t="s">
        <v>599</v>
      </c>
      <c r="D29" s="425" t="s">
        <v>116</v>
      </c>
      <c r="E29" s="380"/>
      <c r="F29" s="380"/>
      <c r="G29" s="380"/>
      <c r="H29" s="580">
        <v>1</v>
      </c>
      <c r="I29" s="580">
        <v>1</v>
      </c>
      <c r="J29" s="387" t="s">
        <v>251</v>
      </c>
      <c r="K29" s="387" t="s">
        <v>154</v>
      </c>
      <c r="L29" s="804"/>
      <c r="M29" s="187" t="s">
        <v>496</v>
      </c>
      <c r="N29" s="220"/>
      <c r="O29" s="221"/>
      <c r="P29" s="222"/>
      <c r="Q29" s="381"/>
      <c r="R29" s="199" t="str">
        <f t="shared" si="0"/>
        <v> </v>
      </c>
      <c r="S29" s="379"/>
      <c r="T29" s="382" t="str">
        <f t="shared" si="1"/>
        <v> </v>
      </c>
      <c r="U29" s="200"/>
      <c r="V29" s="380"/>
      <c r="W29" s="199" t="str">
        <f t="shared" si="2"/>
        <v> </v>
      </c>
      <c r="X29" s="200"/>
      <c r="Y29" s="381"/>
      <c r="Z29" s="382" t="str">
        <f t="shared" si="3"/>
        <v> </v>
      </c>
      <c r="AA29" s="450">
        <f t="shared" si="4"/>
        <v>0</v>
      </c>
      <c r="AB29" s="223"/>
      <c r="AC29" s="223"/>
      <c r="AD29" s="459"/>
      <c r="AE29" s="224"/>
      <c r="AF29" s="461"/>
      <c r="AG29" s="223"/>
      <c r="AH29" s="223"/>
      <c r="AI29" s="225"/>
      <c r="AJ29" s="224"/>
      <c r="AK29" s="461"/>
      <c r="AL29" s="458"/>
      <c r="AM29" s="458"/>
      <c r="AN29" s="459"/>
      <c r="AO29" s="460"/>
      <c r="AP29" s="225"/>
      <c r="AQ29" s="458"/>
      <c r="AR29" s="458"/>
      <c r="AS29" s="223"/>
    </row>
    <row r="30" spans="1:45" ht="60" customHeight="1">
      <c r="A30" s="677"/>
      <c r="B30" s="815" t="s">
        <v>257</v>
      </c>
      <c r="C30" s="424" t="s">
        <v>258</v>
      </c>
      <c r="D30" s="425">
        <v>0.85</v>
      </c>
      <c r="E30" s="426"/>
      <c r="F30" s="426"/>
      <c r="G30" s="426"/>
      <c r="H30" s="425">
        <v>0.85</v>
      </c>
      <c r="I30" s="425">
        <f>SUM(E30:H30)</f>
        <v>0.85</v>
      </c>
      <c r="J30" s="421" t="s">
        <v>251</v>
      </c>
      <c r="K30" s="387" t="s">
        <v>154</v>
      </c>
      <c r="L30" s="804"/>
      <c r="M30" s="187" t="s">
        <v>496</v>
      </c>
      <c r="N30" s="227"/>
      <c r="O30" s="228"/>
      <c r="P30" s="229"/>
      <c r="Q30" s="381"/>
      <c r="R30" s="199" t="str">
        <f t="shared" si="0"/>
        <v> </v>
      </c>
      <c r="S30" s="379"/>
      <c r="T30" s="382" t="str">
        <f t="shared" si="1"/>
        <v> </v>
      </c>
      <c r="U30" s="200"/>
      <c r="V30" s="380"/>
      <c r="W30" s="199" t="str">
        <f t="shared" si="2"/>
        <v> </v>
      </c>
      <c r="X30" s="200"/>
      <c r="Y30" s="381"/>
      <c r="Z30" s="382" t="str">
        <f t="shared" si="3"/>
        <v> </v>
      </c>
      <c r="AA30" s="450">
        <f t="shared" si="4"/>
        <v>0</v>
      </c>
      <c r="AB30" s="223"/>
      <c r="AC30" s="223"/>
      <c r="AD30" s="459"/>
      <c r="AE30" s="224"/>
      <c r="AF30" s="461"/>
      <c r="AG30" s="223"/>
      <c r="AH30" s="223"/>
      <c r="AI30" s="225"/>
      <c r="AJ30" s="224"/>
      <c r="AK30" s="461"/>
      <c r="AL30" s="458"/>
      <c r="AM30" s="458"/>
      <c r="AN30" s="459"/>
      <c r="AO30" s="460"/>
      <c r="AP30" s="225"/>
      <c r="AQ30" s="458"/>
      <c r="AR30" s="458"/>
      <c r="AS30" s="223"/>
    </row>
    <row r="31" spans="1:45" ht="65.25" customHeight="1">
      <c r="A31" s="677"/>
      <c r="B31" s="816"/>
      <c r="C31" s="424" t="s">
        <v>259</v>
      </c>
      <c r="D31" s="131">
        <v>0.98</v>
      </c>
      <c r="E31" s="426"/>
      <c r="F31" s="426"/>
      <c r="G31" s="426"/>
      <c r="H31" s="425">
        <v>0.85</v>
      </c>
      <c r="I31" s="425">
        <f>SUM(E31:H31)</f>
        <v>0.85</v>
      </c>
      <c r="J31" s="421" t="s">
        <v>251</v>
      </c>
      <c r="K31" s="387" t="s">
        <v>154</v>
      </c>
      <c r="L31" s="804"/>
      <c r="M31" s="187" t="s">
        <v>496</v>
      </c>
      <c r="N31" s="230"/>
      <c r="O31" s="221"/>
      <c r="P31" s="222"/>
      <c r="Q31" s="381"/>
      <c r="R31" s="199" t="str">
        <f t="shared" si="0"/>
        <v> </v>
      </c>
      <c r="S31" s="379"/>
      <c r="T31" s="382" t="str">
        <f t="shared" si="1"/>
        <v> </v>
      </c>
      <c r="U31" s="200"/>
      <c r="V31" s="380"/>
      <c r="W31" s="199" t="str">
        <f t="shared" si="2"/>
        <v> </v>
      </c>
      <c r="X31" s="200"/>
      <c r="Y31" s="381"/>
      <c r="Z31" s="382" t="str">
        <f t="shared" si="3"/>
        <v> </v>
      </c>
      <c r="AA31" s="450">
        <f t="shared" si="4"/>
        <v>0</v>
      </c>
      <c r="AB31" s="223"/>
      <c r="AC31" s="223"/>
      <c r="AD31" s="459"/>
      <c r="AE31" s="224"/>
      <c r="AF31" s="461"/>
      <c r="AG31" s="223"/>
      <c r="AH31" s="223"/>
      <c r="AI31" s="225"/>
      <c r="AJ31" s="224"/>
      <c r="AK31" s="461"/>
      <c r="AL31" s="458"/>
      <c r="AM31" s="458"/>
      <c r="AN31" s="459"/>
      <c r="AO31" s="460"/>
      <c r="AP31" s="225"/>
      <c r="AQ31" s="458"/>
      <c r="AR31" s="458"/>
      <c r="AS31" s="223"/>
    </row>
    <row r="32" spans="1:45" ht="87.75" customHeight="1" hidden="1">
      <c r="A32" s="677"/>
      <c r="B32" s="426"/>
      <c r="C32" s="130"/>
      <c r="D32" s="132"/>
      <c r="E32" s="132"/>
      <c r="F32" s="132"/>
      <c r="G32" s="130"/>
      <c r="H32" s="130"/>
      <c r="I32" s="132"/>
      <c r="J32" s="421"/>
      <c r="K32" s="387"/>
      <c r="L32" s="804"/>
      <c r="M32" s="187"/>
      <c r="N32" s="230"/>
      <c r="O32" s="221"/>
      <c r="P32" s="222"/>
      <c r="Q32" s="381"/>
      <c r="R32" s="199" t="str">
        <f t="shared" si="0"/>
        <v> </v>
      </c>
      <c r="S32" s="379"/>
      <c r="T32" s="382" t="str">
        <f t="shared" si="1"/>
        <v> </v>
      </c>
      <c r="U32" s="200"/>
      <c r="V32" s="380"/>
      <c r="W32" s="199" t="str">
        <f t="shared" si="2"/>
        <v> </v>
      </c>
      <c r="X32" s="200"/>
      <c r="Y32" s="381"/>
      <c r="Z32" s="382" t="str">
        <f t="shared" si="3"/>
        <v> </v>
      </c>
      <c r="AA32" s="450" t="e">
        <f t="shared" si="4"/>
        <v>#DIV/0!</v>
      </c>
      <c r="AB32" s="223"/>
      <c r="AC32" s="223"/>
      <c r="AD32" s="459"/>
      <c r="AE32" s="224"/>
      <c r="AF32" s="461"/>
      <c r="AG32" s="223"/>
      <c r="AH32" s="223"/>
      <c r="AI32" s="225"/>
      <c r="AJ32" s="224"/>
      <c r="AK32" s="461"/>
      <c r="AL32" s="458"/>
      <c r="AM32" s="458"/>
      <c r="AN32" s="459"/>
      <c r="AO32" s="460"/>
      <c r="AP32" s="225"/>
      <c r="AQ32" s="458"/>
      <c r="AR32" s="458"/>
      <c r="AS32" s="223"/>
    </row>
    <row r="33" spans="1:45" ht="74.25" customHeight="1" hidden="1">
      <c r="A33" s="677"/>
      <c r="B33" s="426"/>
      <c r="C33" s="424"/>
      <c r="D33" s="426"/>
      <c r="E33" s="426"/>
      <c r="F33" s="426"/>
      <c r="G33" s="426"/>
      <c r="H33" s="426"/>
      <c r="I33" s="426"/>
      <c r="J33" s="421"/>
      <c r="K33" s="387"/>
      <c r="L33" s="804"/>
      <c r="M33" s="187"/>
      <c r="N33" s="227"/>
      <c r="O33" s="228"/>
      <c r="P33" s="229"/>
      <c r="Q33" s="381"/>
      <c r="R33" s="199" t="str">
        <f t="shared" si="0"/>
        <v> </v>
      </c>
      <c r="S33" s="379"/>
      <c r="T33" s="382" t="str">
        <f t="shared" si="1"/>
        <v> </v>
      </c>
      <c r="U33" s="200"/>
      <c r="V33" s="380"/>
      <c r="W33" s="199" t="str">
        <f t="shared" si="2"/>
        <v> </v>
      </c>
      <c r="X33" s="200"/>
      <c r="Y33" s="381"/>
      <c r="Z33" s="382" t="str">
        <f t="shared" si="3"/>
        <v> </v>
      </c>
      <c r="AA33" s="450" t="e">
        <f t="shared" si="4"/>
        <v>#DIV/0!</v>
      </c>
      <c r="AB33" s="223"/>
      <c r="AC33" s="223"/>
      <c r="AD33" s="459"/>
      <c r="AE33" s="224"/>
      <c r="AF33" s="461"/>
      <c r="AG33" s="223"/>
      <c r="AH33" s="223"/>
      <c r="AI33" s="225"/>
      <c r="AJ33" s="224"/>
      <c r="AK33" s="461"/>
      <c r="AL33" s="458"/>
      <c r="AM33" s="458"/>
      <c r="AN33" s="459"/>
      <c r="AO33" s="460"/>
      <c r="AP33" s="225"/>
      <c r="AQ33" s="458"/>
      <c r="AR33" s="458"/>
      <c r="AS33" s="223"/>
    </row>
    <row r="34" spans="1:45" ht="87.75" customHeight="1">
      <c r="A34" s="676" t="s">
        <v>290</v>
      </c>
      <c r="B34" s="426" t="s">
        <v>537</v>
      </c>
      <c r="C34" s="130" t="s">
        <v>260</v>
      </c>
      <c r="D34" s="132">
        <v>0.845</v>
      </c>
      <c r="E34" s="132">
        <v>0.7</v>
      </c>
      <c r="F34" s="132"/>
      <c r="G34" s="130"/>
      <c r="H34" s="130"/>
      <c r="I34" s="132">
        <f>E34</f>
        <v>0.7</v>
      </c>
      <c r="J34" s="421" t="s">
        <v>251</v>
      </c>
      <c r="K34" s="387" t="s">
        <v>154</v>
      </c>
      <c r="L34" s="804"/>
      <c r="M34" s="187" t="s">
        <v>496</v>
      </c>
      <c r="N34" s="221"/>
      <c r="O34" s="221"/>
      <c r="P34" s="222"/>
      <c r="Q34" s="377">
        <v>0.73</v>
      </c>
      <c r="R34" s="382">
        <f t="shared" si="0"/>
        <v>1</v>
      </c>
      <c r="S34" s="379"/>
      <c r="T34" s="382" t="str">
        <f t="shared" si="1"/>
        <v> </v>
      </c>
      <c r="U34" s="450">
        <f aca="true" t="shared" si="5" ref="U34:U39">IF((IF(M34="promedio",AVERAGE(Q34,S34)/AVERAGE(E34,F34),SUM(Q34,S34)/SUM(E34,F34)))&gt;100%,100%,(IF(M34="promedio",AVERAGE(Q34,S34)/AVERAGE(E34,F34),SUM(Q34,S34)/SUM(E34,F34))))</f>
        <v>1</v>
      </c>
      <c r="V34" s="380"/>
      <c r="W34" s="199" t="str">
        <f t="shared" si="2"/>
        <v> </v>
      </c>
      <c r="X34" s="450">
        <f aca="true" t="shared" si="6" ref="X34:X39">IF((IF(M34="promedio",AVERAGE(Q34,S34,V34)/AVERAGE(E34,F34,G34),SUM(Q34,S34,V34)/SUM(E34,F34,G34)))&gt;100%,100%,(IF(M34="promedio",AVERAGE(Q34,S34,V34)/AVERAGE(E34,F34,G34),SUM(Q34,S34,V34)/SUM(E34,F34,G34))))</f>
        <v>1</v>
      </c>
      <c r="Y34" s="381"/>
      <c r="Z34" s="382" t="str">
        <f t="shared" si="3"/>
        <v> </v>
      </c>
      <c r="AA34" s="450">
        <f t="shared" si="4"/>
        <v>1</v>
      </c>
      <c r="AB34" s="223"/>
      <c r="AC34" s="223"/>
      <c r="AD34" s="459"/>
      <c r="AE34" s="224"/>
      <c r="AF34" s="461"/>
      <c r="AG34" s="223"/>
      <c r="AH34" s="223"/>
      <c r="AI34" s="225"/>
      <c r="AJ34" s="224"/>
      <c r="AK34" s="461"/>
      <c r="AL34" s="458"/>
      <c r="AM34" s="458"/>
      <c r="AN34" s="459"/>
      <c r="AO34" s="460"/>
      <c r="AP34" s="362" t="s">
        <v>517</v>
      </c>
      <c r="AQ34" s="458"/>
      <c r="AR34" s="458"/>
      <c r="AS34" s="223"/>
    </row>
    <row r="35" spans="1:45" ht="55.5" customHeight="1">
      <c r="A35" s="677"/>
      <c r="B35" s="426" t="s">
        <v>516</v>
      </c>
      <c r="C35" s="424" t="s">
        <v>538</v>
      </c>
      <c r="D35" s="426">
        <v>1</v>
      </c>
      <c r="E35" s="426">
        <v>1</v>
      </c>
      <c r="F35" s="426"/>
      <c r="G35" s="426"/>
      <c r="H35" s="426"/>
      <c r="I35" s="426">
        <f>E35</f>
        <v>1</v>
      </c>
      <c r="J35" s="421" t="s">
        <v>248</v>
      </c>
      <c r="K35" s="387" t="s">
        <v>154</v>
      </c>
      <c r="L35" s="804"/>
      <c r="M35" s="187" t="s">
        <v>496</v>
      </c>
      <c r="N35" s="221"/>
      <c r="O35" s="221"/>
      <c r="P35" s="222"/>
      <c r="Q35" s="426">
        <v>1</v>
      </c>
      <c r="R35" s="382">
        <f t="shared" si="0"/>
        <v>1</v>
      </c>
      <c r="S35" s="162"/>
      <c r="T35" s="382" t="str">
        <f t="shared" si="1"/>
        <v> </v>
      </c>
      <c r="U35" s="450">
        <f t="shared" si="5"/>
        <v>1</v>
      </c>
      <c r="V35" s="135"/>
      <c r="W35" s="199" t="str">
        <f t="shared" si="2"/>
        <v> </v>
      </c>
      <c r="X35" s="450">
        <f t="shared" si="6"/>
        <v>1</v>
      </c>
      <c r="Y35" s="234"/>
      <c r="Z35" s="382" t="str">
        <f t="shared" si="3"/>
        <v> </v>
      </c>
      <c r="AA35" s="450">
        <f t="shared" si="4"/>
        <v>1</v>
      </c>
      <c r="AB35" s="223"/>
      <c r="AC35" s="223"/>
      <c r="AD35" s="459"/>
      <c r="AE35" s="224"/>
      <c r="AF35" s="461"/>
      <c r="AG35" s="223"/>
      <c r="AH35" s="223"/>
      <c r="AI35" s="225"/>
      <c r="AJ35" s="224"/>
      <c r="AK35" s="461"/>
      <c r="AL35" s="458"/>
      <c r="AM35" s="458"/>
      <c r="AN35" s="459"/>
      <c r="AO35" s="460"/>
      <c r="AP35" s="363" t="s">
        <v>518</v>
      </c>
      <c r="AQ35" s="458"/>
      <c r="AR35" s="458"/>
      <c r="AS35" s="223"/>
    </row>
    <row r="36" spans="1:45" ht="64.5" customHeight="1">
      <c r="A36" s="677"/>
      <c r="B36" s="426" t="s">
        <v>261</v>
      </c>
      <c r="C36" s="424" t="s">
        <v>262</v>
      </c>
      <c r="D36" s="426">
        <v>1</v>
      </c>
      <c r="E36" s="426"/>
      <c r="F36" s="426">
        <v>1</v>
      </c>
      <c r="G36" s="426"/>
      <c r="H36" s="426"/>
      <c r="I36" s="426">
        <v>1</v>
      </c>
      <c r="J36" s="387" t="s">
        <v>263</v>
      </c>
      <c r="K36" s="387" t="s">
        <v>154</v>
      </c>
      <c r="L36" s="804"/>
      <c r="M36" s="187" t="s">
        <v>496</v>
      </c>
      <c r="N36" s="221"/>
      <c r="O36" s="221"/>
      <c r="P36" s="222"/>
      <c r="Q36" s="234"/>
      <c r="R36" s="199" t="str">
        <f t="shared" si="0"/>
        <v> </v>
      </c>
      <c r="S36" s="478">
        <v>1</v>
      </c>
      <c r="T36" s="382">
        <f t="shared" si="1"/>
        <v>1</v>
      </c>
      <c r="U36" s="450">
        <f t="shared" si="5"/>
        <v>1</v>
      </c>
      <c r="V36" s="135"/>
      <c r="W36" s="199" t="str">
        <f t="shared" si="2"/>
        <v> </v>
      </c>
      <c r="X36" s="450">
        <f t="shared" si="6"/>
        <v>1</v>
      </c>
      <c r="Y36" s="234"/>
      <c r="Z36" s="382" t="str">
        <f t="shared" si="3"/>
        <v> </v>
      </c>
      <c r="AA36" s="450">
        <f t="shared" si="4"/>
        <v>1</v>
      </c>
      <c r="AB36" s="223"/>
      <c r="AC36" s="223"/>
      <c r="AD36" s="459"/>
      <c r="AE36" s="224"/>
      <c r="AF36" s="461"/>
      <c r="AG36" s="223"/>
      <c r="AH36" s="223"/>
      <c r="AI36" s="225"/>
      <c r="AJ36" s="224"/>
      <c r="AK36" s="461"/>
      <c r="AL36" s="458"/>
      <c r="AM36" s="458"/>
      <c r="AN36" s="459"/>
      <c r="AO36" s="460"/>
      <c r="AP36" s="225"/>
      <c r="AQ36" s="489" t="s">
        <v>557</v>
      </c>
      <c r="AR36" s="458"/>
      <c r="AS36" s="223"/>
    </row>
    <row r="37" spans="1:45" ht="63.75" customHeight="1">
      <c r="A37" s="707" t="s">
        <v>288</v>
      </c>
      <c r="B37" s="426" t="s">
        <v>264</v>
      </c>
      <c r="C37" s="424" t="s">
        <v>265</v>
      </c>
      <c r="D37" s="426">
        <v>1</v>
      </c>
      <c r="E37" s="426">
        <v>1</v>
      </c>
      <c r="F37" s="426"/>
      <c r="G37" s="426"/>
      <c r="H37" s="426"/>
      <c r="I37" s="426">
        <f>E37</f>
        <v>1</v>
      </c>
      <c r="J37" s="421" t="s">
        <v>248</v>
      </c>
      <c r="K37" s="387" t="s">
        <v>154</v>
      </c>
      <c r="L37" s="804"/>
      <c r="M37" s="187" t="s">
        <v>496</v>
      </c>
      <c r="N37" s="364"/>
      <c r="O37" s="364"/>
      <c r="P37" s="364"/>
      <c r="Q37" s="234">
        <v>1</v>
      </c>
      <c r="R37" s="382">
        <f t="shared" si="0"/>
        <v>1</v>
      </c>
      <c r="S37" s="162"/>
      <c r="T37" s="382" t="str">
        <f t="shared" si="1"/>
        <v> </v>
      </c>
      <c r="U37" s="450">
        <f t="shared" si="5"/>
        <v>1</v>
      </c>
      <c r="V37" s="135"/>
      <c r="W37" s="199" t="str">
        <f t="shared" si="2"/>
        <v> </v>
      </c>
      <c r="X37" s="450">
        <f t="shared" si="6"/>
        <v>1</v>
      </c>
      <c r="Y37" s="234"/>
      <c r="Z37" s="382" t="str">
        <f t="shared" si="3"/>
        <v> </v>
      </c>
      <c r="AA37" s="450">
        <f t="shared" si="4"/>
        <v>1</v>
      </c>
      <c r="AB37" s="223"/>
      <c r="AC37" s="223"/>
      <c r="AD37" s="459"/>
      <c r="AE37" s="224"/>
      <c r="AF37" s="461"/>
      <c r="AG37" s="223"/>
      <c r="AH37" s="223"/>
      <c r="AI37" s="225"/>
      <c r="AJ37" s="224"/>
      <c r="AK37" s="461"/>
      <c r="AL37" s="458"/>
      <c r="AM37" s="458"/>
      <c r="AN37" s="459"/>
      <c r="AO37" s="460"/>
      <c r="AP37" s="362" t="s">
        <v>519</v>
      </c>
      <c r="AQ37" s="458"/>
      <c r="AR37" s="458"/>
      <c r="AS37" s="223"/>
    </row>
    <row r="38" spans="1:45" ht="63.75" customHeight="1">
      <c r="A38" s="708"/>
      <c r="B38" s="426" t="s">
        <v>266</v>
      </c>
      <c r="C38" s="424" t="s">
        <v>267</v>
      </c>
      <c r="D38" s="437">
        <v>0.86</v>
      </c>
      <c r="E38" s="437">
        <v>0.9</v>
      </c>
      <c r="F38" s="132"/>
      <c r="G38" s="132"/>
      <c r="H38" s="132"/>
      <c r="I38" s="437">
        <f>E38</f>
        <v>0.9</v>
      </c>
      <c r="J38" s="387" t="s">
        <v>268</v>
      </c>
      <c r="K38" s="387" t="s">
        <v>154</v>
      </c>
      <c r="L38" s="804"/>
      <c r="M38" s="187" t="s">
        <v>496</v>
      </c>
      <c r="N38" s="364"/>
      <c r="O38" s="364"/>
      <c r="P38" s="364"/>
      <c r="Q38" s="377">
        <v>0.9181</v>
      </c>
      <c r="R38" s="382">
        <f t="shared" si="0"/>
        <v>1</v>
      </c>
      <c r="S38" s="379"/>
      <c r="T38" s="382" t="str">
        <f t="shared" si="1"/>
        <v> </v>
      </c>
      <c r="U38" s="450">
        <f t="shared" si="5"/>
        <v>1</v>
      </c>
      <c r="V38" s="380"/>
      <c r="W38" s="199" t="str">
        <f t="shared" si="2"/>
        <v> </v>
      </c>
      <c r="X38" s="450">
        <f t="shared" si="6"/>
        <v>1</v>
      </c>
      <c r="Y38" s="381"/>
      <c r="Z38" s="382" t="str">
        <f t="shared" si="3"/>
        <v> </v>
      </c>
      <c r="AA38" s="450">
        <f t="shared" si="4"/>
        <v>1</v>
      </c>
      <c r="AB38" s="223"/>
      <c r="AC38" s="223"/>
      <c r="AD38" s="459"/>
      <c r="AE38" s="224"/>
      <c r="AF38" s="461"/>
      <c r="AG38" s="223"/>
      <c r="AH38" s="223"/>
      <c r="AI38" s="225"/>
      <c r="AJ38" s="224"/>
      <c r="AK38" s="461"/>
      <c r="AL38" s="458"/>
      <c r="AM38" s="458"/>
      <c r="AN38" s="459"/>
      <c r="AO38" s="460"/>
      <c r="AP38" s="362" t="s">
        <v>520</v>
      </c>
      <c r="AQ38" s="458"/>
      <c r="AR38" s="458"/>
      <c r="AS38" s="223"/>
    </row>
    <row r="39" spans="1:45" ht="63.75" customHeight="1">
      <c r="A39" s="708"/>
      <c r="B39" s="426" t="s">
        <v>269</v>
      </c>
      <c r="C39" s="424" t="s">
        <v>270</v>
      </c>
      <c r="D39" s="437">
        <v>0.86</v>
      </c>
      <c r="E39" s="132"/>
      <c r="F39" s="437">
        <v>0.9</v>
      </c>
      <c r="G39" s="437">
        <v>0.9</v>
      </c>
      <c r="H39" s="437">
        <v>0.9</v>
      </c>
      <c r="I39" s="437">
        <f>H39</f>
        <v>0.9</v>
      </c>
      <c r="J39" s="387" t="s">
        <v>268</v>
      </c>
      <c r="K39" s="387" t="s">
        <v>154</v>
      </c>
      <c r="L39" s="804"/>
      <c r="M39" s="188" t="s">
        <v>495</v>
      </c>
      <c r="N39" s="364"/>
      <c r="O39" s="364"/>
      <c r="P39" s="364"/>
      <c r="Q39" s="381"/>
      <c r="R39" s="199" t="str">
        <f t="shared" si="0"/>
        <v> </v>
      </c>
      <c r="S39" s="494">
        <v>0.9</v>
      </c>
      <c r="T39" s="382">
        <f t="shared" si="1"/>
        <v>1</v>
      </c>
      <c r="U39" s="450">
        <f t="shared" si="5"/>
        <v>1</v>
      </c>
      <c r="V39" s="567">
        <v>0.88</v>
      </c>
      <c r="W39" s="199">
        <f t="shared" si="2"/>
        <v>0.9777777777777777</v>
      </c>
      <c r="X39" s="450">
        <f t="shared" si="6"/>
        <v>0.9888888888888889</v>
      </c>
      <c r="Y39" s="381"/>
      <c r="Z39" s="382" t="str">
        <f t="shared" si="3"/>
        <v> </v>
      </c>
      <c r="AA39" s="450">
        <f t="shared" si="4"/>
        <v>0.9888888888888889</v>
      </c>
      <c r="AB39" s="223"/>
      <c r="AC39" s="223"/>
      <c r="AD39" s="459"/>
      <c r="AE39" s="224"/>
      <c r="AF39" s="461"/>
      <c r="AG39" s="223"/>
      <c r="AH39" s="223"/>
      <c r="AI39" s="225"/>
      <c r="AJ39" s="224"/>
      <c r="AK39" s="461"/>
      <c r="AL39" s="458"/>
      <c r="AM39" s="458"/>
      <c r="AN39" s="459"/>
      <c r="AO39" s="460"/>
      <c r="AP39" s="225"/>
      <c r="AQ39" s="489" t="s">
        <v>558</v>
      </c>
      <c r="AR39" s="489" t="s">
        <v>601</v>
      </c>
      <c r="AS39" s="223"/>
    </row>
    <row r="40" spans="1:45" ht="51" customHeight="1">
      <c r="A40" s="708"/>
      <c r="B40" s="426" t="s">
        <v>271</v>
      </c>
      <c r="C40" s="808" t="s">
        <v>272</v>
      </c>
      <c r="D40" s="815">
        <v>1</v>
      </c>
      <c r="E40" s="717"/>
      <c r="F40" s="717"/>
      <c r="G40" s="717"/>
      <c r="H40" s="815">
        <v>1</v>
      </c>
      <c r="I40" s="815">
        <f>H40</f>
        <v>1</v>
      </c>
      <c r="J40" s="717" t="s">
        <v>268</v>
      </c>
      <c r="K40" s="817" t="s">
        <v>154</v>
      </c>
      <c r="L40" s="804"/>
      <c r="M40" s="187" t="s">
        <v>496</v>
      </c>
      <c r="N40" s="364"/>
      <c r="O40" s="364"/>
      <c r="P40" s="364"/>
      <c r="Q40" s="837"/>
      <c r="R40" s="752" t="str">
        <f t="shared" si="0"/>
        <v> </v>
      </c>
      <c r="S40" s="834"/>
      <c r="T40" s="752" t="str">
        <f t="shared" si="1"/>
        <v> </v>
      </c>
      <c r="U40" s="747"/>
      <c r="V40" s="842"/>
      <c r="W40" s="752" t="str">
        <f t="shared" si="2"/>
        <v> </v>
      </c>
      <c r="X40" s="747"/>
      <c r="Y40" s="837"/>
      <c r="Z40" s="752" t="str">
        <f t="shared" si="3"/>
        <v> </v>
      </c>
      <c r="AA40" s="747">
        <f t="shared" si="4"/>
        <v>0</v>
      </c>
      <c r="AB40" s="223"/>
      <c r="AC40" s="223"/>
      <c r="AD40" s="459"/>
      <c r="AE40" s="224"/>
      <c r="AF40" s="461"/>
      <c r="AG40" s="223"/>
      <c r="AH40" s="223"/>
      <c r="AI40" s="225"/>
      <c r="AJ40" s="224"/>
      <c r="AK40" s="461"/>
      <c r="AL40" s="458"/>
      <c r="AM40" s="458"/>
      <c r="AN40" s="459"/>
      <c r="AO40" s="460"/>
      <c r="AP40" s="225"/>
      <c r="AQ40" s="458"/>
      <c r="AR40" s="458"/>
      <c r="AS40" s="223"/>
    </row>
    <row r="41" spans="1:45" ht="45" customHeight="1">
      <c r="A41" s="708"/>
      <c r="B41" s="426" t="s">
        <v>273</v>
      </c>
      <c r="C41" s="819"/>
      <c r="D41" s="816"/>
      <c r="E41" s="718"/>
      <c r="F41" s="718"/>
      <c r="G41" s="718"/>
      <c r="H41" s="816"/>
      <c r="I41" s="816"/>
      <c r="J41" s="718"/>
      <c r="K41" s="818"/>
      <c r="L41" s="804"/>
      <c r="M41" s="188"/>
      <c r="N41" s="364"/>
      <c r="O41" s="364"/>
      <c r="P41" s="364"/>
      <c r="Q41" s="838"/>
      <c r="R41" s="753"/>
      <c r="S41" s="836"/>
      <c r="T41" s="753"/>
      <c r="U41" s="748"/>
      <c r="V41" s="843"/>
      <c r="W41" s="753"/>
      <c r="X41" s="748"/>
      <c r="Y41" s="838"/>
      <c r="Z41" s="753"/>
      <c r="AA41" s="748"/>
      <c r="AB41" s="223"/>
      <c r="AC41" s="223"/>
      <c r="AD41" s="459"/>
      <c r="AE41" s="224"/>
      <c r="AF41" s="461"/>
      <c r="AG41" s="223"/>
      <c r="AH41" s="223"/>
      <c r="AI41" s="225"/>
      <c r="AJ41" s="224"/>
      <c r="AK41" s="461"/>
      <c r="AL41" s="458"/>
      <c r="AM41" s="458"/>
      <c r="AN41" s="459"/>
      <c r="AO41" s="460"/>
      <c r="AP41" s="225"/>
      <c r="AQ41" s="458"/>
      <c r="AR41" s="458"/>
      <c r="AS41" s="223"/>
    </row>
    <row r="42" spans="1:45" ht="48" customHeight="1">
      <c r="A42" s="707" t="s">
        <v>291</v>
      </c>
      <c r="B42" s="426" t="s">
        <v>274</v>
      </c>
      <c r="C42" s="808" t="s">
        <v>541</v>
      </c>
      <c r="D42" s="808" t="s">
        <v>116</v>
      </c>
      <c r="E42" s="845"/>
      <c r="F42" s="845"/>
      <c r="G42" s="845"/>
      <c r="H42" s="815">
        <v>1</v>
      </c>
      <c r="I42" s="815">
        <v>1</v>
      </c>
      <c r="J42" s="717" t="s">
        <v>275</v>
      </c>
      <c r="K42" s="717" t="s">
        <v>154</v>
      </c>
      <c r="L42" s="803"/>
      <c r="M42" s="803" t="s">
        <v>495</v>
      </c>
      <c r="N42" s="717" t="s">
        <v>486</v>
      </c>
      <c r="O42" s="717" t="s">
        <v>487</v>
      </c>
      <c r="P42" s="834">
        <v>7</v>
      </c>
      <c r="Q42" s="837"/>
      <c r="R42" s="752" t="str">
        <f t="shared" si="0"/>
        <v> </v>
      </c>
      <c r="S42" s="839"/>
      <c r="T42" s="752" t="str">
        <f>IF(S42&lt;&gt;0,IF(S42/F42&gt;100%,100%,S42/F42)," ")</f>
        <v> </v>
      </c>
      <c r="U42" s="747"/>
      <c r="V42" s="805"/>
      <c r="W42" s="752" t="s">
        <v>81</v>
      </c>
      <c r="X42" s="747"/>
      <c r="Y42" s="790"/>
      <c r="Z42" s="752" t="str">
        <f t="shared" si="3"/>
        <v> </v>
      </c>
      <c r="AA42" s="747" t="e">
        <f t="shared" si="4"/>
        <v>#DIV/0!</v>
      </c>
      <c r="AB42" s="223"/>
      <c r="AC42" s="223"/>
      <c r="AD42" s="459"/>
      <c r="AE42" s="224"/>
      <c r="AF42" s="461"/>
      <c r="AG42" s="223"/>
      <c r="AH42" s="223"/>
      <c r="AI42" s="225"/>
      <c r="AJ42" s="224"/>
      <c r="AK42" s="461"/>
      <c r="AL42" s="458"/>
      <c r="AM42" s="458"/>
      <c r="AN42" s="459"/>
      <c r="AO42" s="460"/>
      <c r="AP42" s="225"/>
      <c r="AQ42" s="458"/>
      <c r="AR42" s="458"/>
      <c r="AS42" s="223"/>
    </row>
    <row r="43" spans="1:45" ht="48" customHeight="1">
      <c r="A43" s="708"/>
      <c r="B43" s="426" t="s">
        <v>539</v>
      </c>
      <c r="C43" s="844"/>
      <c r="D43" s="844"/>
      <c r="E43" s="846"/>
      <c r="F43" s="846"/>
      <c r="G43" s="846"/>
      <c r="H43" s="848"/>
      <c r="I43" s="848"/>
      <c r="J43" s="833"/>
      <c r="K43" s="833"/>
      <c r="L43" s="804"/>
      <c r="M43" s="804"/>
      <c r="N43" s="833"/>
      <c r="O43" s="833"/>
      <c r="P43" s="835"/>
      <c r="Q43" s="850"/>
      <c r="R43" s="785"/>
      <c r="S43" s="840"/>
      <c r="T43" s="785"/>
      <c r="U43" s="786"/>
      <c r="V43" s="806"/>
      <c r="W43" s="785"/>
      <c r="X43" s="786"/>
      <c r="Y43" s="791"/>
      <c r="Z43" s="785"/>
      <c r="AA43" s="786"/>
      <c r="AB43" s="223"/>
      <c r="AC43" s="223"/>
      <c r="AD43" s="459"/>
      <c r="AE43" s="224"/>
      <c r="AF43" s="461"/>
      <c r="AG43" s="223"/>
      <c r="AH43" s="223"/>
      <c r="AI43" s="225"/>
      <c r="AJ43" s="224"/>
      <c r="AK43" s="461"/>
      <c r="AL43" s="458"/>
      <c r="AM43" s="458"/>
      <c r="AN43" s="459"/>
      <c r="AO43" s="460"/>
      <c r="AP43" s="225"/>
      <c r="AQ43" s="458"/>
      <c r="AR43" s="458"/>
      <c r="AS43" s="223"/>
    </row>
    <row r="44" spans="1:45" ht="54.75" customHeight="1">
      <c r="A44" s="708"/>
      <c r="B44" s="426" t="s">
        <v>540</v>
      </c>
      <c r="C44" s="819"/>
      <c r="D44" s="819"/>
      <c r="E44" s="847"/>
      <c r="F44" s="847"/>
      <c r="G44" s="847"/>
      <c r="H44" s="816"/>
      <c r="I44" s="816"/>
      <c r="J44" s="718"/>
      <c r="K44" s="718"/>
      <c r="L44" s="849"/>
      <c r="M44" s="187" t="s">
        <v>496</v>
      </c>
      <c r="N44" s="718"/>
      <c r="O44" s="718"/>
      <c r="P44" s="836"/>
      <c r="Q44" s="838"/>
      <c r="R44" s="753"/>
      <c r="S44" s="841"/>
      <c r="T44" s="753"/>
      <c r="U44" s="748"/>
      <c r="V44" s="807"/>
      <c r="W44" s="753"/>
      <c r="X44" s="748"/>
      <c r="Y44" s="381"/>
      <c r="Z44" s="382" t="str">
        <f t="shared" si="3"/>
        <v> </v>
      </c>
      <c r="AA44" s="450" t="e">
        <f t="shared" si="4"/>
        <v>#DIV/0!</v>
      </c>
      <c r="AB44" s="223"/>
      <c r="AC44" s="223"/>
      <c r="AD44" s="459"/>
      <c r="AE44" s="224"/>
      <c r="AF44" s="461"/>
      <c r="AG44" s="223"/>
      <c r="AH44" s="223"/>
      <c r="AI44" s="225"/>
      <c r="AJ44" s="224"/>
      <c r="AK44" s="461"/>
      <c r="AL44" s="458"/>
      <c r="AM44" s="458"/>
      <c r="AN44" s="459"/>
      <c r="AO44" s="460"/>
      <c r="AP44" s="225"/>
      <c r="AQ44" s="458"/>
      <c r="AR44" s="458"/>
      <c r="AS44" s="223"/>
    </row>
    <row r="45" spans="1:45" ht="54" customHeight="1">
      <c r="A45" s="707" t="s">
        <v>292</v>
      </c>
      <c r="B45" s="426" t="s">
        <v>276</v>
      </c>
      <c r="C45" s="424" t="s">
        <v>277</v>
      </c>
      <c r="D45" s="426">
        <v>1</v>
      </c>
      <c r="E45" s="70"/>
      <c r="F45" s="421"/>
      <c r="G45" s="421"/>
      <c r="H45" s="426">
        <v>1</v>
      </c>
      <c r="I45" s="426">
        <f>H45</f>
        <v>1</v>
      </c>
      <c r="J45" s="421" t="s">
        <v>278</v>
      </c>
      <c r="K45" s="421" t="s">
        <v>154</v>
      </c>
      <c r="L45" s="417"/>
      <c r="M45" s="187" t="s">
        <v>496</v>
      </c>
      <c r="N45" s="364"/>
      <c r="O45" s="364"/>
      <c r="P45" s="364"/>
      <c r="Q45" s="234"/>
      <c r="R45" s="199" t="str">
        <f t="shared" si="0"/>
        <v> </v>
      </c>
      <c r="S45" s="162"/>
      <c r="T45" s="382" t="str">
        <f t="shared" si="1"/>
        <v> </v>
      </c>
      <c r="U45" s="200"/>
      <c r="V45" s="135"/>
      <c r="W45" s="199" t="str">
        <f t="shared" si="2"/>
        <v> </v>
      </c>
      <c r="X45" s="200"/>
      <c r="Y45" s="234"/>
      <c r="Z45" s="382" t="str">
        <f t="shared" si="3"/>
        <v> </v>
      </c>
      <c r="AA45" s="450">
        <f t="shared" si="4"/>
        <v>0</v>
      </c>
      <c r="AB45" s="223"/>
      <c r="AC45" s="223"/>
      <c r="AD45" s="459"/>
      <c r="AE45" s="224"/>
      <c r="AF45" s="461"/>
      <c r="AG45" s="223"/>
      <c r="AH45" s="223"/>
      <c r="AI45" s="225"/>
      <c r="AJ45" s="224"/>
      <c r="AK45" s="461"/>
      <c r="AL45" s="458"/>
      <c r="AM45" s="458"/>
      <c r="AN45" s="459"/>
      <c r="AO45" s="460"/>
      <c r="AP45" s="225"/>
      <c r="AQ45" s="458"/>
      <c r="AR45" s="458"/>
      <c r="AS45" s="223"/>
    </row>
    <row r="46" spans="1:45" ht="55.5" customHeight="1">
      <c r="A46" s="708"/>
      <c r="B46" s="426" t="s">
        <v>279</v>
      </c>
      <c r="C46" s="424" t="s">
        <v>280</v>
      </c>
      <c r="D46" s="424">
        <v>2</v>
      </c>
      <c r="E46" s="424"/>
      <c r="F46" s="424"/>
      <c r="G46" s="424"/>
      <c r="H46" s="424">
        <v>1</v>
      </c>
      <c r="I46" s="426">
        <v>1</v>
      </c>
      <c r="J46" s="421" t="s">
        <v>263</v>
      </c>
      <c r="K46" s="421" t="s">
        <v>154</v>
      </c>
      <c r="L46" s="417"/>
      <c r="M46" s="187" t="s">
        <v>496</v>
      </c>
      <c r="N46" s="364"/>
      <c r="O46" s="364"/>
      <c r="P46" s="364"/>
      <c r="Q46" s="234"/>
      <c r="R46" s="199" t="str">
        <f t="shared" si="0"/>
        <v> </v>
      </c>
      <c r="S46" s="162"/>
      <c r="T46" s="382" t="str">
        <f t="shared" si="1"/>
        <v> </v>
      </c>
      <c r="U46" s="200"/>
      <c r="V46" s="135"/>
      <c r="W46" s="199" t="str">
        <f t="shared" si="2"/>
        <v> </v>
      </c>
      <c r="X46" s="200"/>
      <c r="Y46" s="234"/>
      <c r="Z46" s="382" t="str">
        <f t="shared" si="3"/>
        <v> </v>
      </c>
      <c r="AA46" s="450">
        <f t="shared" si="4"/>
        <v>0</v>
      </c>
      <c r="AB46" s="223"/>
      <c r="AC46" s="223"/>
      <c r="AD46" s="459"/>
      <c r="AE46" s="224"/>
      <c r="AF46" s="461"/>
      <c r="AG46" s="223"/>
      <c r="AH46" s="223"/>
      <c r="AI46" s="225"/>
      <c r="AJ46" s="224"/>
      <c r="AK46" s="461"/>
      <c r="AL46" s="458"/>
      <c r="AM46" s="458"/>
      <c r="AN46" s="459"/>
      <c r="AO46" s="460"/>
      <c r="AP46" s="225"/>
      <c r="AQ46" s="458"/>
      <c r="AR46" s="458"/>
      <c r="AS46" s="223"/>
    </row>
    <row r="47" spans="1:45" ht="63.75" customHeight="1">
      <c r="A47" s="590" t="s">
        <v>293</v>
      </c>
      <c r="B47" s="426" t="s">
        <v>281</v>
      </c>
      <c r="C47" s="424" t="s">
        <v>282</v>
      </c>
      <c r="D47" s="424">
        <v>1</v>
      </c>
      <c r="E47" s="424"/>
      <c r="F47" s="424"/>
      <c r="G47" s="424"/>
      <c r="H47" s="424">
        <v>1</v>
      </c>
      <c r="I47" s="424">
        <f>H47</f>
        <v>1</v>
      </c>
      <c r="J47" s="421" t="s">
        <v>283</v>
      </c>
      <c r="K47" s="421" t="s">
        <v>154</v>
      </c>
      <c r="L47" s="575">
        <f>49.41-35</f>
        <v>14.409999999999997</v>
      </c>
      <c r="M47" s="187" t="s">
        <v>496</v>
      </c>
      <c r="N47" s="364"/>
      <c r="O47" s="364"/>
      <c r="P47" s="364"/>
      <c r="Q47" s="234"/>
      <c r="R47" s="199" t="str">
        <f t="shared" si="0"/>
        <v> </v>
      </c>
      <c r="S47" s="162"/>
      <c r="T47" s="382" t="str">
        <f t="shared" si="1"/>
        <v> </v>
      </c>
      <c r="U47" s="200"/>
      <c r="V47" s="135"/>
      <c r="W47" s="199" t="str">
        <f t="shared" si="2"/>
        <v> </v>
      </c>
      <c r="X47" s="200"/>
      <c r="Y47" s="234"/>
      <c r="Z47" s="382" t="str">
        <f t="shared" si="3"/>
        <v> </v>
      </c>
      <c r="AA47" s="450">
        <f t="shared" si="4"/>
        <v>0</v>
      </c>
      <c r="AB47" s="223"/>
      <c r="AC47" s="223"/>
      <c r="AD47" s="459"/>
      <c r="AE47" s="224"/>
      <c r="AF47" s="461"/>
      <c r="AG47" s="223"/>
      <c r="AH47" s="223"/>
      <c r="AI47" s="225"/>
      <c r="AJ47" s="224"/>
      <c r="AK47" s="461"/>
      <c r="AL47" s="458"/>
      <c r="AM47" s="458"/>
      <c r="AN47" s="459"/>
      <c r="AO47" s="460"/>
      <c r="AP47" s="225"/>
      <c r="AQ47" s="458"/>
      <c r="AR47" s="458"/>
      <c r="AS47" s="223"/>
    </row>
    <row r="48" spans="1:45" ht="64.5" customHeight="1">
      <c r="A48" s="707" t="s">
        <v>294</v>
      </c>
      <c r="B48" s="420" t="s">
        <v>284</v>
      </c>
      <c r="C48" s="425" t="s">
        <v>285</v>
      </c>
      <c r="D48" s="425" t="s">
        <v>116</v>
      </c>
      <c r="E48" s="380"/>
      <c r="F48" s="380">
        <v>1</v>
      </c>
      <c r="G48" s="380"/>
      <c r="H48" s="380"/>
      <c r="I48" s="380">
        <f>F48</f>
        <v>1</v>
      </c>
      <c r="J48" s="421" t="s">
        <v>263</v>
      </c>
      <c r="K48" s="387" t="s">
        <v>154</v>
      </c>
      <c r="L48" s="417"/>
      <c r="M48" s="187" t="s">
        <v>496</v>
      </c>
      <c r="N48" s="364"/>
      <c r="O48" s="364"/>
      <c r="P48" s="364"/>
      <c r="Q48" s="234"/>
      <c r="R48" s="199" t="str">
        <f t="shared" si="0"/>
        <v> </v>
      </c>
      <c r="S48" s="559">
        <v>0.82</v>
      </c>
      <c r="T48" s="382">
        <f t="shared" si="1"/>
        <v>0.82</v>
      </c>
      <c r="U48" s="450">
        <f>IF((IF(M48="promedio",AVERAGE(Q48,S48)/AVERAGE(E48,F48),SUM(Q48,S48)/SUM(E48,F48)))&gt;100%,100%,(IF(M48="promedio",AVERAGE(Q48,S48)/AVERAGE(E48,F48),SUM(Q48,S48)/SUM(E48,F48))))</f>
        <v>0.82</v>
      </c>
      <c r="V48" s="135"/>
      <c r="W48" s="199" t="str">
        <f t="shared" si="2"/>
        <v> </v>
      </c>
      <c r="X48" s="450">
        <f>IF((IF(M48="promedio",AVERAGE(Q48,S48,V48)/AVERAGE(E48,F48,G48),SUM(Q48,S48,V48)/SUM(E48,F48,G48)))&gt;100%,100%,(IF(M48="promedio",AVERAGE(Q48,S48,V48)/AVERAGE(E48,F48,G48),SUM(Q48,S48,V48)/SUM(E48,F48,G48))))</f>
        <v>0.82</v>
      </c>
      <c r="Y48" s="234"/>
      <c r="Z48" s="382" t="str">
        <f t="shared" si="3"/>
        <v> </v>
      </c>
      <c r="AA48" s="450">
        <f t="shared" si="4"/>
        <v>0.82</v>
      </c>
      <c r="AB48" s="223"/>
      <c r="AC48" s="223"/>
      <c r="AD48" s="459"/>
      <c r="AE48" s="224"/>
      <c r="AF48" s="461"/>
      <c r="AG48" s="223"/>
      <c r="AH48" s="223"/>
      <c r="AI48" s="225"/>
      <c r="AJ48" s="224"/>
      <c r="AK48" s="461"/>
      <c r="AL48" s="458"/>
      <c r="AM48" s="458"/>
      <c r="AN48" s="459"/>
      <c r="AO48" s="460"/>
      <c r="AP48" s="225"/>
      <c r="AQ48" s="489" t="s">
        <v>559</v>
      </c>
      <c r="AR48" s="458"/>
      <c r="AS48" s="223"/>
    </row>
    <row r="49" spans="1:45" ht="59.25" customHeight="1">
      <c r="A49" s="708"/>
      <c r="B49" s="420" t="s">
        <v>286</v>
      </c>
      <c r="C49" s="426" t="s">
        <v>287</v>
      </c>
      <c r="D49" s="425">
        <f>(91%+92%)/2</f>
        <v>0.915</v>
      </c>
      <c r="E49" s="424"/>
      <c r="F49" s="425"/>
      <c r="G49" s="425"/>
      <c r="H49" s="574">
        <v>0.85</v>
      </c>
      <c r="I49" s="425">
        <f>H49</f>
        <v>0.85</v>
      </c>
      <c r="J49" s="421" t="s">
        <v>263</v>
      </c>
      <c r="K49" s="387" t="s">
        <v>154</v>
      </c>
      <c r="L49" s="417"/>
      <c r="M49" s="187" t="s">
        <v>496</v>
      </c>
      <c r="N49" s="364"/>
      <c r="O49" s="364"/>
      <c r="P49" s="364"/>
      <c r="Q49" s="234"/>
      <c r="R49" s="199" t="str">
        <f t="shared" si="0"/>
        <v> </v>
      </c>
      <c r="S49" s="162"/>
      <c r="T49" s="382" t="str">
        <f t="shared" si="1"/>
        <v> </v>
      </c>
      <c r="U49" s="200"/>
      <c r="V49" s="135"/>
      <c r="W49" s="199" t="str">
        <f>IF(V49&lt;&gt;0,IF(V49/G49&gt;100%,100%,V49/G49)," ")</f>
        <v> </v>
      </c>
      <c r="X49" s="573"/>
      <c r="Y49" s="234"/>
      <c r="Z49" s="382" t="str">
        <f t="shared" si="3"/>
        <v> </v>
      </c>
      <c r="AA49" s="450">
        <f t="shared" si="4"/>
        <v>0</v>
      </c>
      <c r="AB49" s="223"/>
      <c r="AC49" s="223"/>
      <c r="AD49" s="459"/>
      <c r="AE49" s="224"/>
      <c r="AF49" s="461"/>
      <c r="AG49" s="223"/>
      <c r="AH49" s="223"/>
      <c r="AI49" s="225"/>
      <c r="AJ49" s="224"/>
      <c r="AK49" s="461"/>
      <c r="AL49" s="458"/>
      <c r="AM49" s="458"/>
      <c r="AN49" s="459"/>
      <c r="AO49" s="460"/>
      <c r="AP49" s="225"/>
      <c r="AQ49" s="458"/>
      <c r="AR49" s="458"/>
      <c r="AS49" s="223"/>
    </row>
    <row r="50" spans="1:28" ht="51" customHeight="1">
      <c r="A50" s="695" t="s">
        <v>107</v>
      </c>
      <c r="B50" s="696"/>
      <c r="C50" s="696"/>
      <c r="D50" s="696"/>
      <c r="E50" s="696"/>
      <c r="F50" s="696"/>
      <c r="G50" s="696"/>
      <c r="H50" s="696"/>
      <c r="I50" s="696"/>
      <c r="J50" s="696"/>
      <c r="K50" s="696"/>
      <c r="L50" s="75">
        <v>0.0001</v>
      </c>
      <c r="M50" s="186"/>
      <c r="N50" s="254"/>
      <c r="O50" s="254"/>
      <c r="P50" s="254"/>
      <c r="Q50" s="252">
        <f>$L50/4</f>
        <v>2.5E-05</v>
      </c>
      <c r="R50" s="255">
        <v>1</v>
      </c>
      <c r="S50" s="252">
        <f>$L50/4</f>
        <v>2.5E-05</v>
      </c>
      <c r="T50" s="255">
        <v>1</v>
      </c>
      <c r="U50" s="256">
        <f>AVERAGE(U26:U49)</f>
        <v>0.9775</v>
      </c>
      <c r="V50" s="252">
        <f>$L50/4</f>
        <v>2.5E-05</v>
      </c>
      <c r="W50" s="255">
        <v>1</v>
      </c>
      <c r="X50" s="256">
        <f>AVERAGE(X26:X49)</f>
        <v>0.9761111111111112</v>
      </c>
      <c r="Y50" s="252">
        <f>$L50/4</f>
        <v>2.5E-05</v>
      </c>
      <c r="Z50" s="255">
        <v>1</v>
      </c>
      <c r="AA50" s="256" t="e">
        <f>AVERAGE(AA26:AA49)</f>
        <v>#DIV/0!</v>
      </c>
      <c r="AB50" s="257"/>
    </row>
    <row r="51" spans="1:28" ht="77.25" customHeight="1">
      <c r="A51" s="691" t="s">
        <v>108</v>
      </c>
      <c r="B51" s="692"/>
      <c r="C51" s="692"/>
      <c r="D51" s="692"/>
      <c r="E51" s="692"/>
      <c r="F51" s="692"/>
      <c r="G51" s="692"/>
      <c r="H51" s="692"/>
      <c r="I51" s="692"/>
      <c r="J51" s="692"/>
      <c r="K51" s="692"/>
      <c r="L51" s="258"/>
      <c r="M51" s="259"/>
      <c r="N51" s="260"/>
      <c r="O51" s="260"/>
      <c r="P51" s="260"/>
      <c r="Q51" s="261">
        <f>R51*Q50/R50</f>
        <v>2.5E-05</v>
      </c>
      <c r="R51" s="262">
        <f>AVERAGE(R26:R49)</f>
        <v>1</v>
      </c>
      <c r="S51" s="261">
        <f>T51*S50/T50</f>
        <v>2.35E-05</v>
      </c>
      <c r="T51" s="262">
        <f>AVERAGE(T26:T49)</f>
        <v>0.94</v>
      </c>
      <c r="U51" s="263">
        <f>SUM(Q51,S51)</f>
        <v>4.85E-05</v>
      </c>
      <c r="V51" s="261">
        <f>W51*V50/W50</f>
        <v>2.4444444444444445E-05</v>
      </c>
      <c r="W51" s="262">
        <f>AVERAGE(W26:W49)</f>
        <v>0.9777777777777777</v>
      </c>
      <c r="X51" s="263">
        <f>SUM(U51,V51)</f>
        <v>7.294444444444445E-05</v>
      </c>
      <c r="Y51" s="261" t="e">
        <f>Z51*Y50/Z50</f>
        <v>#DIV/0!</v>
      </c>
      <c r="Z51" s="262" t="e">
        <f>AVERAGE(Z26:Z49)</f>
        <v>#DIV/0!</v>
      </c>
      <c r="AA51" s="263" t="e">
        <f>SUM(X51,Y51)</f>
        <v>#DIV/0!</v>
      </c>
      <c r="AB51" s="264"/>
    </row>
    <row r="52" spans="1:13" s="267" customFormat="1" ht="48" customHeight="1">
      <c r="A52" s="266"/>
      <c r="B52" s="266"/>
      <c r="C52" s="266"/>
      <c r="D52" s="266"/>
      <c r="E52" s="266"/>
      <c r="F52" s="266"/>
      <c r="G52" s="266"/>
      <c r="H52" s="266"/>
      <c r="I52" s="266"/>
      <c r="J52" s="266"/>
      <c r="K52" s="266"/>
      <c r="L52" s="266"/>
      <c r="M52" s="266"/>
    </row>
    <row r="53" spans="1:13" s="267" customFormat="1" ht="32.25" customHeight="1" hidden="1">
      <c r="A53" s="266"/>
      <c r="B53" s="266"/>
      <c r="C53" s="266"/>
      <c r="D53" s="266"/>
      <c r="E53" s="266"/>
      <c r="F53" s="266"/>
      <c r="G53" s="266"/>
      <c r="H53" s="266"/>
      <c r="I53" s="266"/>
      <c r="J53" s="266"/>
      <c r="K53" s="266"/>
      <c r="L53" s="266"/>
      <c r="M53" s="266"/>
    </row>
    <row r="54" spans="1:45" ht="42" customHeight="1" hidden="1">
      <c r="A54" s="699" t="s">
        <v>169</v>
      </c>
      <c r="B54" s="700"/>
      <c r="C54" s="700"/>
      <c r="D54" s="700"/>
      <c r="E54" s="700"/>
      <c r="F54" s="700"/>
      <c r="G54" s="700"/>
      <c r="H54" s="700"/>
      <c r="I54" s="700"/>
      <c r="J54" s="700"/>
      <c r="K54" s="700"/>
      <c r="L54" s="700"/>
      <c r="M54" s="700"/>
      <c r="N54" s="700"/>
      <c r="O54" s="700"/>
      <c r="P54" s="700"/>
      <c r="Q54" s="700"/>
      <c r="R54" s="700"/>
      <c r="S54" s="700"/>
      <c r="T54" s="700"/>
      <c r="U54" s="700"/>
      <c r="V54" s="700"/>
      <c r="W54" s="700"/>
      <c r="X54" s="700"/>
      <c r="Y54" s="700"/>
      <c r="Z54" s="700"/>
      <c r="AA54" s="700"/>
      <c r="AB54" s="700"/>
      <c r="AC54" s="700"/>
      <c r="AD54" s="700"/>
      <c r="AE54" s="700"/>
      <c r="AF54" s="700"/>
      <c r="AG54" s="700"/>
      <c r="AH54" s="700"/>
      <c r="AI54" s="700"/>
      <c r="AJ54" s="700"/>
      <c r="AK54" s="700"/>
      <c r="AL54" s="700"/>
      <c r="AM54" s="700"/>
      <c r="AN54" s="700"/>
      <c r="AO54" s="700"/>
      <c r="AP54" s="700"/>
      <c r="AQ54" s="700"/>
      <c r="AR54" s="700"/>
      <c r="AS54" s="700"/>
    </row>
    <row r="55" spans="1:45" ht="47.25" customHeight="1" hidden="1">
      <c r="A55" s="699" t="s">
        <v>25</v>
      </c>
      <c r="B55" s="700"/>
      <c r="C55" s="700"/>
      <c r="D55" s="700"/>
      <c r="E55" s="700"/>
      <c r="F55" s="700"/>
      <c r="G55" s="700"/>
      <c r="H55" s="700"/>
      <c r="I55" s="700"/>
      <c r="J55" s="700"/>
      <c r="K55" s="700"/>
      <c r="L55" s="700"/>
      <c r="M55" s="700"/>
      <c r="N55" s="700"/>
      <c r="O55" s="700"/>
      <c r="P55" s="700"/>
      <c r="Q55" s="701" t="s">
        <v>138</v>
      </c>
      <c r="R55" s="702"/>
      <c r="S55" s="702"/>
      <c r="T55" s="702"/>
      <c r="U55" s="702"/>
      <c r="V55" s="702"/>
      <c r="W55" s="702"/>
      <c r="X55" s="702"/>
      <c r="Y55" s="702"/>
      <c r="Z55" s="702"/>
      <c r="AA55" s="702"/>
      <c r="AB55" s="702"/>
      <c r="AC55" s="702"/>
      <c r="AD55" s="702"/>
      <c r="AE55" s="702"/>
      <c r="AF55" s="702"/>
      <c r="AG55" s="702"/>
      <c r="AH55" s="702"/>
      <c r="AI55" s="702"/>
      <c r="AJ55" s="702"/>
      <c r="AK55" s="702"/>
      <c r="AL55" s="702"/>
      <c r="AM55" s="702"/>
      <c r="AN55" s="702"/>
      <c r="AO55" s="702"/>
      <c r="AP55" s="702"/>
      <c r="AQ55" s="702"/>
      <c r="AR55" s="702"/>
      <c r="AS55" s="702"/>
    </row>
    <row r="56" spans="1:45" ht="33.75" customHeight="1" hidden="1">
      <c r="A56" s="703" t="s">
        <v>10</v>
      </c>
      <c r="B56" s="690" t="s">
        <v>99</v>
      </c>
      <c r="C56" s="690" t="s">
        <v>11</v>
      </c>
      <c r="D56" s="690" t="s">
        <v>12</v>
      </c>
      <c r="E56" s="704" t="s">
        <v>111</v>
      </c>
      <c r="F56" s="705"/>
      <c r="G56" s="705"/>
      <c r="H56" s="706"/>
      <c r="I56" s="693" t="s">
        <v>112</v>
      </c>
      <c r="J56" s="690" t="s">
        <v>13</v>
      </c>
      <c r="K56" s="690" t="s">
        <v>104</v>
      </c>
      <c r="L56" s="693" t="s">
        <v>14</v>
      </c>
      <c r="M56" s="394"/>
      <c r="N56" s="693" t="s">
        <v>156</v>
      </c>
      <c r="O56" s="693" t="s">
        <v>155</v>
      </c>
      <c r="P56" s="693" t="s">
        <v>157</v>
      </c>
      <c r="Q56" s="730" t="s">
        <v>139</v>
      </c>
      <c r="R56" s="731"/>
      <c r="S56" s="731"/>
      <c r="T56" s="731"/>
      <c r="U56" s="731"/>
      <c r="V56" s="731"/>
      <c r="W56" s="731"/>
      <c r="X56" s="731"/>
      <c r="Y56" s="731"/>
      <c r="Z56" s="731"/>
      <c r="AA56" s="731"/>
      <c r="AB56" s="730" t="s">
        <v>140</v>
      </c>
      <c r="AC56" s="731"/>
      <c r="AD56" s="731"/>
      <c r="AE56" s="731"/>
      <c r="AF56" s="731"/>
      <c r="AG56" s="731"/>
      <c r="AH56" s="731"/>
      <c r="AI56" s="732"/>
      <c r="AJ56" s="736" t="s">
        <v>141</v>
      </c>
      <c r="AK56" s="737"/>
      <c r="AL56" s="737"/>
      <c r="AM56" s="737"/>
      <c r="AN56" s="724" t="s">
        <v>145</v>
      </c>
      <c r="AO56" s="728" t="s">
        <v>146</v>
      </c>
      <c r="AP56" s="726" t="s">
        <v>148</v>
      </c>
      <c r="AQ56" s="727"/>
      <c r="AR56" s="727"/>
      <c r="AS56" s="727"/>
    </row>
    <row r="57" spans="1:45" ht="45" customHeight="1" hidden="1">
      <c r="A57" s="703"/>
      <c r="B57" s="690"/>
      <c r="C57" s="690"/>
      <c r="D57" s="690"/>
      <c r="E57" s="269" t="s">
        <v>100</v>
      </c>
      <c r="F57" s="269" t="s">
        <v>101</v>
      </c>
      <c r="G57" s="269" t="s">
        <v>102</v>
      </c>
      <c r="H57" s="269" t="s">
        <v>103</v>
      </c>
      <c r="I57" s="694"/>
      <c r="J57" s="690"/>
      <c r="K57" s="690"/>
      <c r="L57" s="694"/>
      <c r="M57" s="395"/>
      <c r="N57" s="694"/>
      <c r="O57" s="694"/>
      <c r="P57" s="694"/>
      <c r="Q57" s="433" t="s">
        <v>100</v>
      </c>
      <c r="R57" s="433" t="s">
        <v>142</v>
      </c>
      <c r="S57" s="433" t="s">
        <v>101</v>
      </c>
      <c r="T57" s="433" t="s">
        <v>142</v>
      </c>
      <c r="U57" s="433" t="s">
        <v>143</v>
      </c>
      <c r="V57" s="433" t="s">
        <v>102</v>
      </c>
      <c r="W57" s="433" t="s">
        <v>142</v>
      </c>
      <c r="X57" s="433" t="s">
        <v>144</v>
      </c>
      <c r="Y57" s="433" t="s">
        <v>103</v>
      </c>
      <c r="Z57" s="433" t="s">
        <v>142</v>
      </c>
      <c r="AA57" s="99" t="s">
        <v>165</v>
      </c>
      <c r="AB57" s="433" t="s">
        <v>100</v>
      </c>
      <c r="AC57" s="433" t="s">
        <v>142</v>
      </c>
      <c r="AD57" s="433" t="s">
        <v>101</v>
      </c>
      <c r="AE57" s="433" t="s">
        <v>142</v>
      </c>
      <c r="AF57" s="433" t="s">
        <v>102</v>
      </c>
      <c r="AG57" s="433" t="s">
        <v>142</v>
      </c>
      <c r="AH57" s="433" t="s">
        <v>103</v>
      </c>
      <c r="AI57" s="433" t="s">
        <v>142</v>
      </c>
      <c r="AJ57" s="433" t="s">
        <v>100</v>
      </c>
      <c r="AK57" s="433" t="s">
        <v>101</v>
      </c>
      <c r="AL57" s="433" t="s">
        <v>102</v>
      </c>
      <c r="AM57" s="433" t="s">
        <v>103</v>
      </c>
      <c r="AN57" s="725"/>
      <c r="AO57" s="729"/>
      <c r="AP57" s="270" t="s">
        <v>147</v>
      </c>
      <c r="AQ57" s="270" t="s">
        <v>149</v>
      </c>
      <c r="AR57" s="270" t="s">
        <v>150</v>
      </c>
      <c r="AS57" s="270" t="s">
        <v>151</v>
      </c>
    </row>
    <row r="58" spans="1:45" ht="91.5" customHeight="1" hidden="1">
      <c r="A58" s="676"/>
      <c r="B58" s="280"/>
      <c r="C58" s="280"/>
      <c r="D58" s="281"/>
      <c r="E58" s="280"/>
      <c r="F58" s="281"/>
      <c r="G58" s="280"/>
      <c r="H58" s="281"/>
      <c r="I58" s="280"/>
      <c r="J58" s="389"/>
      <c r="K58" s="70"/>
      <c r="L58" s="214"/>
      <c r="M58" s="214"/>
      <c r="N58" s="245" t="s">
        <v>159</v>
      </c>
      <c r="O58" s="282" t="s">
        <v>158</v>
      </c>
      <c r="P58" s="283">
        <v>14</v>
      </c>
      <c r="Q58" s="284"/>
      <c r="R58" s="97" t="str">
        <f>IF(Q58&lt;&gt;0,Q58/E58," ")</f>
        <v> </v>
      </c>
      <c r="S58" s="284"/>
      <c r="T58" s="97" t="str">
        <f>IF(S58&lt;&gt;0,S58/F58," ")</f>
        <v> </v>
      </c>
      <c r="U58" s="98"/>
      <c r="V58" s="284"/>
      <c r="W58" s="382" t="str">
        <f>IF(V58&lt;&gt;0,V58/G58," ")</f>
        <v> </v>
      </c>
      <c r="X58" s="98"/>
      <c r="Y58" s="284"/>
      <c r="Z58" s="382" t="str">
        <f>IF(Y58&lt;&gt;0,Y58/H58," ")</f>
        <v> </v>
      </c>
      <c r="AA58" s="450" t="e">
        <f>AVERAGE(Z58)</f>
        <v>#DIV/0!</v>
      </c>
      <c r="AB58" s="215"/>
      <c r="AC58" s="215"/>
      <c r="AD58" s="215"/>
      <c r="AE58" s="215"/>
      <c r="AF58" s="215"/>
      <c r="AG58" s="215"/>
      <c r="AH58" s="215"/>
      <c r="AI58" s="215"/>
      <c r="AJ58" s="215"/>
      <c r="AK58" s="215"/>
      <c r="AL58" s="215"/>
      <c r="AM58" s="215"/>
      <c r="AN58" s="215"/>
      <c r="AO58" s="215"/>
      <c r="AP58" s="215"/>
      <c r="AQ58" s="215"/>
      <c r="AR58" s="215"/>
      <c r="AS58" s="215"/>
    </row>
    <row r="59" spans="1:45" ht="109.5" customHeight="1" hidden="1">
      <c r="A59" s="677"/>
      <c r="B59" s="341"/>
      <c r="C59" s="280"/>
      <c r="D59" s="280"/>
      <c r="E59" s="280"/>
      <c r="F59" s="280"/>
      <c r="G59" s="280"/>
      <c r="H59" s="280"/>
      <c r="I59" s="280"/>
      <c r="J59" s="389"/>
      <c r="K59" s="70"/>
      <c r="L59" s="216"/>
      <c r="M59" s="216"/>
      <c r="N59" s="733" t="s">
        <v>161</v>
      </c>
      <c r="O59" s="734" t="s">
        <v>160</v>
      </c>
      <c r="P59" s="735">
        <v>6</v>
      </c>
      <c r="Q59" s="284"/>
      <c r="R59" s="97" t="str">
        <f aca="true" t="shared" si="7" ref="R59:R90">IF(Q59&lt;&gt;0,Q59/E59," ")</f>
        <v> </v>
      </c>
      <c r="S59" s="284"/>
      <c r="T59" s="97" t="str">
        <f aca="true" t="shared" si="8" ref="T59:T90">IF(S59&lt;&gt;0,S59/F59," ")</f>
        <v> </v>
      </c>
      <c r="U59" s="98"/>
      <c r="V59" s="284"/>
      <c r="W59" s="382" t="str">
        <f aca="true" t="shared" si="9" ref="W59:W90">IF(V59&lt;&gt;0,V59/G59," ")</f>
        <v> </v>
      </c>
      <c r="X59" s="98"/>
      <c r="Y59" s="284"/>
      <c r="Z59" s="382" t="str">
        <f aca="true" t="shared" si="10" ref="Z59:Z90">IF(Y59&lt;&gt;0,Y59/H59," ")</f>
        <v> </v>
      </c>
      <c r="AA59" s="450" t="e">
        <f aca="true" t="shared" si="11" ref="AA59:AA90">AVERAGE(Z59)</f>
        <v>#DIV/0!</v>
      </c>
      <c r="AB59" s="217"/>
      <c r="AC59" s="217"/>
      <c r="AD59" s="217"/>
      <c r="AE59" s="217"/>
      <c r="AF59" s="217"/>
      <c r="AG59" s="217"/>
      <c r="AH59" s="217"/>
      <c r="AI59" s="217"/>
      <c r="AJ59" s="217"/>
      <c r="AK59" s="217"/>
      <c r="AL59" s="217"/>
      <c r="AM59" s="217"/>
      <c r="AN59" s="217"/>
      <c r="AO59" s="217"/>
      <c r="AP59" s="217"/>
      <c r="AQ59" s="217"/>
      <c r="AR59" s="217"/>
      <c r="AS59" s="217"/>
    </row>
    <row r="60" spans="1:45" ht="94.5" customHeight="1" hidden="1">
      <c r="A60" s="677"/>
      <c r="B60" s="357"/>
      <c r="C60" s="280"/>
      <c r="D60" s="285"/>
      <c r="E60" s="286"/>
      <c r="F60" s="286"/>
      <c r="G60" s="286"/>
      <c r="H60" s="286"/>
      <c r="I60" s="285"/>
      <c r="J60" s="389"/>
      <c r="K60" s="70"/>
      <c r="L60" s="216"/>
      <c r="M60" s="216"/>
      <c r="N60" s="733"/>
      <c r="O60" s="734"/>
      <c r="P60" s="735"/>
      <c r="Q60" s="284"/>
      <c r="R60" s="97" t="str">
        <f t="shared" si="7"/>
        <v> </v>
      </c>
      <c r="S60" s="284"/>
      <c r="T60" s="97" t="str">
        <f t="shared" si="8"/>
        <v> </v>
      </c>
      <c r="U60" s="98"/>
      <c r="V60" s="284"/>
      <c r="W60" s="382" t="str">
        <f t="shared" si="9"/>
        <v> </v>
      </c>
      <c r="X60" s="98"/>
      <c r="Y60" s="284"/>
      <c r="Z60" s="382" t="str">
        <f t="shared" si="10"/>
        <v> </v>
      </c>
      <c r="AA60" s="450" t="e">
        <f t="shared" si="11"/>
        <v>#DIV/0!</v>
      </c>
      <c r="AB60" s="218"/>
      <c r="AC60" s="218"/>
      <c r="AD60" s="218"/>
      <c r="AE60" s="218"/>
      <c r="AF60" s="218"/>
      <c r="AG60" s="218"/>
      <c r="AH60" s="218"/>
      <c r="AI60" s="218"/>
      <c r="AJ60" s="218"/>
      <c r="AK60" s="218"/>
      <c r="AL60" s="218"/>
      <c r="AM60" s="218"/>
      <c r="AN60" s="218"/>
      <c r="AO60" s="218"/>
      <c r="AP60" s="218"/>
      <c r="AQ60" s="218"/>
      <c r="AR60" s="218"/>
      <c r="AS60" s="218"/>
    </row>
    <row r="61" spans="1:45" ht="87.75" customHeight="1" hidden="1">
      <c r="A61" s="677"/>
      <c r="B61" s="357"/>
      <c r="C61" s="390"/>
      <c r="D61" s="390"/>
      <c r="E61" s="390"/>
      <c r="F61" s="390"/>
      <c r="G61" s="390"/>
      <c r="H61" s="392"/>
      <c r="I61" s="392"/>
      <c r="J61" s="390"/>
      <c r="K61" s="388"/>
      <c r="L61" s="216"/>
      <c r="M61" s="219"/>
      <c r="N61" s="272"/>
      <c r="O61" s="240"/>
      <c r="P61" s="215"/>
      <c r="Q61" s="284"/>
      <c r="R61" s="97" t="str">
        <f t="shared" si="7"/>
        <v> </v>
      </c>
      <c r="S61" s="284"/>
      <c r="T61" s="97" t="str">
        <f t="shared" si="8"/>
        <v> </v>
      </c>
      <c r="U61" s="98"/>
      <c r="V61" s="284"/>
      <c r="W61" s="382" t="str">
        <f t="shared" si="9"/>
        <v> </v>
      </c>
      <c r="X61" s="98"/>
      <c r="Y61" s="284"/>
      <c r="Z61" s="382" t="str">
        <f t="shared" si="10"/>
        <v> </v>
      </c>
      <c r="AA61" s="450" t="e">
        <f t="shared" si="11"/>
        <v>#DIV/0!</v>
      </c>
      <c r="AB61" s="223"/>
      <c r="AC61" s="223"/>
      <c r="AD61" s="158"/>
      <c r="AE61" s="224"/>
      <c r="AF61" s="225"/>
      <c r="AG61" s="223"/>
      <c r="AH61" s="223"/>
      <c r="AI61" s="225"/>
      <c r="AJ61" s="224"/>
      <c r="AK61" s="225"/>
      <c r="AL61" s="223"/>
      <c r="AM61" s="223"/>
      <c r="AN61" s="158"/>
      <c r="AO61" s="224"/>
      <c r="AP61" s="225"/>
      <c r="AQ61" s="223"/>
      <c r="AR61" s="223"/>
      <c r="AS61" s="223"/>
    </row>
    <row r="62" spans="1:45" ht="87.75" customHeight="1" hidden="1">
      <c r="A62" s="677"/>
      <c r="B62" s="287"/>
      <c r="C62" s="288"/>
      <c r="D62" s="389"/>
      <c r="E62" s="389"/>
      <c r="F62" s="389"/>
      <c r="G62" s="389"/>
      <c r="H62" s="391"/>
      <c r="I62" s="289"/>
      <c r="J62" s="389"/>
      <c r="K62" s="393"/>
      <c r="L62" s="226"/>
      <c r="M62" s="219"/>
      <c r="N62" s="273"/>
      <c r="O62" s="274"/>
      <c r="P62" s="275"/>
      <c r="Q62" s="284"/>
      <c r="R62" s="97" t="str">
        <f t="shared" si="7"/>
        <v> </v>
      </c>
      <c r="S62" s="284"/>
      <c r="T62" s="97" t="str">
        <f t="shared" si="8"/>
        <v> </v>
      </c>
      <c r="U62" s="98"/>
      <c r="V62" s="284"/>
      <c r="W62" s="382" t="str">
        <f t="shared" si="9"/>
        <v> </v>
      </c>
      <c r="X62" s="98"/>
      <c r="Y62" s="284"/>
      <c r="Z62" s="382" t="str">
        <f t="shared" si="10"/>
        <v> </v>
      </c>
      <c r="AA62" s="450" t="e">
        <f t="shared" si="11"/>
        <v>#DIV/0!</v>
      </c>
      <c r="AB62" s="223"/>
      <c r="AC62" s="223"/>
      <c r="AD62" s="158"/>
      <c r="AE62" s="224"/>
      <c r="AF62" s="225"/>
      <c r="AG62" s="223"/>
      <c r="AH62" s="223"/>
      <c r="AI62" s="225"/>
      <c r="AJ62" s="224"/>
      <c r="AK62" s="225"/>
      <c r="AL62" s="223"/>
      <c r="AM62" s="223"/>
      <c r="AN62" s="158"/>
      <c r="AO62" s="224"/>
      <c r="AP62" s="225"/>
      <c r="AQ62" s="223"/>
      <c r="AR62" s="223"/>
      <c r="AS62" s="223"/>
    </row>
    <row r="63" spans="1:45" ht="87.75" customHeight="1" hidden="1">
      <c r="A63" s="677"/>
      <c r="B63" s="280"/>
      <c r="C63" s="310"/>
      <c r="D63" s="310"/>
      <c r="E63" s="310"/>
      <c r="F63" s="310"/>
      <c r="G63" s="311"/>
      <c r="H63" s="311"/>
      <c r="I63" s="311"/>
      <c r="J63" s="310"/>
      <c r="K63" s="312"/>
      <c r="L63" s="216"/>
      <c r="M63" s="219"/>
      <c r="N63" s="276"/>
      <c r="O63" s="240"/>
      <c r="P63" s="215"/>
      <c r="Q63" s="284"/>
      <c r="R63" s="97" t="str">
        <f t="shared" si="7"/>
        <v> </v>
      </c>
      <c r="S63" s="284"/>
      <c r="T63" s="97" t="str">
        <f t="shared" si="8"/>
        <v> </v>
      </c>
      <c r="U63" s="98"/>
      <c r="V63" s="284"/>
      <c r="W63" s="382" t="str">
        <f t="shared" si="9"/>
        <v> </v>
      </c>
      <c r="X63" s="98"/>
      <c r="Y63" s="284"/>
      <c r="Z63" s="382" t="str">
        <f t="shared" si="10"/>
        <v> </v>
      </c>
      <c r="AA63" s="450" t="e">
        <f t="shared" si="11"/>
        <v>#DIV/0!</v>
      </c>
      <c r="AB63" s="223"/>
      <c r="AC63" s="223"/>
      <c r="AD63" s="158"/>
      <c r="AE63" s="224"/>
      <c r="AF63" s="225"/>
      <c r="AG63" s="223"/>
      <c r="AH63" s="223"/>
      <c r="AI63" s="225"/>
      <c r="AJ63" s="224"/>
      <c r="AK63" s="225"/>
      <c r="AL63" s="223"/>
      <c r="AM63" s="223"/>
      <c r="AN63" s="158"/>
      <c r="AO63" s="224"/>
      <c r="AP63" s="225"/>
      <c r="AQ63" s="223"/>
      <c r="AR63" s="223"/>
      <c r="AS63" s="223"/>
    </row>
    <row r="64" spans="1:45" ht="87.75" customHeight="1" hidden="1">
      <c r="A64" s="677"/>
      <c r="B64" s="288"/>
      <c r="C64" s="313"/>
      <c r="D64" s="313"/>
      <c r="E64" s="313"/>
      <c r="F64" s="313"/>
      <c r="G64" s="314"/>
      <c r="H64" s="314"/>
      <c r="I64" s="314"/>
      <c r="J64" s="313"/>
      <c r="K64" s="315"/>
      <c r="L64" s="226"/>
      <c r="M64" s="219"/>
      <c r="N64" s="276"/>
      <c r="O64" s="240"/>
      <c r="P64" s="215"/>
      <c r="Q64" s="284"/>
      <c r="R64" s="97" t="str">
        <f t="shared" si="7"/>
        <v> </v>
      </c>
      <c r="S64" s="284"/>
      <c r="T64" s="97" t="str">
        <f t="shared" si="8"/>
        <v> </v>
      </c>
      <c r="U64" s="98"/>
      <c r="V64" s="284"/>
      <c r="W64" s="382" t="str">
        <f t="shared" si="9"/>
        <v> </v>
      </c>
      <c r="X64" s="98"/>
      <c r="Y64" s="284"/>
      <c r="Z64" s="382" t="str">
        <f t="shared" si="10"/>
        <v> </v>
      </c>
      <c r="AA64" s="450" t="e">
        <f t="shared" si="11"/>
        <v>#DIV/0!</v>
      </c>
      <c r="AB64" s="223"/>
      <c r="AC64" s="223"/>
      <c r="AD64" s="158"/>
      <c r="AE64" s="224"/>
      <c r="AF64" s="225"/>
      <c r="AG64" s="223"/>
      <c r="AH64" s="223"/>
      <c r="AI64" s="225"/>
      <c r="AJ64" s="224"/>
      <c r="AK64" s="225"/>
      <c r="AL64" s="223"/>
      <c r="AM64" s="223"/>
      <c r="AN64" s="158"/>
      <c r="AO64" s="224"/>
      <c r="AP64" s="225"/>
      <c r="AQ64" s="223"/>
      <c r="AR64" s="223"/>
      <c r="AS64" s="223"/>
    </row>
    <row r="65" spans="1:45" ht="74.25" customHeight="1" hidden="1">
      <c r="A65" s="677"/>
      <c r="B65" s="290"/>
      <c r="C65" s="316"/>
      <c r="D65" s="317"/>
      <c r="E65" s="316"/>
      <c r="F65" s="316"/>
      <c r="G65" s="316"/>
      <c r="H65" s="317"/>
      <c r="I65" s="317"/>
      <c r="J65" s="318"/>
      <c r="K65" s="316"/>
      <c r="L65" s="216"/>
      <c r="M65" s="219"/>
      <c r="N65" s="273"/>
      <c r="O65" s="274"/>
      <c r="P65" s="275"/>
      <c r="Q65" s="284"/>
      <c r="R65" s="97" t="str">
        <f t="shared" si="7"/>
        <v> </v>
      </c>
      <c r="S65" s="284"/>
      <c r="T65" s="97" t="str">
        <f t="shared" si="8"/>
        <v> </v>
      </c>
      <c r="U65" s="98"/>
      <c r="V65" s="284"/>
      <c r="W65" s="382" t="str">
        <f t="shared" si="9"/>
        <v> </v>
      </c>
      <c r="X65" s="98"/>
      <c r="Y65" s="284"/>
      <c r="Z65" s="382" t="str">
        <f t="shared" si="10"/>
        <v> </v>
      </c>
      <c r="AA65" s="450" t="e">
        <f t="shared" si="11"/>
        <v>#DIV/0!</v>
      </c>
      <c r="AB65" s="223"/>
      <c r="AC65" s="223"/>
      <c r="AD65" s="158"/>
      <c r="AE65" s="224"/>
      <c r="AF65" s="225"/>
      <c r="AG65" s="223"/>
      <c r="AH65" s="223"/>
      <c r="AI65" s="225"/>
      <c r="AJ65" s="224"/>
      <c r="AK65" s="225"/>
      <c r="AL65" s="223"/>
      <c r="AM65" s="223"/>
      <c r="AN65" s="158"/>
      <c r="AO65" s="224"/>
      <c r="AP65" s="225"/>
      <c r="AQ65" s="223"/>
      <c r="AR65" s="223"/>
      <c r="AS65" s="223"/>
    </row>
    <row r="66" spans="1:45" ht="74.25" customHeight="1" hidden="1">
      <c r="A66" s="714"/>
      <c r="B66" s="290"/>
      <c r="C66" s="319"/>
      <c r="D66" s="320"/>
      <c r="E66" s="319"/>
      <c r="F66" s="319"/>
      <c r="G66" s="319"/>
      <c r="H66" s="320"/>
      <c r="I66" s="320"/>
      <c r="J66" s="321"/>
      <c r="K66" s="319"/>
      <c r="L66" s="226"/>
      <c r="M66" s="219"/>
      <c r="N66" s="273"/>
      <c r="O66" s="274"/>
      <c r="P66" s="275"/>
      <c r="Q66" s="284"/>
      <c r="R66" s="97" t="str">
        <f t="shared" si="7"/>
        <v> </v>
      </c>
      <c r="S66" s="284"/>
      <c r="T66" s="97" t="str">
        <f t="shared" si="8"/>
        <v> </v>
      </c>
      <c r="U66" s="98"/>
      <c r="V66" s="284"/>
      <c r="W66" s="382" t="str">
        <f t="shared" si="9"/>
        <v> </v>
      </c>
      <c r="X66" s="98"/>
      <c r="Y66" s="284"/>
      <c r="Z66" s="382" t="str">
        <f t="shared" si="10"/>
        <v> </v>
      </c>
      <c r="AA66" s="450" t="e">
        <f t="shared" si="11"/>
        <v>#DIV/0!</v>
      </c>
      <c r="AB66" s="223"/>
      <c r="AC66" s="223"/>
      <c r="AD66" s="158"/>
      <c r="AE66" s="224"/>
      <c r="AF66" s="225"/>
      <c r="AG66" s="223"/>
      <c r="AH66" s="223"/>
      <c r="AI66" s="225"/>
      <c r="AJ66" s="224"/>
      <c r="AK66" s="225"/>
      <c r="AL66" s="223"/>
      <c r="AM66" s="223"/>
      <c r="AN66" s="158"/>
      <c r="AO66" s="224"/>
      <c r="AP66" s="225"/>
      <c r="AQ66" s="223"/>
      <c r="AR66" s="223"/>
      <c r="AS66" s="223"/>
    </row>
    <row r="67" spans="1:45" ht="87.75" customHeight="1" hidden="1">
      <c r="A67" s="676"/>
      <c r="B67" s="280"/>
      <c r="C67" s="280"/>
      <c r="D67" s="281"/>
      <c r="E67" s="322"/>
      <c r="F67" s="322"/>
      <c r="G67" s="322"/>
      <c r="H67" s="322"/>
      <c r="I67" s="322"/>
      <c r="J67" s="389"/>
      <c r="K67" s="70"/>
      <c r="L67" s="216"/>
      <c r="M67" s="219"/>
      <c r="N67" s="240"/>
      <c r="O67" s="240"/>
      <c r="P67" s="215"/>
      <c r="Q67" s="284"/>
      <c r="R67" s="97" t="str">
        <f t="shared" si="7"/>
        <v> </v>
      </c>
      <c r="S67" s="284"/>
      <c r="T67" s="97" t="str">
        <f t="shared" si="8"/>
        <v> </v>
      </c>
      <c r="U67" s="98"/>
      <c r="V67" s="284"/>
      <c r="W67" s="382" t="str">
        <f t="shared" si="9"/>
        <v> </v>
      </c>
      <c r="X67" s="98"/>
      <c r="Y67" s="284"/>
      <c r="Z67" s="382" t="str">
        <f t="shared" si="10"/>
        <v> </v>
      </c>
      <c r="AA67" s="450" t="e">
        <f t="shared" si="11"/>
        <v>#DIV/0!</v>
      </c>
      <c r="AB67" s="235"/>
      <c r="AC67" s="235"/>
      <c r="AD67" s="235"/>
      <c r="AE67" s="235"/>
      <c r="AF67" s="235"/>
      <c r="AG67" s="235"/>
      <c r="AH67" s="235"/>
      <c r="AI67" s="235"/>
      <c r="AJ67" s="235"/>
      <c r="AK67" s="235"/>
      <c r="AL67" s="235"/>
      <c r="AM67" s="235"/>
      <c r="AN67" s="236"/>
      <c r="AO67" s="237"/>
      <c r="AP67" s="238"/>
      <c r="AQ67" s="236"/>
      <c r="AR67" s="239"/>
      <c r="AS67" s="239"/>
    </row>
    <row r="68" spans="1:45" ht="71.25" customHeight="1" hidden="1">
      <c r="A68" s="677"/>
      <c r="B68" s="153"/>
      <c r="C68" s="70"/>
      <c r="D68" s="277"/>
      <c r="E68" s="70"/>
      <c r="F68" s="421"/>
      <c r="G68" s="70"/>
      <c r="H68" s="421"/>
      <c r="I68" s="421"/>
      <c r="J68" s="70"/>
      <c r="K68" s="70"/>
      <c r="L68" s="216"/>
      <c r="M68" s="219"/>
      <c r="N68" s="240"/>
      <c r="O68" s="240"/>
      <c r="P68" s="215"/>
      <c r="Q68" s="284"/>
      <c r="R68" s="97" t="str">
        <f t="shared" si="7"/>
        <v> </v>
      </c>
      <c r="S68" s="284"/>
      <c r="T68" s="97" t="str">
        <f t="shared" si="8"/>
        <v> </v>
      </c>
      <c r="U68" s="98"/>
      <c r="V68" s="284"/>
      <c r="W68" s="382" t="str">
        <f t="shared" si="9"/>
        <v> </v>
      </c>
      <c r="X68" s="98"/>
      <c r="Y68" s="284"/>
      <c r="Z68" s="382" t="str">
        <f t="shared" si="10"/>
        <v> </v>
      </c>
      <c r="AA68" s="450" t="e">
        <f t="shared" si="11"/>
        <v>#DIV/0!</v>
      </c>
      <c r="AB68" s="235"/>
      <c r="AC68" s="235"/>
      <c r="AD68" s="235"/>
      <c r="AE68" s="235"/>
      <c r="AF68" s="235"/>
      <c r="AG68" s="235"/>
      <c r="AH68" s="235"/>
      <c r="AI68" s="235"/>
      <c r="AJ68" s="235"/>
      <c r="AK68" s="235"/>
      <c r="AL68" s="235"/>
      <c r="AM68" s="235"/>
      <c r="AN68" s="236"/>
      <c r="AO68" s="237"/>
      <c r="AP68" s="236"/>
      <c r="AQ68" s="238"/>
      <c r="AR68" s="237"/>
      <c r="AS68" s="239"/>
    </row>
    <row r="69" spans="1:45" ht="75" customHeight="1" hidden="1">
      <c r="A69" s="677"/>
      <c r="B69" s="70"/>
      <c r="C69" s="70"/>
      <c r="D69" s="70"/>
      <c r="E69" s="388"/>
      <c r="F69" s="388"/>
      <c r="G69" s="388"/>
      <c r="H69" s="388"/>
      <c r="I69" s="388"/>
      <c r="J69" s="70"/>
      <c r="K69" s="70"/>
      <c r="L69" s="216"/>
      <c r="M69" s="219"/>
      <c r="N69" s="240"/>
      <c r="O69" s="240"/>
      <c r="P69" s="215"/>
      <c r="Q69" s="284"/>
      <c r="R69" s="97" t="str">
        <f t="shared" si="7"/>
        <v> </v>
      </c>
      <c r="S69" s="284"/>
      <c r="T69" s="97" t="str">
        <f t="shared" si="8"/>
        <v> </v>
      </c>
      <c r="U69" s="98"/>
      <c r="V69" s="284"/>
      <c r="W69" s="382" t="str">
        <f t="shared" si="9"/>
        <v> </v>
      </c>
      <c r="X69" s="98"/>
      <c r="Y69" s="284"/>
      <c r="Z69" s="382" t="str">
        <f t="shared" si="10"/>
        <v> </v>
      </c>
      <c r="AA69" s="450" t="e">
        <f t="shared" si="11"/>
        <v>#DIV/0!</v>
      </c>
      <c r="AB69" s="241"/>
      <c r="AC69" s="241"/>
      <c r="AD69" s="241"/>
      <c r="AE69" s="241"/>
      <c r="AF69" s="241"/>
      <c r="AG69" s="241"/>
      <c r="AH69" s="241"/>
      <c r="AI69" s="241"/>
      <c r="AJ69" s="242"/>
      <c r="AK69" s="242"/>
      <c r="AL69" s="243"/>
      <c r="AM69" s="243"/>
      <c r="AN69" s="236"/>
      <c r="AO69" s="237"/>
      <c r="AP69" s="238"/>
      <c r="AQ69" s="239"/>
      <c r="AR69" s="239"/>
      <c r="AS69" s="244"/>
    </row>
    <row r="70" spans="1:45" ht="74.25" customHeight="1" hidden="1">
      <c r="A70" s="677"/>
      <c r="B70" s="70"/>
      <c r="C70" s="70"/>
      <c r="D70" s="421"/>
      <c r="E70" s="70"/>
      <c r="F70" s="421"/>
      <c r="G70" s="70"/>
      <c r="H70" s="421"/>
      <c r="I70" s="421"/>
      <c r="J70" s="153"/>
      <c r="K70" s="70"/>
      <c r="L70" s="226"/>
      <c r="M70" s="226"/>
      <c r="N70" s="245" t="s">
        <v>159</v>
      </c>
      <c r="O70" s="245" t="s">
        <v>162</v>
      </c>
      <c r="P70" s="245" t="s">
        <v>163</v>
      </c>
      <c r="Q70" s="284"/>
      <c r="R70" s="97" t="str">
        <f t="shared" si="7"/>
        <v> </v>
      </c>
      <c r="S70" s="284"/>
      <c r="T70" s="97" t="str">
        <f t="shared" si="8"/>
        <v> </v>
      </c>
      <c r="U70" s="98"/>
      <c r="V70" s="284"/>
      <c r="W70" s="382" t="str">
        <f t="shared" si="9"/>
        <v> </v>
      </c>
      <c r="X70" s="98"/>
      <c r="Y70" s="284"/>
      <c r="Z70" s="382" t="str">
        <f t="shared" si="10"/>
        <v> </v>
      </c>
      <c r="AA70" s="450" t="e">
        <f t="shared" si="11"/>
        <v>#DIV/0!</v>
      </c>
      <c r="AB70" s="215"/>
      <c r="AC70" s="241"/>
      <c r="AD70" s="241"/>
      <c r="AE70" s="241"/>
      <c r="AF70" s="241"/>
      <c r="AG70" s="241"/>
      <c r="AH70" s="241"/>
      <c r="AI70" s="241"/>
      <c r="AJ70" s="242"/>
      <c r="AK70" s="242"/>
      <c r="AL70" s="243"/>
      <c r="AM70" s="243"/>
      <c r="AN70" s="246"/>
      <c r="AO70" s="246"/>
      <c r="AP70" s="246"/>
      <c r="AQ70" s="246"/>
      <c r="AR70" s="246"/>
      <c r="AS70" s="246"/>
    </row>
    <row r="71" spans="1:45" ht="74.25" customHeight="1" hidden="1">
      <c r="A71" s="677"/>
      <c r="B71" s="70"/>
      <c r="C71" s="70"/>
      <c r="D71" s="70"/>
      <c r="E71" s="70"/>
      <c r="F71" s="70"/>
      <c r="G71" s="70"/>
      <c r="H71" s="421"/>
      <c r="I71" s="421"/>
      <c r="J71" s="70"/>
      <c r="K71" s="70"/>
      <c r="L71" s="247"/>
      <c r="M71" s="247"/>
      <c r="N71" s="245"/>
      <c r="O71" s="245"/>
      <c r="P71" s="245"/>
      <c r="Q71" s="284"/>
      <c r="R71" s="97" t="str">
        <f t="shared" si="7"/>
        <v> </v>
      </c>
      <c r="S71" s="284"/>
      <c r="T71" s="97" t="str">
        <f t="shared" si="8"/>
        <v> </v>
      </c>
      <c r="U71" s="98"/>
      <c r="V71" s="284"/>
      <c r="W71" s="382" t="str">
        <f t="shared" si="9"/>
        <v> </v>
      </c>
      <c r="X71" s="98"/>
      <c r="Y71" s="284"/>
      <c r="Z71" s="382" t="str">
        <f t="shared" si="10"/>
        <v> </v>
      </c>
      <c r="AA71" s="450" t="e">
        <f t="shared" si="11"/>
        <v>#DIV/0!</v>
      </c>
      <c r="AB71" s="215"/>
      <c r="AC71" s="241"/>
      <c r="AD71" s="241"/>
      <c r="AE71" s="241"/>
      <c r="AF71" s="241"/>
      <c r="AG71" s="241"/>
      <c r="AH71" s="241"/>
      <c r="AI71" s="241"/>
      <c r="AJ71" s="242"/>
      <c r="AK71" s="242"/>
      <c r="AL71" s="243"/>
      <c r="AM71" s="243"/>
      <c r="AN71" s="246"/>
      <c r="AO71" s="246"/>
      <c r="AP71" s="246"/>
      <c r="AQ71" s="246"/>
      <c r="AR71" s="246"/>
      <c r="AS71" s="246"/>
    </row>
    <row r="72" spans="1:45" ht="74.25" customHeight="1" hidden="1">
      <c r="A72" s="677"/>
      <c r="B72" s="70"/>
      <c r="C72" s="70"/>
      <c r="D72" s="421"/>
      <c r="E72" s="70"/>
      <c r="F72" s="421"/>
      <c r="G72" s="70"/>
      <c r="H72" s="421"/>
      <c r="I72" s="421"/>
      <c r="J72" s="153"/>
      <c r="K72" s="70"/>
      <c r="L72" s="226"/>
      <c r="M72" s="226"/>
      <c r="N72" s="245"/>
      <c r="O72" s="245"/>
      <c r="P72" s="245"/>
      <c r="Q72" s="284"/>
      <c r="R72" s="97" t="str">
        <f t="shared" si="7"/>
        <v> </v>
      </c>
      <c r="S72" s="284"/>
      <c r="T72" s="97" t="str">
        <f t="shared" si="8"/>
        <v> </v>
      </c>
      <c r="U72" s="98"/>
      <c r="V72" s="284"/>
      <c r="W72" s="382" t="str">
        <f t="shared" si="9"/>
        <v> </v>
      </c>
      <c r="X72" s="98"/>
      <c r="Y72" s="284"/>
      <c r="Z72" s="382" t="str">
        <f t="shared" si="10"/>
        <v> </v>
      </c>
      <c r="AA72" s="450" t="e">
        <f t="shared" si="11"/>
        <v>#DIV/0!</v>
      </c>
      <c r="AB72" s="215"/>
      <c r="AC72" s="241"/>
      <c r="AD72" s="241"/>
      <c r="AE72" s="241"/>
      <c r="AF72" s="241"/>
      <c r="AG72" s="241"/>
      <c r="AH72" s="241"/>
      <c r="AI72" s="241"/>
      <c r="AJ72" s="242"/>
      <c r="AK72" s="242"/>
      <c r="AL72" s="243"/>
      <c r="AM72" s="243"/>
      <c r="AN72" s="246"/>
      <c r="AO72" s="246"/>
      <c r="AP72" s="246"/>
      <c r="AQ72" s="246"/>
      <c r="AR72" s="246"/>
      <c r="AS72" s="246"/>
    </row>
    <row r="73" spans="1:45" ht="74.25" customHeight="1" hidden="1">
      <c r="A73" s="677"/>
      <c r="B73" s="70"/>
      <c r="C73" s="70"/>
      <c r="D73" s="421"/>
      <c r="E73" s="70"/>
      <c r="F73" s="421"/>
      <c r="G73" s="70"/>
      <c r="H73" s="421"/>
      <c r="I73" s="421"/>
      <c r="J73" s="153"/>
      <c r="K73" s="70"/>
      <c r="L73" s="226"/>
      <c r="M73" s="226"/>
      <c r="N73" s="245"/>
      <c r="O73" s="245"/>
      <c r="P73" s="245"/>
      <c r="Q73" s="284"/>
      <c r="R73" s="97" t="str">
        <f t="shared" si="7"/>
        <v> </v>
      </c>
      <c r="S73" s="284"/>
      <c r="T73" s="97" t="str">
        <f t="shared" si="8"/>
        <v> </v>
      </c>
      <c r="U73" s="98"/>
      <c r="V73" s="284"/>
      <c r="W73" s="382" t="str">
        <f t="shared" si="9"/>
        <v> </v>
      </c>
      <c r="X73" s="98"/>
      <c r="Y73" s="284"/>
      <c r="Z73" s="382" t="str">
        <f t="shared" si="10"/>
        <v> </v>
      </c>
      <c r="AA73" s="450" t="e">
        <f t="shared" si="11"/>
        <v>#DIV/0!</v>
      </c>
      <c r="AB73" s="215"/>
      <c r="AC73" s="241"/>
      <c r="AD73" s="241"/>
      <c r="AE73" s="241"/>
      <c r="AF73" s="241"/>
      <c r="AG73" s="241"/>
      <c r="AH73" s="241"/>
      <c r="AI73" s="241"/>
      <c r="AJ73" s="242"/>
      <c r="AK73" s="242"/>
      <c r="AL73" s="243"/>
      <c r="AM73" s="243"/>
      <c r="AN73" s="246"/>
      <c r="AO73" s="246"/>
      <c r="AP73" s="246"/>
      <c r="AQ73" s="246"/>
      <c r="AR73" s="246"/>
      <c r="AS73" s="246"/>
    </row>
    <row r="74" spans="1:45" ht="63.75" customHeight="1" hidden="1">
      <c r="A74" s="714"/>
      <c r="B74" s="70"/>
      <c r="C74" s="70"/>
      <c r="D74" s="70"/>
      <c r="E74" s="70"/>
      <c r="F74" s="70"/>
      <c r="G74" s="70"/>
      <c r="H74" s="421"/>
      <c r="I74" s="421"/>
      <c r="J74" s="70"/>
      <c r="K74" s="70"/>
      <c r="L74" s="247"/>
      <c r="M74" s="247"/>
      <c r="N74" s="215"/>
      <c r="O74" s="215"/>
      <c r="P74" s="215"/>
      <c r="Q74" s="284"/>
      <c r="R74" s="97" t="str">
        <f t="shared" si="7"/>
        <v> </v>
      </c>
      <c r="S74" s="284"/>
      <c r="T74" s="97" t="str">
        <f t="shared" si="8"/>
        <v> </v>
      </c>
      <c r="U74" s="98"/>
      <c r="V74" s="284"/>
      <c r="W74" s="382" t="str">
        <f t="shared" si="9"/>
        <v> </v>
      </c>
      <c r="X74" s="98"/>
      <c r="Y74" s="284"/>
      <c r="Z74" s="382" t="str">
        <f t="shared" si="10"/>
        <v> </v>
      </c>
      <c r="AA74" s="450" t="e">
        <f t="shared" si="11"/>
        <v>#DIV/0!</v>
      </c>
      <c r="AB74" s="215"/>
      <c r="AC74" s="246"/>
      <c r="AD74" s="246"/>
      <c r="AE74" s="246"/>
      <c r="AF74" s="246"/>
      <c r="AG74" s="246"/>
      <c r="AH74" s="246"/>
      <c r="AI74" s="246"/>
      <c r="AJ74" s="246"/>
      <c r="AK74" s="246"/>
      <c r="AL74" s="246"/>
      <c r="AM74" s="246"/>
      <c r="AN74" s="246"/>
      <c r="AO74" s="246"/>
      <c r="AP74" s="246"/>
      <c r="AQ74" s="246"/>
      <c r="AR74" s="246"/>
      <c r="AS74" s="246"/>
    </row>
    <row r="75" spans="1:45" ht="63.75" customHeight="1" hidden="1">
      <c r="A75" s="707"/>
      <c r="B75" s="339"/>
      <c r="C75" s="280"/>
      <c r="D75" s="281"/>
      <c r="E75" s="340"/>
      <c r="F75" s="340"/>
      <c r="G75" s="285"/>
      <c r="H75" s="286"/>
      <c r="I75" s="286"/>
      <c r="J75" s="389"/>
      <c r="K75" s="339"/>
      <c r="L75" s="248"/>
      <c r="M75" s="249"/>
      <c r="N75" s="250"/>
      <c r="O75" s="250"/>
      <c r="P75" s="250"/>
      <c r="Q75" s="284"/>
      <c r="R75" s="97" t="str">
        <f t="shared" si="7"/>
        <v> </v>
      </c>
      <c r="S75" s="284"/>
      <c r="T75" s="97" t="str">
        <f t="shared" si="8"/>
        <v> </v>
      </c>
      <c r="U75" s="98"/>
      <c r="V75" s="284"/>
      <c r="W75" s="382" t="str">
        <f t="shared" si="9"/>
        <v> </v>
      </c>
      <c r="X75" s="98"/>
      <c r="Y75" s="284"/>
      <c r="Z75" s="382" t="str">
        <f t="shared" si="10"/>
        <v> </v>
      </c>
      <c r="AA75" s="450" t="e">
        <f t="shared" si="11"/>
        <v>#DIV/0!</v>
      </c>
      <c r="AB75" s="250"/>
      <c r="AC75" s="251"/>
      <c r="AD75" s="251"/>
      <c r="AE75" s="251"/>
      <c r="AF75" s="251"/>
      <c r="AG75" s="251"/>
      <c r="AH75" s="251"/>
      <c r="AI75" s="251"/>
      <c r="AJ75" s="251"/>
      <c r="AK75" s="251"/>
      <c r="AL75" s="251"/>
      <c r="AM75" s="251"/>
      <c r="AN75" s="251"/>
      <c r="AO75" s="251"/>
      <c r="AP75" s="251"/>
      <c r="AQ75" s="251"/>
      <c r="AR75" s="251"/>
      <c r="AS75" s="251"/>
    </row>
    <row r="76" spans="1:45" ht="63.75" customHeight="1" hidden="1">
      <c r="A76" s="708"/>
      <c r="B76" s="341"/>
      <c r="C76" s="396"/>
      <c r="D76" s="342"/>
      <c r="E76" s="343"/>
      <c r="F76" s="344"/>
      <c r="G76" s="345"/>
      <c r="H76" s="344"/>
      <c r="I76" s="286"/>
      <c r="J76" s="389"/>
      <c r="K76" s="339"/>
      <c r="L76" s="248"/>
      <c r="M76" s="249"/>
      <c r="N76" s="250"/>
      <c r="O76" s="250"/>
      <c r="P76" s="250"/>
      <c r="Q76" s="284"/>
      <c r="R76" s="97" t="str">
        <f t="shared" si="7"/>
        <v> </v>
      </c>
      <c r="S76" s="284"/>
      <c r="T76" s="97" t="str">
        <f t="shared" si="8"/>
        <v> </v>
      </c>
      <c r="U76" s="98"/>
      <c r="V76" s="284"/>
      <c r="W76" s="382" t="str">
        <f t="shared" si="9"/>
        <v> </v>
      </c>
      <c r="X76" s="98"/>
      <c r="Y76" s="284"/>
      <c r="Z76" s="382" t="str">
        <f t="shared" si="10"/>
        <v> </v>
      </c>
      <c r="AA76" s="450" t="e">
        <f t="shared" si="11"/>
        <v>#DIV/0!</v>
      </c>
      <c r="AB76" s="250"/>
      <c r="AC76" s="251"/>
      <c r="AD76" s="251"/>
      <c r="AE76" s="251"/>
      <c r="AF76" s="251"/>
      <c r="AG76" s="251"/>
      <c r="AH76" s="251"/>
      <c r="AI76" s="251"/>
      <c r="AJ76" s="251"/>
      <c r="AK76" s="251"/>
      <c r="AL76" s="251"/>
      <c r="AM76" s="251"/>
      <c r="AN76" s="251"/>
      <c r="AO76" s="251"/>
      <c r="AP76" s="251"/>
      <c r="AQ76" s="251"/>
      <c r="AR76" s="251"/>
      <c r="AS76" s="251"/>
    </row>
    <row r="77" spans="1:45" ht="63.75" customHeight="1" hidden="1">
      <c r="A77" s="708"/>
      <c r="B77" s="346"/>
      <c r="C77" s="347"/>
      <c r="D77" s="348"/>
      <c r="E77" s="348"/>
      <c r="F77" s="348"/>
      <c r="G77" s="348"/>
      <c r="H77" s="348"/>
      <c r="I77" s="349"/>
      <c r="J77" s="389"/>
      <c r="K77" s="339"/>
      <c r="L77" s="248"/>
      <c r="M77" s="249"/>
      <c r="N77" s="250"/>
      <c r="O77" s="250"/>
      <c r="P77" s="250"/>
      <c r="Q77" s="284"/>
      <c r="R77" s="97" t="str">
        <f t="shared" si="7"/>
        <v> </v>
      </c>
      <c r="S77" s="284"/>
      <c r="T77" s="97" t="str">
        <f t="shared" si="8"/>
        <v> </v>
      </c>
      <c r="U77" s="98"/>
      <c r="V77" s="284"/>
      <c r="W77" s="382" t="str">
        <f t="shared" si="9"/>
        <v> </v>
      </c>
      <c r="X77" s="98"/>
      <c r="Y77" s="284"/>
      <c r="Z77" s="382" t="str">
        <f t="shared" si="10"/>
        <v> </v>
      </c>
      <c r="AA77" s="450" t="e">
        <f t="shared" si="11"/>
        <v>#DIV/0!</v>
      </c>
      <c r="AB77" s="250"/>
      <c r="AC77" s="251"/>
      <c r="AD77" s="251"/>
      <c r="AE77" s="251"/>
      <c r="AF77" s="251"/>
      <c r="AG77" s="251"/>
      <c r="AH77" s="251"/>
      <c r="AI77" s="251"/>
      <c r="AJ77" s="251"/>
      <c r="AK77" s="251"/>
      <c r="AL77" s="251"/>
      <c r="AM77" s="251"/>
      <c r="AN77" s="251"/>
      <c r="AO77" s="251"/>
      <c r="AP77" s="251"/>
      <c r="AQ77" s="251"/>
      <c r="AR77" s="251"/>
      <c r="AS77" s="251"/>
    </row>
    <row r="78" spans="1:45" ht="63.75" customHeight="1" hidden="1">
      <c r="A78" s="708"/>
      <c r="B78" s="70"/>
      <c r="C78" s="70"/>
      <c r="D78" s="70"/>
      <c r="E78" s="70"/>
      <c r="F78" s="70"/>
      <c r="G78" s="70"/>
      <c r="H78" s="421"/>
      <c r="I78" s="421"/>
      <c r="J78" s="70"/>
      <c r="K78" s="70"/>
      <c r="L78" s="248"/>
      <c r="M78" s="249"/>
      <c r="N78" s="250"/>
      <c r="O78" s="250"/>
      <c r="P78" s="250"/>
      <c r="Q78" s="284"/>
      <c r="R78" s="97" t="str">
        <f t="shared" si="7"/>
        <v> </v>
      </c>
      <c r="S78" s="284"/>
      <c r="T78" s="97" t="str">
        <f t="shared" si="8"/>
        <v> </v>
      </c>
      <c r="U78" s="98"/>
      <c r="V78" s="284"/>
      <c r="W78" s="382" t="str">
        <f t="shared" si="9"/>
        <v> </v>
      </c>
      <c r="X78" s="98"/>
      <c r="Y78" s="284"/>
      <c r="Z78" s="382" t="str">
        <f t="shared" si="10"/>
        <v> </v>
      </c>
      <c r="AA78" s="450" t="e">
        <f t="shared" si="11"/>
        <v>#DIV/0!</v>
      </c>
      <c r="AB78" s="250"/>
      <c r="AC78" s="251"/>
      <c r="AD78" s="251"/>
      <c r="AE78" s="251"/>
      <c r="AF78" s="251"/>
      <c r="AG78" s="251"/>
      <c r="AH78" s="251"/>
      <c r="AI78" s="251"/>
      <c r="AJ78" s="251"/>
      <c r="AK78" s="251"/>
      <c r="AL78" s="251"/>
      <c r="AM78" s="251"/>
      <c r="AN78" s="251"/>
      <c r="AO78" s="251"/>
      <c r="AP78" s="251"/>
      <c r="AQ78" s="251"/>
      <c r="AR78" s="251"/>
      <c r="AS78" s="251"/>
    </row>
    <row r="79" spans="1:45" ht="63.75" customHeight="1" hidden="1">
      <c r="A79" s="708"/>
      <c r="B79" s="70"/>
      <c r="C79" s="70"/>
      <c r="D79" s="70"/>
      <c r="E79" s="70"/>
      <c r="F79" s="70"/>
      <c r="G79" s="70"/>
      <c r="H79" s="421"/>
      <c r="I79" s="421"/>
      <c r="J79" s="70"/>
      <c r="K79" s="70"/>
      <c r="L79" s="248"/>
      <c r="M79" s="249"/>
      <c r="N79" s="250"/>
      <c r="O79" s="250"/>
      <c r="P79" s="250"/>
      <c r="Q79" s="284"/>
      <c r="R79" s="97" t="str">
        <f t="shared" si="7"/>
        <v> </v>
      </c>
      <c r="S79" s="284"/>
      <c r="T79" s="97" t="str">
        <f t="shared" si="8"/>
        <v> </v>
      </c>
      <c r="U79" s="98"/>
      <c r="V79" s="284"/>
      <c r="W79" s="382" t="str">
        <f t="shared" si="9"/>
        <v> </v>
      </c>
      <c r="X79" s="98"/>
      <c r="Y79" s="284"/>
      <c r="Z79" s="382" t="str">
        <f t="shared" si="10"/>
        <v> </v>
      </c>
      <c r="AA79" s="450" t="e">
        <f t="shared" si="11"/>
        <v>#DIV/0!</v>
      </c>
      <c r="AB79" s="250"/>
      <c r="AC79" s="251"/>
      <c r="AD79" s="251"/>
      <c r="AE79" s="251"/>
      <c r="AF79" s="251"/>
      <c r="AG79" s="251"/>
      <c r="AH79" s="251"/>
      <c r="AI79" s="251"/>
      <c r="AJ79" s="251"/>
      <c r="AK79" s="251"/>
      <c r="AL79" s="251"/>
      <c r="AM79" s="251"/>
      <c r="AN79" s="251"/>
      <c r="AO79" s="251"/>
      <c r="AP79" s="251"/>
      <c r="AQ79" s="251"/>
      <c r="AR79" s="251"/>
      <c r="AS79" s="251"/>
    </row>
    <row r="80" spans="1:45" ht="63.75" customHeight="1" hidden="1">
      <c r="A80" s="708"/>
      <c r="B80" s="70"/>
      <c r="C80" s="70"/>
      <c r="D80" s="70"/>
      <c r="E80" s="70"/>
      <c r="F80" s="70"/>
      <c r="G80" s="70"/>
      <c r="H80" s="421"/>
      <c r="I80" s="421"/>
      <c r="J80" s="70"/>
      <c r="K80" s="70"/>
      <c r="L80" s="248"/>
      <c r="M80" s="249"/>
      <c r="N80" s="250"/>
      <c r="O80" s="250"/>
      <c r="P80" s="250"/>
      <c r="Q80" s="284"/>
      <c r="R80" s="97" t="str">
        <f t="shared" si="7"/>
        <v> </v>
      </c>
      <c r="S80" s="284"/>
      <c r="T80" s="97" t="str">
        <f t="shared" si="8"/>
        <v> </v>
      </c>
      <c r="U80" s="98"/>
      <c r="V80" s="284"/>
      <c r="W80" s="382" t="str">
        <f t="shared" si="9"/>
        <v> </v>
      </c>
      <c r="X80" s="98"/>
      <c r="Y80" s="284"/>
      <c r="Z80" s="382" t="str">
        <f t="shared" si="10"/>
        <v> </v>
      </c>
      <c r="AA80" s="450" t="e">
        <f t="shared" si="11"/>
        <v>#DIV/0!</v>
      </c>
      <c r="AB80" s="250"/>
      <c r="AC80" s="251"/>
      <c r="AD80" s="251"/>
      <c r="AE80" s="251"/>
      <c r="AF80" s="251"/>
      <c r="AG80" s="251"/>
      <c r="AH80" s="251"/>
      <c r="AI80" s="251"/>
      <c r="AJ80" s="251"/>
      <c r="AK80" s="251"/>
      <c r="AL80" s="251"/>
      <c r="AM80" s="251"/>
      <c r="AN80" s="251"/>
      <c r="AO80" s="251"/>
      <c r="AP80" s="251"/>
      <c r="AQ80" s="251"/>
      <c r="AR80" s="251"/>
      <c r="AS80" s="251"/>
    </row>
    <row r="81" spans="1:45" ht="63.75" customHeight="1" hidden="1">
      <c r="A81" s="708"/>
      <c r="B81" s="70"/>
      <c r="C81" s="70"/>
      <c r="D81" s="70"/>
      <c r="E81" s="70"/>
      <c r="F81" s="70"/>
      <c r="G81" s="70"/>
      <c r="H81" s="421"/>
      <c r="I81" s="421"/>
      <c r="J81" s="70"/>
      <c r="K81" s="70"/>
      <c r="L81" s="248"/>
      <c r="M81" s="249"/>
      <c r="N81" s="250"/>
      <c r="O81" s="250"/>
      <c r="P81" s="250"/>
      <c r="Q81" s="284"/>
      <c r="R81" s="97" t="str">
        <f t="shared" si="7"/>
        <v> </v>
      </c>
      <c r="S81" s="284"/>
      <c r="T81" s="97" t="str">
        <f t="shared" si="8"/>
        <v> </v>
      </c>
      <c r="U81" s="98"/>
      <c r="V81" s="284"/>
      <c r="W81" s="382" t="str">
        <f t="shared" si="9"/>
        <v> </v>
      </c>
      <c r="X81" s="98"/>
      <c r="Y81" s="284"/>
      <c r="Z81" s="382" t="str">
        <f t="shared" si="10"/>
        <v> </v>
      </c>
      <c r="AA81" s="450" t="e">
        <f t="shared" si="11"/>
        <v>#DIV/0!</v>
      </c>
      <c r="AB81" s="250"/>
      <c r="AC81" s="251"/>
      <c r="AD81" s="251"/>
      <c r="AE81" s="251"/>
      <c r="AF81" s="251"/>
      <c r="AG81" s="251"/>
      <c r="AH81" s="251"/>
      <c r="AI81" s="251"/>
      <c r="AJ81" s="251"/>
      <c r="AK81" s="251"/>
      <c r="AL81" s="251"/>
      <c r="AM81" s="251"/>
      <c r="AN81" s="251"/>
      <c r="AO81" s="251"/>
      <c r="AP81" s="251"/>
      <c r="AQ81" s="251"/>
      <c r="AR81" s="251"/>
      <c r="AS81" s="251"/>
    </row>
    <row r="82" spans="1:45" ht="63.75" customHeight="1" hidden="1">
      <c r="A82" s="709"/>
      <c r="B82" s="70"/>
      <c r="C82" s="70"/>
      <c r="D82" s="70"/>
      <c r="E82" s="70"/>
      <c r="F82" s="70"/>
      <c r="G82" s="70"/>
      <c r="H82" s="421"/>
      <c r="I82" s="421"/>
      <c r="J82" s="70"/>
      <c r="K82" s="70"/>
      <c r="L82" s="248"/>
      <c r="M82" s="249"/>
      <c r="N82" s="250"/>
      <c r="O82" s="250"/>
      <c r="P82" s="250"/>
      <c r="Q82" s="284"/>
      <c r="R82" s="97" t="str">
        <f t="shared" si="7"/>
        <v> </v>
      </c>
      <c r="S82" s="284"/>
      <c r="T82" s="97" t="str">
        <f t="shared" si="8"/>
        <v> </v>
      </c>
      <c r="U82" s="98"/>
      <c r="V82" s="284"/>
      <c r="W82" s="382" t="str">
        <f t="shared" si="9"/>
        <v> </v>
      </c>
      <c r="X82" s="98"/>
      <c r="Y82" s="284"/>
      <c r="Z82" s="382" t="str">
        <f t="shared" si="10"/>
        <v> </v>
      </c>
      <c r="AA82" s="450" t="e">
        <f t="shared" si="11"/>
        <v>#DIV/0!</v>
      </c>
      <c r="AB82" s="250"/>
      <c r="AC82" s="251"/>
      <c r="AD82" s="251"/>
      <c r="AE82" s="251"/>
      <c r="AF82" s="251"/>
      <c r="AG82" s="251"/>
      <c r="AH82" s="251"/>
      <c r="AI82" s="251"/>
      <c r="AJ82" s="251"/>
      <c r="AK82" s="251"/>
      <c r="AL82" s="251"/>
      <c r="AM82" s="251"/>
      <c r="AN82" s="251"/>
      <c r="AO82" s="251"/>
      <c r="AP82" s="251"/>
      <c r="AQ82" s="251"/>
      <c r="AR82" s="251"/>
      <c r="AS82" s="251"/>
    </row>
    <row r="83" spans="1:45" ht="63.75" customHeight="1" hidden="1">
      <c r="A83" s="707"/>
      <c r="B83" s="70"/>
      <c r="C83" s="70"/>
      <c r="D83" s="70"/>
      <c r="E83" s="70"/>
      <c r="F83" s="70"/>
      <c r="G83" s="70"/>
      <c r="H83" s="421"/>
      <c r="I83" s="421"/>
      <c r="J83" s="70"/>
      <c r="K83" s="70"/>
      <c r="L83" s="248"/>
      <c r="M83" s="249"/>
      <c r="N83" s="250"/>
      <c r="O83" s="250"/>
      <c r="P83" s="250"/>
      <c r="Q83" s="284"/>
      <c r="R83" s="97" t="str">
        <f t="shared" si="7"/>
        <v> </v>
      </c>
      <c r="S83" s="284"/>
      <c r="T83" s="97" t="str">
        <f t="shared" si="8"/>
        <v> </v>
      </c>
      <c r="U83" s="98"/>
      <c r="V83" s="284"/>
      <c r="W83" s="382" t="str">
        <f t="shared" si="9"/>
        <v> </v>
      </c>
      <c r="X83" s="98"/>
      <c r="Y83" s="284"/>
      <c r="Z83" s="382" t="str">
        <f t="shared" si="10"/>
        <v> </v>
      </c>
      <c r="AA83" s="450" t="e">
        <f t="shared" si="11"/>
        <v>#DIV/0!</v>
      </c>
      <c r="AB83" s="250"/>
      <c r="AC83" s="251"/>
      <c r="AD83" s="251"/>
      <c r="AE83" s="251"/>
      <c r="AF83" s="251"/>
      <c r="AG83" s="251"/>
      <c r="AH83" s="251"/>
      <c r="AI83" s="251"/>
      <c r="AJ83" s="251"/>
      <c r="AK83" s="251"/>
      <c r="AL83" s="251"/>
      <c r="AM83" s="251"/>
      <c r="AN83" s="251"/>
      <c r="AO83" s="251"/>
      <c r="AP83" s="251"/>
      <c r="AQ83" s="251"/>
      <c r="AR83" s="251"/>
      <c r="AS83" s="251"/>
    </row>
    <row r="84" spans="1:45" ht="63.75" customHeight="1" hidden="1">
      <c r="A84" s="708"/>
      <c r="B84" s="70"/>
      <c r="C84" s="70"/>
      <c r="D84" s="70"/>
      <c r="E84" s="70"/>
      <c r="F84" s="70"/>
      <c r="G84" s="70"/>
      <c r="H84" s="421"/>
      <c r="I84" s="421"/>
      <c r="J84" s="70"/>
      <c r="K84" s="70"/>
      <c r="L84" s="248"/>
      <c r="M84" s="249"/>
      <c r="N84" s="250"/>
      <c r="O84" s="250"/>
      <c r="P84" s="250"/>
      <c r="Q84" s="284"/>
      <c r="R84" s="97" t="str">
        <f t="shared" si="7"/>
        <v> </v>
      </c>
      <c r="S84" s="284"/>
      <c r="T84" s="97" t="str">
        <f t="shared" si="8"/>
        <v> </v>
      </c>
      <c r="U84" s="98"/>
      <c r="V84" s="284"/>
      <c r="W84" s="382" t="str">
        <f t="shared" si="9"/>
        <v> </v>
      </c>
      <c r="X84" s="98"/>
      <c r="Y84" s="284"/>
      <c r="Z84" s="382" t="str">
        <f t="shared" si="10"/>
        <v> </v>
      </c>
      <c r="AA84" s="450" t="e">
        <f t="shared" si="11"/>
        <v>#DIV/0!</v>
      </c>
      <c r="AB84" s="250"/>
      <c r="AC84" s="251"/>
      <c r="AD84" s="251"/>
      <c r="AE84" s="251"/>
      <c r="AF84" s="251"/>
      <c r="AG84" s="251"/>
      <c r="AH84" s="251"/>
      <c r="AI84" s="251"/>
      <c r="AJ84" s="251"/>
      <c r="AK84" s="251"/>
      <c r="AL84" s="251"/>
      <c r="AM84" s="251"/>
      <c r="AN84" s="251"/>
      <c r="AO84" s="251"/>
      <c r="AP84" s="251"/>
      <c r="AQ84" s="251"/>
      <c r="AR84" s="251"/>
      <c r="AS84" s="251"/>
    </row>
    <row r="85" spans="1:45" ht="63.75" customHeight="1" hidden="1">
      <c r="A85" s="708"/>
      <c r="B85" s="70"/>
      <c r="C85" s="70"/>
      <c r="D85" s="70"/>
      <c r="E85" s="70"/>
      <c r="F85" s="70"/>
      <c r="G85" s="70"/>
      <c r="H85" s="421"/>
      <c r="I85" s="421"/>
      <c r="J85" s="70"/>
      <c r="K85" s="70"/>
      <c r="L85" s="248"/>
      <c r="M85" s="249"/>
      <c r="N85" s="250"/>
      <c r="O85" s="250"/>
      <c r="P85" s="250"/>
      <c r="Q85" s="284"/>
      <c r="R85" s="97" t="str">
        <f t="shared" si="7"/>
        <v> </v>
      </c>
      <c r="S85" s="284"/>
      <c r="T85" s="97" t="str">
        <f t="shared" si="8"/>
        <v> </v>
      </c>
      <c r="U85" s="98"/>
      <c r="V85" s="284"/>
      <c r="W85" s="382" t="str">
        <f t="shared" si="9"/>
        <v> </v>
      </c>
      <c r="X85" s="98"/>
      <c r="Y85" s="284"/>
      <c r="Z85" s="382" t="str">
        <f t="shared" si="10"/>
        <v> </v>
      </c>
      <c r="AA85" s="450" t="e">
        <f t="shared" si="11"/>
        <v>#DIV/0!</v>
      </c>
      <c r="AB85" s="250"/>
      <c r="AC85" s="251"/>
      <c r="AD85" s="251"/>
      <c r="AE85" s="251"/>
      <c r="AF85" s="251"/>
      <c r="AG85" s="251"/>
      <c r="AH85" s="251"/>
      <c r="AI85" s="251"/>
      <c r="AJ85" s="251"/>
      <c r="AK85" s="251"/>
      <c r="AL85" s="251"/>
      <c r="AM85" s="251"/>
      <c r="AN85" s="251"/>
      <c r="AO85" s="251"/>
      <c r="AP85" s="251"/>
      <c r="AQ85" s="251"/>
      <c r="AR85" s="251"/>
      <c r="AS85" s="251"/>
    </row>
    <row r="86" spans="1:45" ht="63.75" customHeight="1" hidden="1">
      <c r="A86" s="708"/>
      <c r="B86" s="70"/>
      <c r="C86" s="70"/>
      <c r="D86" s="70"/>
      <c r="E86" s="70"/>
      <c r="F86" s="70"/>
      <c r="G86" s="70"/>
      <c r="H86" s="421"/>
      <c r="I86" s="421"/>
      <c r="J86" s="70"/>
      <c r="K86" s="70"/>
      <c r="L86" s="248"/>
      <c r="M86" s="249"/>
      <c r="N86" s="250"/>
      <c r="O86" s="250"/>
      <c r="P86" s="250"/>
      <c r="Q86" s="284"/>
      <c r="R86" s="97" t="str">
        <f t="shared" si="7"/>
        <v> </v>
      </c>
      <c r="S86" s="284"/>
      <c r="T86" s="97" t="str">
        <f t="shared" si="8"/>
        <v> </v>
      </c>
      <c r="U86" s="98"/>
      <c r="V86" s="284"/>
      <c r="W86" s="382" t="str">
        <f t="shared" si="9"/>
        <v> </v>
      </c>
      <c r="X86" s="98"/>
      <c r="Y86" s="284"/>
      <c r="Z86" s="382" t="str">
        <f t="shared" si="10"/>
        <v> </v>
      </c>
      <c r="AA86" s="450" t="e">
        <f t="shared" si="11"/>
        <v>#DIV/0!</v>
      </c>
      <c r="AB86" s="250"/>
      <c r="AC86" s="251"/>
      <c r="AD86" s="251"/>
      <c r="AE86" s="251"/>
      <c r="AF86" s="251"/>
      <c r="AG86" s="251"/>
      <c r="AH86" s="251"/>
      <c r="AI86" s="251"/>
      <c r="AJ86" s="251"/>
      <c r="AK86" s="251"/>
      <c r="AL86" s="251"/>
      <c r="AM86" s="251"/>
      <c r="AN86" s="251"/>
      <c r="AO86" s="251"/>
      <c r="AP86" s="251"/>
      <c r="AQ86" s="251"/>
      <c r="AR86" s="251"/>
      <c r="AS86" s="251"/>
    </row>
    <row r="87" spans="1:45" ht="63.75" customHeight="1" hidden="1">
      <c r="A87" s="708"/>
      <c r="B87" s="70"/>
      <c r="C87" s="70"/>
      <c r="D87" s="70"/>
      <c r="E87" s="70"/>
      <c r="F87" s="70"/>
      <c r="G87" s="70"/>
      <c r="H87" s="421"/>
      <c r="I87" s="421"/>
      <c r="J87" s="70"/>
      <c r="K87" s="70"/>
      <c r="L87" s="248"/>
      <c r="M87" s="249"/>
      <c r="N87" s="250"/>
      <c r="O87" s="250"/>
      <c r="P87" s="250"/>
      <c r="Q87" s="284"/>
      <c r="R87" s="97" t="str">
        <f t="shared" si="7"/>
        <v> </v>
      </c>
      <c r="S87" s="284"/>
      <c r="T87" s="97" t="str">
        <f t="shared" si="8"/>
        <v> </v>
      </c>
      <c r="U87" s="98"/>
      <c r="V87" s="284"/>
      <c r="W87" s="382" t="str">
        <f t="shared" si="9"/>
        <v> </v>
      </c>
      <c r="X87" s="98"/>
      <c r="Y87" s="284"/>
      <c r="Z87" s="382" t="str">
        <f t="shared" si="10"/>
        <v> </v>
      </c>
      <c r="AA87" s="450" t="e">
        <f t="shared" si="11"/>
        <v>#DIV/0!</v>
      </c>
      <c r="AB87" s="250"/>
      <c r="AC87" s="251"/>
      <c r="AD87" s="251"/>
      <c r="AE87" s="251"/>
      <c r="AF87" s="251"/>
      <c r="AG87" s="251"/>
      <c r="AH87" s="251"/>
      <c r="AI87" s="251"/>
      <c r="AJ87" s="251"/>
      <c r="AK87" s="251"/>
      <c r="AL87" s="251"/>
      <c r="AM87" s="251"/>
      <c r="AN87" s="251"/>
      <c r="AO87" s="251"/>
      <c r="AP87" s="251"/>
      <c r="AQ87" s="251"/>
      <c r="AR87" s="251"/>
      <c r="AS87" s="251"/>
    </row>
    <row r="88" spans="1:45" ht="63.75" customHeight="1" hidden="1">
      <c r="A88" s="708"/>
      <c r="B88" s="70"/>
      <c r="C88" s="70"/>
      <c r="D88" s="70"/>
      <c r="E88" s="70"/>
      <c r="F88" s="70"/>
      <c r="G88" s="70"/>
      <c r="H88" s="421"/>
      <c r="I88" s="421"/>
      <c r="J88" s="70"/>
      <c r="K88" s="70"/>
      <c r="L88" s="248"/>
      <c r="M88" s="249"/>
      <c r="N88" s="250"/>
      <c r="O88" s="250"/>
      <c r="P88" s="250"/>
      <c r="Q88" s="284"/>
      <c r="R88" s="97" t="str">
        <f t="shared" si="7"/>
        <v> </v>
      </c>
      <c r="S88" s="284"/>
      <c r="T88" s="97" t="str">
        <f t="shared" si="8"/>
        <v> </v>
      </c>
      <c r="U88" s="98"/>
      <c r="V88" s="284"/>
      <c r="W88" s="382" t="str">
        <f t="shared" si="9"/>
        <v> </v>
      </c>
      <c r="X88" s="98"/>
      <c r="Y88" s="284"/>
      <c r="Z88" s="382" t="str">
        <f t="shared" si="10"/>
        <v> </v>
      </c>
      <c r="AA88" s="450" t="e">
        <f t="shared" si="11"/>
        <v>#DIV/0!</v>
      </c>
      <c r="AB88" s="250"/>
      <c r="AC88" s="251"/>
      <c r="AD88" s="251"/>
      <c r="AE88" s="251"/>
      <c r="AF88" s="251"/>
      <c r="AG88" s="251"/>
      <c r="AH88" s="251"/>
      <c r="AI88" s="251"/>
      <c r="AJ88" s="251"/>
      <c r="AK88" s="251"/>
      <c r="AL88" s="251"/>
      <c r="AM88" s="251"/>
      <c r="AN88" s="251"/>
      <c r="AO88" s="251"/>
      <c r="AP88" s="251"/>
      <c r="AQ88" s="251"/>
      <c r="AR88" s="251"/>
      <c r="AS88" s="251"/>
    </row>
    <row r="89" spans="1:45" ht="63.75" customHeight="1" hidden="1">
      <c r="A89" s="708"/>
      <c r="B89" s="70"/>
      <c r="C89" s="70"/>
      <c r="D89" s="70"/>
      <c r="E89" s="70"/>
      <c r="F89" s="70"/>
      <c r="G89" s="70"/>
      <c r="H89" s="421"/>
      <c r="I89" s="421"/>
      <c r="J89" s="70"/>
      <c r="K89" s="70"/>
      <c r="L89" s="248"/>
      <c r="M89" s="249"/>
      <c r="N89" s="250"/>
      <c r="O89" s="250"/>
      <c r="P89" s="250"/>
      <c r="Q89" s="284"/>
      <c r="R89" s="97" t="str">
        <f t="shared" si="7"/>
        <v> </v>
      </c>
      <c r="S89" s="284"/>
      <c r="T89" s="97" t="str">
        <f t="shared" si="8"/>
        <v> </v>
      </c>
      <c r="U89" s="98"/>
      <c r="V89" s="284"/>
      <c r="W89" s="382" t="str">
        <f t="shared" si="9"/>
        <v> </v>
      </c>
      <c r="X89" s="98"/>
      <c r="Y89" s="284"/>
      <c r="Z89" s="382" t="str">
        <f t="shared" si="10"/>
        <v> </v>
      </c>
      <c r="AA89" s="450" t="e">
        <f t="shared" si="11"/>
        <v>#DIV/0!</v>
      </c>
      <c r="AB89" s="250"/>
      <c r="AC89" s="251"/>
      <c r="AD89" s="251"/>
      <c r="AE89" s="251"/>
      <c r="AF89" s="251"/>
      <c r="AG89" s="251"/>
      <c r="AH89" s="251"/>
      <c r="AI89" s="251"/>
      <c r="AJ89" s="251"/>
      <c r="AK89" s="251"/>
      <c r="AL89" s="251"/>
      <c r="AM89" s="251"/>
      <c r="AN89" s="251"/>
      <c r="AO89" s="251"/>
      <c r="AP89" s="251"/>
      <c r="AQ89" s="251"/>
      <c r="AR89" s="251"/>
      <c r="AS89" s="251"/>
    </row>
    <row r="90" spans="1:45" ht="63.75" customHeight="1" hidden="1">
      <c r="A90" s="709"/>
      <c r="B90" s="70"/>
      <c r="C90" s="70"/>
      <c r="D90" s="70"/>
      <c r="E90" s="70"/>
      <c r="F90" s="70"/>
      <c r="G90" s="70"/>
      <c r="H90" s="421"/>
      <c r="I90" s="421"/>
      <c r="J90" s="70"/>
      <c r="K90" s="70"/>
      <c r="L90" s="248"/>
      <c r="M90" s="249"/>
      <c r="N90" s="250"/>
      <c r="O90" s="250"/>
      <c r="P90" s="250"/>
      <c r="Q90" s="284"/>
      <c r="R90" s="97" t="str">
        <f t="shared" si="7"/>
        <v> </v>
      </c>
      <c r="S90" s="284"/>
      <c r="T90" s="97" t="str">
        <f t="shared" si="8"/>
        <v> </v>
      </c>
      <c r="U90" s="98"/>
      <c r="V90" s="284"/>
      <c r="W90" s="382" t="str">
        <f t="shared" si="9"/>
        <v> </v>
      </c>
      <c r="X90" s="98"/>
      <c r="Y90" s="284"/>
      <c r="Z90" s="382" t="str">
        <f t="shared" si="10"/>
        <v> </v>
      </c>
      <c r="AA90" s="450" t="e">
        <f t="shared" si="11"/>
        <v>#DIV/0!</v>
      </c>
      <c r="AB90" s="250"/>
      <c r="AC90" s="251"/>
      <c r="AD90" s="251"/>
      <c r="AE90" s="251"/>
      <c r="AF90" s="251"/>
      <c r="AG90" s="251"/>
      <c r="AH90" s="251"/>
      <c r="AI90" s="251"/>
      <c r="AJ90" s="251"/>
      <c r="AK90" s="251"/>
      <c r="AL90" s="251"/>
      <c r="AM90" s="251"/>
      <c r="AN90" s="251"/>
      <c r="AO90" s="251"/>
      <c r="AP90" s="251"/>
      <c r="AQ90" s="251"/>
      <c r="AR90" s="251"/>
      <c r="AS90" s="251"/>
    </row>
    <row r="91" spans="1:28" ht="34.5" customHeight="1" hidden="1">
      <c r="A91" s="695" t="s">
        <v>107</v>
      </c>
      <c r="B91" s="696"/>
      <c r="C91" s="696"/>
      <c r="D91" s="696"/>
      <c r="E91" s="696"/>
      <c r="F91" s="696"/>
      <c r="G91" s="696"/>
      <c r="H91" s="696"/>
      <c r="I91" s="696"/>
      <c r="J91" s="696"/>
      <c r="K91" s="696"/>
      <c r="L91" s="278"/>
      <c r="M91" s="279"/>
      <c r="N91" s="254"/>
      <c r="O91" s="254"/>
      <c r="P91" s="254"/>
      <c r="Q91" s="252">
        <f>$L91/4</f>
        <v>0</v>
      </c>
      <c r="R91" s="255">
        <v>1</v>
      </c>
      <c r="S91" s="252">
        <f>$L91/4</f>
        <v>0</v>
      </c>
      <c r="T91" s="255">
        <v>1</v>
      </c>
      <c r="U91" s="256" t="e">
        <f>AVERAGE(U58:U74)</f>
        <v>#DIV/0!</v>
      </c>
      <c r="V91" s="252">
        <f>$L91/4</f>
        <v>0</v>
      </c>
      <c r="W91" s="255">
        <v>1</v>
      </c>
      <c r="X91" s="304" t="e">
        <f>AVERAGE(X58:X74)</f>
        <v>#DIV/0!</v>
      </c>
      <c r="Y91" s="252">
        <f>$L91/4</f>
        <v>0</v>
      </c>
      <c r="Z91" s="255">
        <v>1</v>
      </c>
      <c r="AA91" s="304" t="e">
        <f>AVERAGE(AA58:AA74)</f>
        <v>#DIV/0!</v>
      </c>
      <c r="AB91" s="257"/>
    </row>
    <row r="92" spans="1:28" ht="47.25" customHeight="1" hidden="1">
      <c r="A92" s="691" t="s">
        <v>108</v>
      </c>
      <c r="B92" s="692"/>
      <c r="C92" s="692"/>
      <c r="D92" s="692"/>
      <c r="E92" s="692"/>
      <c r="F92" s="692"/>
      <c r="G92" s="692"/>
      <c r="H92" s="692"/>
      <c r="I92" s="692"/>
      <c r="J92" s="692"/>
      <c r="K92" s="692"/>
      <c r="L92" s="258"/>
      <c r="M92" s="259"/>
      <c r="N92" s="260"/>
      <c r="O92" s="260"/>
      <c r="P92" s="260"/>
      <c r="Q92" s="261" t="e">
        <f>R92*Q91/R91</f>
        <v>#DIV/0!</v>
      </c>
      <c r="R92" s="262" t="e">
        <f>AVERAGE(R58:R90)</f>
        <v>#DIV/0!</v>
      </c>
      <c r="S92" s="261" t="e">
        <f>T92*S91/T91</f>
        <v>#DIV/0!</v>
      </c>
      <c r="T92" s="262" t="e">
        <f>AVERAGE(T58:T90)</f>
        <v>#DIV/0!</v>
      </c>
      <c r="U92" s="263" t="e">
        <f>SUM(Q92,S92)</f>
        <v>#DIV/0!</v>
      </c>
      <c r="V92" s="305" t="e">
        <f>W92*V91/W91</f>
        <v>#DIV/0!</v>
      </c>
      <c r="W92" s="262" t="e">
        <f>AVERAGE(W58:W90)</f>
        <v>#DIV/0!</v>
      </c>
      <c r="X92" s="263" t="e">
        <f>SUM(U92,V92)</f>
        <v>#DIV/0!</v>
      </c>
      <c r="Y92" s="261" t="e">
        <f>Z92*Y91/Z91</f>
        <v>#DIV/0!</v>
      </c>
      <c r="Z92" s="262" t="e">
        <f>AVERAGE(Z58:Z90)</f>
        <v>#DIV/0!</v>
      </c>
      <c r="AA92" s="263" t="e">
        <f>SUM(X92,Y92)</f>
        <v>#DIV/0!</v>
      </c>
      <c r="AB92" s="264"/>
    </row>
    <row r="93" spans="1:13" s="267" customFormat="1" ht="48" customHeight="1" hidden="1">
      <c r="A93" s="266"/>
      <c r="B93" s="266"/>
      <c r="C93" s="266"/>
      <c r="D93" s="266"/>
      <c r="E93" s="266"/>
      <c r="F93" s="266"/>
      <c r="G93" s="266"/>
      <c r="H93" s="266"/>
      <c r="I93" s="266"/>
      <c r="J93" s="266"/>
      <c r="K93" s="266"/>
      <c r="L93" s="266"/>
      <c r="M93" s="266"/>
    </row>
    <row r="94" spans="1:13" s="267" customFormat="1" ht="32.25" customHeight="1" hidden="1">
      <c r="A94" s="266"/>
      <c r="B94" s="266"/>
      <c r="C94" s="266"/>
      <c r="D94" s="266"/>
      <c r="E94" s="266"/>
      <c r="F94" s="266"/>
      <c r="G94" s="266"/>
      <c r="H94" s="266"/>
      <c r="I94" s="266"/>
      <c r="J94" s="266"/>
      <c r="K94" s="266"/>
      <c r="L94" s="266"/>
      <c r="M94" s="266"/>
    </row>
    <row r="95" spans="1:45" ht="42" customHeight="1" hidden="1">
      <c r="A95" s="699" t="s">
        <v>169</v>
      </c>
      <c r="B95" s="700"/>
      <c r="C95" s="700"/>
      <c r="D95" s="700"/>
      <c r="E95" s="700"/>
      <c r="F95" s="700"/>
      <c r="G95" s="700"/>
      <c r="H95" s="700"/>
      <c r="I95" s="700"/>
      <c r="J95" s="700"/>
      <c r="K95" s="700"/>
      <c r="L95" s="700"/>
      <c r="M95" s="700"/>
      <c r="N95" s="700"/>
      <c r="O95" s="700"/>
      <c r="P95" s="700"/>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row>
    <row r="96" spans="1:45" ht="47.25" customHeight="1" hidden="1">
      <c r="A96" s="699" t="s">
        <v>25</v>
      </c>
      <c r="B96" s="700"/>
      <c r="C96" s="700"/>
      <c r="D96" s="700"/>
      <c r="E96" s="700"/>
      <c r="F96" s="700"/>
      <c r="G96" s="700"/>
      <c r="H96" s="700"/>
      <c r="I96" s="700"/>
      <c r="J96" s="700"/>
      <c r="K96" s="700"/>
      <c r="L96" s="700"/>
      <c r="M96" s="700"/>
      <c r="N96" s="700"/>
      <c r="O96" s="700"/>
      <c r="P96" s="700"/>
      <c r="Q96" s="701" t="s">
        <v>138</v>
      </c>
      <c r="R96" s="702"/>
      <c r="S96" s="702"/>
      <c r="T96" s="702"/>
      <c r="U96" s="702"/>
      <c r="V96" s="702"/>
      <c r="W96" s="702"/>
      <c r="X96" s="702"/>
      <c r="Y96" s="702"/>
      <c r="Z96" s="702"/>
      <c r="AA96" s="702"/>
      <c r="AB96" s="702"/>
      <c r="AC96" s="702"/>
      <c r="AD96" s="702"/>
      <c r="AE96" s="702"/>
      <c r="AF96" s="702"/>
      <c r="AG96" s="702"/>
      <c r="AH96" s="702"/>
      <c r="AI96" s="702"/>
      <c r="AJ96" s="702"/>
      <c r="AK96" s="702"/>
      <c r="AL96" s="702"/>
      <c r="AM96" s="702"/>
      <c r="AN96" s="702"/>
      <c r="AO96" s="702"/>
      <c r="AP96" s="702"/>
      <c r="AQ96" s="702"/>
      <c r="AR96" s="702"/>
      <c r="AS96" s="702"/>
    </row>
    <row r="97" spans="1:45" ht="33.75" customHeight="1" hidden="1">
      <c r="A97" s="703" t="s">
        <v>10</v>
      </c>
      <c r="B97" s="690" t="s">
        <v>99</v>
      </c>
      <c r="C97" s="690" t="s">
        <v>11</v>
      </c>
      <c r="D97" s="690" t="s">
        <v>12</v>
      </c>
      <c r="E97" s="704" t="s">
        <v>111</v>
      </c>
      <c r="F97" s="705"/>
      <c r="G97" s="705"/>
      <c r="H97" s="706"/>
      <c r="I97" s="693" t="s">
        <v>112</v>
      </c>
      <c r="J97" s="690" t="s">
        <v>13</v>
      </c>
      <c r="K97" s="690" t="s">
        <v>104</v>
      </c>
      <c r="L97" s="693" t="s">
        <v>14</v>
      </c>
      <c r="M97" s="394"/>
      <c r="N97" s="693" t="s">
        <v>156</v>
      </c>
      <c r="O97" s="693" t="s">
        <v>155</v>
      </c>
      <c r="P97" s="693" t="s">
        <v>157</v>
      </c>
      <c r="Q97" s="730" t="s">
        <v>139</v>
      </c>
      <c r="R97" s="731"/>
      <c r="S97" s="731"/>
      <c r="T97" s="731"/>
      <c r="U97" s="731"/>
      <c r="V97" s="731"/>
      <c r="W97" s="731"/>
      <c r="X97" s="731"/>
      <c r="Y97" s="731"/>
      <c r="Z97" s="731"/>
      <c r="AA97" s="731"/>
      <c r="AB97" s="730" t="s">
        <v>140</v>
      </c>
      <c r="AC97" s="731"/>
      <c r="AD97" s="731"/>
      <c r="AE97" s="731"/>
      <c r="AF97" s="731"/>
      <c r="AG97" s="731"/>
      <c r="AH97" s="731"/>
      <c r="AI97" s="732"/>
      <c r="AJ97" s="736" t="s">
        <v>141</v>
      </c>
      <c r="AK97" s="737"/>
      <c r="AL97" s="737"/>
      <c r="AM97" s="737"/>
      <c r="AN97" s="724" t="s">
        <v>145</v>
      </c>
      <c r="AO97" s="728" t="s">
        <v>146</v>
      </c>
      <c r="AP97" s="726" t="s">
        <v>148</v>
      </c>
      <c r="AQ97" s="727"/>
      <c r="AR97" s="727"/>
      <c r="AS97" s="727"/>
    </row>
    <row r="98" spans="1:45" ht="45" customHeight="1" hidden="1">
      <c r="A98" s="703"/>
      <c r="B98" s="690"/>
      <c r="C98" s="690"/>
      <c r="D98" s="690"/>
      <c r="E98" s="269" t="s">
        <v>100</v>
      </c>
      <c r="F98" s="269" t="s">
        <v>101</v>
      </c>
      <c r="G98" s="269" t="s">
        <v>102</v>
      </c>
      <c r="H98" s="269" t="s">
        <v>103</v>
      </c>
      <c r="I98" s="694"/>
      <c r="J98" s="690"/>
      <c r="K98" s="690"/>
      <c r="L98" s="694"/>
      <c r="M98" s="395"/>
      <c r="N98" s="694"/>
      <c r="O98" s="694"/>
      <c r="P98" s="694"/>
      <c r="Q98" s="433" t="s">
        <v>100</v>
      </c>
      <c r="R98" s="433" t="s">
        <v>142</v>
      </c>
      <c r="S98" s="433" t="s">
        <v>101</v>
      </c>
      <c r="T98" s="433" t="s">
        <v>142</v>
      </c>
      <c r="U98" s="433" t="s">
        <v>143</v>
      </c>
      <c r="V98" s="433" t="s">
        <v>102</v>
      </c>
      <c r="W98" s="433" t="s">
        <v>142</v>
      </c>
      <c r="X98" s="433" t="s">
        <v>144</v>
      </c>
      <c r="Y98" s="433" t="s">
        <v>103</v>
      </c>
      <c r="Z98" s="433" t="s">
        <v>142</v>
      </c>
      <c r="AA98" s="99" t="s">
        <v>165</v>
      </c>
      <c r="AB98" s="433" t="s">
        <v>100</v>
      </c>
      <c r="AC98" s="433" t="s">
        <v>142</v>
      </c>
      <c r="AD98" s="433" t="s">
        <v>101</v>
      </c>
      <c r="AE98" s="433" t="s">
        <v>142</v>
      </c>
      <c r="AF98" s="433" t="s">
        <v>102</v>
      </c>
      <c r="AG98" s="433" t="s">
        <v>142</v>
      </c>
      <c r="AH98" s="433" t="s">
        <v>103</v>
      </c>
      <c r="AI98" s="433" t="s">
        <v>142</v>
      </c>
      <c r="AJ98" s="433" t="s">
        <v>100</v>
      </c>
      <c r="AK98" s="433" t="s">
        <v>101</v>
      </c>
      <c r="AL98" s="433" t="s">
        <v>102</v>
      </c>
      <c r="AM98" s="433" t="s">
        <v>103</v>
      </c>
      <c r="AN98" s="725"/>
      <c r="AO98" s="729"/>
      <c r="AP98" s="270" t="s">
        <v>147</v>
      </c>
      <c r="AQ98" s="270" t="s">
        <v>149</v>
      </c>
      <c r="AR98" s="270" t="s">
        <v>150</v>
      </c>
      <c r="AS98" s="270" t="s">
        <v>151</v>
      </c>
    </row>
    <row r="99" spans="1:45" ht="91.5" customHeight="1" hidden="1">
      <c r="A99" s="676"/>
      <c r="B99" s="287"/>
      <c r="C99" s="280"/>
      <c r="D99" s="281"/>
      <c r="E99" s="280"/>
      <c r="F99" s="281"/>
      <c r="G99" s="280"/>
      <c r="H99" s="281"/>
      <c r="I99" s="280"/>
      <c r="J99" s="389"/>
      <c r="K99" s="70"/>
      <c r="L99" s="214"/>
      <c r="M99" s="214"/>
      <c r="N99" s="245" t="s">
        <v>159</v>
      </c>
      <c r="O99" s="282" t="s">
        <v>158</v>
      </c>
      <c r="P99" s="283">
        <v>14</v>
      </c>
      <c r="Q99" s="284"/>
      <c r="R99" s="97" t="str">
        <f>IF(Q99&lt;&gt;0,Q99/E99," ")</f>
        <v> </v>
      </c>
      <c r="S99" s="284"/>
      <c r="T99" s="97" t="str">
        <f>IF(S99&lt;&gt;0,S99/F99," ")</f>
        <v> </v>
      </c>
      <c r="U99" s="98"/>
      <c r="V99" s="284"/>
      <c r="W99" s="382" t="str">
        <f>IF(V99&lt;&gt;0,V99/G99," ")</f>
        <v> </v>
      </c>
      <c r="X99" s="98"/>
      <c r="Y99" s="284"/>
      <c r="Z99" s="382" t="str">
        <f>IF(Y99&lt;&gt;0,Y99/H99," ")</f>
        <v> </v>
      </c>
      <c r="AA99" s="450" t="e">
        <f>AVERAGE(Z99)</f>
        <v>#DIV/0!</v>
      </c>
      <c r="AB99" s="215"/>
      <c r="AC99" s="215"/>
      <c r="AD99" s="215"/>
      <c r="AE99" s="215"/>
      <c r="AF99" s="215"/>
      <c r="AG99" s="215"/>
      <c r="AH99" s="215"/>
      <c r="AI99" s="215"/>
      <c r="AJ99" s="215"/>
      <c r="AK99" s="215"/>
      <c r="AL99" s="215"/>
      <c r="AM99" s="215"/>
      <c r="AN99" s="215"/>
      <c r="AO99" s="215"/>
      <c r="AP99" s="215"/>
      <c r="AQ99" s="215"/>
      <c r="AR99" s="215"/>
      <c r="AS99" s="215"/>
    </row>
    <row r="100" spans="1:45" ht="109.5" customHeight="1" hidden="1">
      <c r="A100" s="677"/>
      <c r="B100" s="287"/>
      <c r="C100" s="280"/>
      <c r="D100" s="280"/>
      <c r="E100" s="280"/>
      <c r="F100" s="280"/>
      <c r="G100" s="280"/>
      <c r="H100" s="280"/>
      <c r="I100" s="280"/>
      <c r="J100" s="389"/>
      <c r="K100" s="70"/>
      <c r="L100" s="216"/>
      <c r="M100" s="216"/>
      <c r="N100" s="733" t="s">
        <v>161</v>
      </c>
      <c r="O100" s="734" t="s">
        <v>160</v>
      </c>
      <c r="P100" s="735">
        <v>6</v>
      </c>
      <c r="Q100" s="284"/>
      <c r="R100" s="97" t="str">
        <f aca="true" t="shared" si="12" ref="R100:R131">IF(Q100&lt;&gt;0,Q100/E100," ")</f>
        <v> </v>
      </c>
      <c r="S100" s="284"/>
      <c r="T100" s="97" t="str">
        <f aca="true" t="shared" si="13" ref="T100:T131">IF(S100&lt;&gt;0,S100/F100," ")</f>
        <v> </v>
      </c>
      <c r="U100" s="98"/>
      <c r="V100" s="284"/>
      <c r="W100" s="382" t="str">
        <f aca="true" t="shared" si="14" ref="W100:W131">IF(V100&lt;&gt;0,V100/G100," ")</f>
        <v> </v>
      </c>
      <c r="X100" s="98"/>
      <c r="Y100" s="284"/>
      <c r="Z100" s="382" t="str">
        <f aca="true" t="shared" si="15" ref="Z100:Z131">IF(Y100&lt;&gt;0,Y100/H100," ")</f>
        <v> </v>
      </c>
      <c r="AA100" s="450" t="e">
        <f aca="true" t="shared" si="16" ref="AA100:AA131">AVERAGE(Z100)</f>
        <v>#DIV/0!</v>
      </c>
      <c r="AB100" s="217"/>
      <c r="AC100" s="217"/>
      <c r="AD100" s="217"/>
      <c r="AE100" s="217"/>
      <c r="AF100" s="217"/>
      <c r="AG100" s="217"/>
      <c r="AH100" s="217"/>
      <c r="AI100" s="217"/>
      <c r="AJ100" s="217"/>
      <c r="AK100" s="217"/>
      <c r="AL100" s="217"/>
      <c r="AM100" s="217"/>
      <c r="AN100" s="217"/>
      <c r="AO100" s="217"/>
      <c r="AP100" s="217"/>
      <c r="AQ100" s="217"/>
      <c r="AR100" s="217"/>
      <c r="AS100" s="217"/>
    </row>
    <row r="101" spans="1:45" ht="94.5" customHeight="1" hidden="1">
      <c r="A101" s="677"/>
      <c r="B101" s="287"/>
      <c r="C101" s="280"/>
      <c r="D101" s="285"/>
      <c r="E101" s="286"/>
      <c r="F101" s="286"/>
      <c r="G101" s="286"/>
      <c r="H101" s="286"/>
      <c r="I101" s="285"/>
      <c r="J101" s="389"/>
      <c r="K101" s="70"/>
      <c r="L101" s="216"/>
      <c r="M101" s="216"/>
      <c r="N101" s="733"/>
      <c r="O101" s="734"/>
      <c r="P101" s="735"/>
      <c r="Q101" s="284"/>
      <c r="R101" s="97" t="str">
        <f t="shared" si="12"/>
        <v> </v>
      </c>
      <c r="S101" s="284"/>
      <c r="T101" s="97" t="str">
        <f t="shared" si="13"/>
        <v> </v>
      </c>
      <c r="U101" s="98"/>
      <c r="V101" s="284"/>
      <c r="W101" s="382" t="str">
        <f t="shared" si="14"/>
        <v> </v>
      </c>
      <c r="X101" s="98"/>
      <c r="Y101" s="284"/>
      <c r="Z101" s="382" t="str">
        <f t="shared" si="15"/>
        <v> </v>
      </c>
      <c r="AA101" s="450" t="e">
        <f t="shared" si="16"/>
        <v>#DIV/0!</v>
      </c>
      <c r="AB101" s="218"/>
      <c r="AC101" s="218"/>
      <c r="AD101" s="218"/>
      <c r="AE101" s="218"/>
      <c r="AF101" s="218"/>
      <c r="AG101" s="218"/>
      <c r="AH101" s="218"/>
      <c r="AI101" s="218"/>
      <c r="AJ101" s="218"/>
      <c r="AK101" s="218"/>
      <c r="AL101" s="218"/>
      <c r="AM101" s="218"/>
      <c r="AN101" s="218"/>
      <c r="AO101" s="218"/>
      <c r="AP101" s="218"/>
      <c r="AQ101" s="218"/>
      <c r="AR101" s="218"/>
      <c r="AS101" s="218"/>
    </row>
    <row r="102" spans="1:45" ht="87.75" customHeight="1" hidden="1">
      <c r="A102" s="677"/>
      <c r="B102" s="287"/>
      <c r="C102" s="390"/>
      <c r="D102" s="390"/>
      <c r="E102" s="390"/>
      <c r="F102" s="390"/>
      <c r="G102" s="390"/>
      <c r="H102" s="392"/>
      <c r="I102" s="392"/>
      <c r="J102" s="390"/>
      <c r="K102" s="388"/>
      <c r="L102" s="216"/>
      <c r="M102" s="219"/>
      <c r="N102" s="272"/>
      <c r="O102" s="240"/>
      <c r="P102" s="215"/>
      <c r="Q102" s="284"/>
      <c r="R102" s="97" t="str">
        <f t="shared" si="12"/>
        <v> </v>
      </c>
      <c r="S102" s="284"/>
      <c r="T102" s="97" t="str">
        <f t="shared" si="13"/>
        <v> </v>
      </c>
      <c r="U102" s="98"/>
      <c r="V102" s="284"/>
      <c r="W102" s="382" t="str">
        <f t="shared" si="14"/>
        <v> </v>
      </c>
      <c r="X102" s="98"/>
      <c r="Y102" s="284"/>
      <c r="Z102" s="382" t="str">
        <f t="shared" si="15"/>
        <v> </v>
      </c>
      <c r="AA102" s="450" t="e">
        <f t="shared" si="16"/>
        <v>#DIV/0!</v>
      </c>
      <c r="AB102" s="223"/>
      <c r="AC102" s="223"/>
      <c r="AD102" s="158"/>
      <c r="AE102" s="224"/>
      <c r="AF102" s="225"/>
      <c r="AG102" s="223"/>
      <c r="AH102" s="223"/>
      <c r="AI102" s="225"/>
      <c r="AJ102" s="224"/>
      <c r="AK102" s="225"/>
      <c r="AL102" s="223"/>
      <c r="AM102" s="223"/>
      <c r="AN102" s="158"/>
      <c r="AO102" s="224"/>
      <c r="AP102" s="225"/>
      <c r="AQ102" s="223"/>
      <c r="AR102" s="223"/>
      <c r="AS102" s="223"/>
    </row>
    <row r="103" spans="1:45" ht="87.75" customHeight="1" hidden="1">
      <c r="A103" s="677"/>
      <c r="B103" s="287"/>
      <c r="C103" s="288"/>
      <c r="D103" s="389"/>
      <c r="E103" s="389"/>
      <c r="F103" s="389"/>
      <c r="G103" s="389"/>
      <c r="H103" s="391"/>
      <c r="I103" s="289"/>
      <c r="J103" s="389"/>
      <c r="K103" s="393"/>
      <c r="L103" s="226"/>
      <c r="M103" s="219"/>
      <c r="N103" s="273"/>
      <c r="O103" s="274"/>
      <c r="P103" s="275"/>
      <c r="Q103" s="284"/>
      <c r="R103" s="97" t="str">
        <f t="shared" si="12"/>
        <v> </v>
      </c>
      <c r="S103" s="284"/>
      <c r="T103" s="97" t="str">
        <f t="shared" si="13"/>
        <v> </v>
      </c>
      <c r="U103" s="98"/>
      <c r="V103" s="284"/>
      <c r="W103" s="382" t="str">
        <f t="shared" si="14"/>
        <v> </v>
      </c>
      <c r="X103" s="98"/>
      <c r="Y103" s="284"/>
      <c r="Z103" s="382" t="str">
        <f t="shared" si="15"/>
        <v> </v>
      </c>
      <c r="AA103" s="450" t="e">
        <f t="shared" si="16"/>
        <v>#DIV/0!</v>
      </c>
      <c r="AB103" s="223"/>
      <c r="AC103" s="223"/>
      <c r="AD103" s="158"/>
      <c r="AE103" s="224"/>
      <c r="AF103" s="225"/>
      <c r="AG103" s="223"/>
      <c r="AH103" s="223"/>
      <c r="AI103" s="225"/>
      <c r="AJ103" s="224"/>
      <c r="AK103" s="225"/>
      <c r="AL103" s="223"/>
      <c r="AM103" s="223"/>
      <c r="AN103" s="158"/>
      <c r="AO103" s="224"/>
      <c r="AP103" s="225"/>
      <c r="AQ103" s="223"/>
      <c r="AR103" s="223"/>
      <c r="AS103" s="223"/>
    </row>
    <row r="104" spans="1:45" ht="87.75" customHeight="1" hidden="1">
      <c r="A104" s="677"/>
      <c r="B104" s="280"/>
      <c r="C104" s="310"/>
      <c r="D104" s="310"/>
      <c r="E104" s="310"/>
      <c r="F104" s="310"/>
      <c r="G104" s="311"/>
      <c r="H104" s="311"/>
      <c r="I104" s="311"/>
      <c r="J104" s="310"/>
      <c r="K104" s="312"/>
      <c r="L104" s="216"/>
      <c r="M104" s="219"/>
      <c r="N104" s="276"/>
      <c r="O104" s="240"/>
      <c r="P104" s="215"/>
      <c r="Q104" s="284"/>
      <c r="R104" s="97" t="str">
        <f t="shared" si="12"/>
        <v> </v>
      </c>
      <c r="S104" s="284"/>
      <c r="T104" s="97" t="str">
        <f t="shared" si="13"/>
        <v> </v>
      </c>
      <c r="U104" s="98"/>
      <c r="V104" s="284"/>
      <c r="W104" s="382" t="str">
        <f t="shared" si="14"/>
        <v> </v>
      </c>
      <c r="X104" s="98"/>
      <c r="Y104" s="284"/>
      <c r="Z104" s="382" t="str">
        <f t="shared" si="15"/>
        <v> </v>
      </c>
      <c r="AA104" s="450" t="e">
        <f t="shared" si="16"/>
        <v>#DIV/0!</v>
      </c>
      <c r="AB104" s="223"/>
      <c r="AC104" s="223"/>
      <c r="AD104" s="158"/>
      <c r="AE104" s="224"/>
      <c r="AF104" s="225"/>
      <c r="AG104" s="223"/>
      <c r="AH104" s="223"/>
      <c r="AI104" s="225"/>
      <c r="AJ104" s="224"/>
      <c r="AK104" s="225"/>
      <c r="AL104" s="223"/>
      <c r="AM104" s="223"/>
      <c r="AN104" s="158"/>
      <c r="AO104" s="224"/>
      <c r="AP104" s="225"/>
      <c r="AQ104" s="223"/>
      <c r="AR104" s="223"/>
      <c r="AS104" s="223"/>
    </row>
    <row r="105" spans="1:45" ht="87.75" customHeight="1" hidden="1">
      <c r="A105" s="677"/>
      <c r="B105" s="288"/>
      <c r="C105" s="313"/>
      <c r="D105" s="313"/>
      <c r="E105" s="313"/>
      <c r="F105" s="313"/>
      <c r="G105" s="314"/>
      <c r="H105" s="314"/>
      <c r="I105" s="314"/>
      <c r="J105" s="313"/>
      <c r="K105" s="315"/>
      <c r="L105" s="226"/>
      <c r="M105" s="219"/>
      <c r="N105" s="276"/>
      <c r="O105" s="240"/>
      <c r="P105" s="215"/>
      <c r="Q105" s="284"/>
      <c r="R105" s="97" t="str">
        <f t="shared" si="12"/>
        <v> </v>
      </c>
      <c r="S105" s="284"/>
      <c r="T105" s="97" t="str">
        <f t="shared" si="13"/>
        <v> </v>
      </c>
      <c r="U105" s="98"/>
      <c r="V105" s="284"/>
      <c r="W105" s="382" t="str">
        <f t="shared" si="14"/>
        <v> </v>
      </c>
      <c r="X105" s="98"/>
      <c r="Y105" s="284"/>
      <c r="Z105" s="382" t="str">
        <f t="shared" si="15"/>
        <v> </v>
      </c>
      <c r="AA105" s="450" t="e">
        <f t="shared" si="16"/>
        <v>#DIV/0!</v>
      </c>
      <c r="AB105" s="223"/>
      <c r="AC105" s="223"/>
      <c r="AD105" s="158"/>
      <c r="AE105" s="224"/>
      <c r="AF105" s="225"/>
      <c r="AG105" s="223"/>
      <c r="AH105" s="223"/>
      <c r="AI105" s="225"/>
      <c r="AJ105" s="224"/>
      <c r="AK105" s="225"/>
      <c r="AL105" s="223"/>
      <c r="AM105" s="223"/>
      <c r="AN105" s="158"/>
      <c r="AO105" s="224"/>
      <c r="AP105" s="225"/>
      <c r="AQ105" s="223"/>
      <c r="AR105" s="223"/>
      <c r="AS105" s="223"/>
    </row>
    <row r="106" spans="1:45" ht="74.25" customHeight="1" hidden="1">
      <c r="A106" s="677"/>
      <c r="B106" s="290"/>
      <c r="C106" s="316"/>
      <c r="D106" s="317"/>
      <c r="E106" s="316"/>
      <c r="F106" s="316"/>
      <c r="G106" s="316"/>
      <c r="H106" s="317"/>
      <c r="I106" s="317"/>
      <c r="J106" s="318"/>
      <c r="K106" s="316"/>
      <c r="L106" s="216"/>
      <c r="M106" s="219"/>
      <c r="N106" s="273"/>
      <c r="O106" s="274"/>
      <c r="P106" s="275"/>
      <c r="Q106" s="284"/>
      <c r="R106" s="97" t="str">
        <f t="shared" si="12"/>
        <v> </v>
      </c>
      <c r="S106" s="284"/>
      <c r="T106" s="97" t="str">
        <f t="shared" si="13"/>
        <v> </v>
      </c>
      <c r="U106" s="98"/>
      <c r="V106" s="284"/>
      <c r="W106" s="382" t="str">
        <f t="shared" si="14"/>
        <v> </v>
      </c>
      <c r="X106" s="98"/>
      <c r="Y106" s="284"/>
      <c r="Z106" s="382" t="str">
        <f t="shared" si="15"/>
        <v> </v>
      </c>
      <c r="AA106" s="450" t="e">
        <f t="shared" si="16"/>
        <v>#DIV/0!</v>
      </c>
      <c r="AB106" s="223"/>
      <c r="AC106" s="223"/>
      <c r="AD106" s="158"/>
      <c r="AE106" s="224"/>
      <c r="AF106" s="225"/>
      <c r="AG106" s="223"/>
      <c r="AH106" s="223"/>
      <c r="AI106" s="225"/>
      <c r="AJ106" s="224"/>
      <c r="AK106" s="225"/>
      <c r="AL106" s="223"/>
      <c r="AM106" s="223"/>
      <c r="AN106" s="158"/>
      <c r="AO106" s="224"/>
      <c r="AP106" s="225"/>
      <c r="AQ106" s="223"/>
      <c r="AR106" s="223"/>
      <c r="AS106" s="223"/>
    </row>
    <row r="107" spans="1:45" ht="74.25" customHeight="1" hidden="1">
      <c r="A107" s="714"/>
      <c r="B107" s="290"/>
      <c r="C107" s="319"/>
      <c r="D107" s="320"/>
      <c r="E107" s="319"/>
      <c r="F107" s="319"/>
      <c r="G107" s="319"/>
      <c r="H107" s="320"/>
      <c r="I107" s="320"/>
      <c r="J107" s="321"/>
      <c r="K107" s="319"/>
      <c r="L107" s="226"/>
      <c r="M107" s="219"/>
      <c r="N107" s="273"/>
      <c r="O107" s="274"/>
      <c r="P107" s="275"/>
      <c r="Q107" s="284"/>
      <c r="R107" s="97" t="str">
        <f t="shared" si="12"/>
        <v> </v>
      </c>
      <c r="S107" s="284"/>
      <c r="T107" s="97" t="str">
        <f t="shared" si="13"/>
        <v> </v>
      </c>
      <c r="U107" s="98"/>
      <c r="V107" s="284"/>
      <c r="W107" s="382" t="str">
        <f t="shared" si="14"/>
        <v> </v>
      </c>
      <c r="X107" s="98"/>
      <c r="Y107" s="284"/>
      <c r="Z107" s="382" t="str">
        <f t="shared" si="15"/>
        <v> </v>
      </c>
      <c r="AA107" s="450" t="e">
        <f t="shared" si="16"/>
        <v>#DIV/0!</v>
      </c>
      <c r="AB107" s="223"/>
      <c r="AC107" s="223"/>
      <c r="AD107" s="158"/>
      <c r="AE107" s="224"/>
      <c r="AF107" s="225"/>
      <c r="AG107" s="223"/>
      <c r="AH107" s="223"/>
      <c r="AI107" s="225"/>
      <c r="AJ107" s="224"/>
      <c r="AK107" s="225"/>
      <c r="AL107" s="223"/>
      <c r="AM107" s="223"/>
      <c r="AN107" s="158"/>
      <c r="AO107" s="224"/>
      <c r="AP107" s="225"/>
      <c r="AQ107" s="223"/>
      <c r="AR107" s="223"/>
      <c r="AS107" s="223"/>
    </row>
    <row r="108" spans="1:45" ht="87.75" customHeight="1" hidden="1">
      <c r="A108" s="676"/>
      <c r="B108" s="280"/>
      <c r="C108" s="280"/>
      <c r="D108" s="281"/>
      <c r="E108" s="322"/>
      <c r="F108" s="322"/>
      <c r="G108" s="322"/>
      <c r="H108" s="322"/>
      <c r="I108" s="322"/>
      <c r="J108" s="389"/>
      <c r="K108" s="70"/>
      <c r="L108" s="216"/>
      <c r="M108" s="219"/>
      <c r="N108" s="240"/>
      <c r="O108" s="240"/>
      <c r="P108" s="215"/>
      <c r="Q108" s="284"/>
      <c r="R108" s="97" t="str">
        <f t="shared" si="12"/>
        <v> </v>
      </c>
      <c r="S108" s="284"/>
      <c r="T108" s="97" t="str">
        <f t="shared" si="13"/>
        <v> </v>
      </c>
      <c r="U108" s="98"/>
      <c r="V108" s="284"/>
      <c r="W108" s="382" t="str">
        <f t="shared" si="14"/>
        <v> </v>
      </c>
      <c r="X108" s="98"/>
      <c r="Y108" s="284"/>
      <c r="Z108" s="382" t="str">
        <f t="shared" si="15"/>
        <v> </v>
      </c>
      <c r="AA108" s="450" t="e">
        <f t="shared" si="16"/>
        <v>#DIV/0!</v>
      </c>
      <c r="AB108" s="235"/>
      <c r="AC108" s="235"/>
      <c r="AD108" s="235"/>
      <c r="AE108" s="235"/>
      <c r="AF108" s="235"/>
      <c r="AG108" s="235"/>
      <c r="AH108" s="235"/>
      <c r="AI108" s="235"/>
      <c r="AJ108" s="235"/>
      <c r="AK108" s="235"/>
      <c r="AL108" s="235"/>
      <c r="AM108" s="235"/>
      <c r="AN108" s="236"/>
      <c r="AO108" s="237"/>
      <c r="AP108" s="238"/>
      <c r="AQ108" s="236"/>
      <c r="AR108" s="239"/>
      <c r="AS108" s="239"/>
    </row>
    <row r="109" spans="1:45" ht="71.25" customHeight="1" hidden="1">
      <c r="A109" s="677"/>
      <c r="B109" s="153"/>
      <c r="C109" s="70"/>
      <c r="D109" s="277"/>
      <c r="E109" s="70"/>
      <c r="F109" s="421"/>
      <c r="G109" s="70"/>
      <c r="H109" s="421"/>
      <c r="I109" s="421"/>
      <c r="J109" s="70"/>
      <c r="K109" s="70"/>
      <c r="L109" s="216"/>
      <c r="M109" s="219"/>
      <c r="N109" s="240"/>
      <c r="O109" s="240"/>
      <c r="P109" s="215"/>
      <c r="Q109" s="284"/>
      <c r="R109" s="97" t="str">
        <f t="shared" si="12"/>
        <v> </v>
      </c>
      <c r="S109" s="284"/>
      <c r="T109" s="97" t="str">
        <f t="shared" si="13"/>
        <v> </v>
      </c>
      <c r="U109" s="98"/>
      <c r="V109" s="284"/>
      <c r="W109" s="382" t="str">
        <f t="shared" si="14"/>
        <v> </v>
      </c>
      <c r="X109" s="98"/>
      <c r="Y109" s="284"/>
      <c r="Z109" s="382" t="str">
        <f t="shared" si="15"/>
        <v> </v>
      </c>
      <c r="AA109" s="450" t="e">
        <f t="shared" si="16"/>
        <v>#DIV/0!</v>
      </c>
      <c r="AB109" s="235"/>
      <c r="AC109" s="235"/>
      <c r="AD109" s="235"/>
      <c r="AE109" s="235"/>
      <c r="AF109" s="235"/>
      <c r="AG109" s="235"/>
      <c r="AH109" s="235"/>
      <c r="AI109" s="235"/>
      <c r="AJ109" s="235"/>
      <c r="AK109" s="235"/>
      <c r="AL109" s="235"/>
      <c r="AM109" s="235"/>
      <c r="AN109" s="236"/>
      <c r="AO109" s="237"/>
      <c r="AP109" s="236"/>
      <c r="AQ109" s="238"/>
      <c r="AR109" s="237"/>
      <c r="AS109" s="239"/>
    </row>
    <row r="110" spans="1:45" ht="75" customHeight="1" hidden="1">
      <c r="A110" s="677"/>
      <c r="B110" s="70"/>
      <c r="C110" s="70"/>
      <c r="D110" s="70"/>
      <c r="E110" s="388"/>
      <c r="F110" s="388"/>
      <c r="G110" s="388"/>
      <c r="H110" s="388"/>
      <c r="I110" s="388"/>
      <c r="J110" s="70"/>
      <c r="K110" s="70"/>
      <c r="L110" s="216"/>
      <c r="M110" s="219"/>
      <c r="N110" s="240"/>
      <c r="O110" s="240"/>
      <c r="P110" s="215"/>
      <c r="Q110" s="284"/>
      <c r="R110" s="97" t="str">
        <f t="shared" si="12"/>
        <v> </v>
      </c>
      <c r="S110" s="284"/>
      <c r="T110" s="97" t="str">
        <f t="shared" si="13"/>
        <v> </v>
      </c>
      <c r="U110" s="98"/>
      <c r="V110" s="284"/>
      <c r="W110" s="382" t="str">
        <f t="shared" si="14"/>
        <v> </v>
      </c>
      <c r="X110" s="98"/>
      <c r="Y110" s="284"/>
      <c r="Z110" s="382" t="str">
        <f t="shared" si="15"/>
        <v> </v>
      </c>
      <c r="AA110" s="450" t="e">
        <f t="shared" si="16"/>
        <v>#DIV/0!</v>
      </c>
      <c r="AB110" s="241"/>
      <c r="AC110" s="241"/>
      <c r="AD110" s="241"/>
      <c r="AE110" s="241"/>
      <c r="AF110" s="241"/>
      <c r="AG110" s="241"/>
      <c r="AH110" s="241"/>
      <c r="AI110" s="241"/>
      <c r="AJ110" s="242"/>
      <c r="AK110" s="242"/>
      <c r="AL110" s="243"/>
      <c r="AM110" s="243"/>
      <c r="AN110" s="236"/>
      <c r="AO110" s="237"/>
      <c r="AP110" s="238"/>
      <c r="AQ110" s="239"/>
      <c r="AR110" s="239"/>
      <c r="AS110" s="244"/>
    </row>
    <row r="111" spans="1:45" ht="74.25" customHeight="1" hidden="1">
      <c r="A111" s="677"/>
      <c r="B111" s="70"/>
      <c r="C111" s="70"/>
      <c r="D111" s="421"/>
      <c r="E111" s="70"/>
      <c r="F111" s="421"/>
      <c r="G111" s="70"/>
      <c r="H111" s="421"/>
      <c r="I111" s="421"/>
      <c r="J111" s="153"/>
      <c r="K111" s="70"/>
      <c r="L111" s="226"/>
      <c r="M111" s="226"/>
      <c r="N111" s="245" t="s">
        <v>159</v>
      </c>
      <c r="O111" s="245" t="s">
        <v>162</v>
      </c>
      <c r="P111" s="245" t="s">
        <v>163</v>
      </c>
      <c r="Q111" s="284"/>
      <c r="R111" s="97" t="str">
        <f t="shared" si="12"/>
        <v> </v>
      </c>
      <c r="S111" s="284"/>
      <c r="T111" s="97" t="str">
        <f t="shared" si="13"/>
        <v> </v>
      </c>
      <c r="U111" s="98"/>
      <c r="V111" s="284"/>
      <c r="W111" s="382" t="str">
        <f t="shared" si="14"/>
        <v> </v>
      </c>
      <c r="X111" s="98"/>
      <c r="Y111" s="284"/>
      <c r="Z111" s="382" t="str">
        <f t="shared" si="15"/>
        <v> </v>
      </c>
      <c r="AA111" s="450" t="e">
        <f t="shared" si="16"/>
        <v>#DIV/0!</v>
      </c>
      <c r="AB111" s="215"/>
      <c r="AC111" s="241"/>
      <c r="AD111" s="241"/>
      <c r="AE111" s="241"/>
      <c r="AF111" s="241"/>
      <c r="AG111" s="241"/>
      <c r="AH111" s="241"/>
      <c r="AI111" s="241"/>
      <c r="AJ111" s="242"/>
      <c r="AK111" s="242"/>
      <c r="AL111" s="243"/>
      <c r="AM111" s="243"/>
      <c r="AN111" s="246"/>
      <c r="AO111" s="246"/>
      <c r="AP111" s="246"/>
      <c r="AQ111" s="246"/>
      <c r="AR111" s="246"/>
      <c r="AS111" s="246"/>
    </row>
    <row r="112" spans="1:45" ht="74.25" customHeight="1" hidden="1">
      <c r="A112" s="677"/>
      <c r="B112" s="70"/>
      <c r="C112" s="70"/>
      <c r="D112" s="70"/>
      <c r="E112" s="70"/>
      <c r="F112" s="70"/>
      <c r="G112" s="70"/>
      <c r="H112" s="421"/>
      <c r="I112" s="421"/>
      <c r="J112" s="70"/>
      <c r="K112" s="70"/>
      <c r="L112" s="247"/>
      <c r="M112" s="247"/>
      <c r="N112" s="245"/>
      <c r="O112" s="245"/>
      <c r="P112" s="245"/>
      <c r="Q112" s="284"/>
      <c r="R112" s="97" t="str">
        <f t="shared" si="12"/>
        <v> </v>
      </c>
      <c r="S112" s="284"/>
      <c r="T112" s="97" t="str">
        <f t="shared" si="13"/>
        <v> </v>
      </c>
      <c r="U112" s="98"/>
      <c r="V112" s="284"/>
      <c r="W112" s="382" t="str">
        <f t="shared" si="14"/>
        <v> </v>
      </c>
      <c r="X112" s="98"/>
      <c r="Y112" s="284"/>
      <c r="Z112" s="382" t="str">
        <f t="shared" si="15"/>
        <v> </v>
      </c>
      <c r="AA112" s="450" t="e">
        <f t="shared" si="16"/>
        <v>#DIV/0!</v>
      </c>
      <c r="AB112" s="215"/>
      <c r="AC112" s="241"/>
      <c r="AD112" s="241"/>
      <c r="AE112" s="241"/>
      <c r="AF112" s="241"/>
      <c r="AG112" s="241"/>
      <c r="AH112" s="241"/>
      <c r="AI112" s="241"/>
      <c r="AJ112" s="242"/>
      <c r="AK112" s="242"/>
      <c r="AL112" s="243"/>
      <c r="AM112" s="243"/>
      <c r="AN112" s="246"/>
      <c r="AO112" s="246"/>
      <c r="AP112" s="246"/>
      <c r="AQ112" s="246"/>
      <c r="AR112" s="246"/>
      <c r="AS112" s="246"/>
    </row>
    <row r="113" spans="1:45" ht="74.25" customHeight="1" hidden="1">
      <c r="A113" s="677"/>
      <c r="B113" s="70"/>
      <c r="C113" s="70"/>
      <c r="D113" s="421"/>
      <c r="E113" s="70"/>
      <c r="F113" s="421"/>
      <c r="G113" s="70"/>
      <c r="H113" s="421"/>
      <c r="I113" s="421"/>
      <c r="J113" s="153"/>
      <c r="K113" s="70"/>
      <c r="L113" s="226"/>
      <c r="M113" s="226"/>
      <c r="N113" s="245"/>
      <c r="O113" s="245"/>
      <c r="P113" s="245"/>
      <c r="Q113" s="284"/>
      <c r="R113" s="97" t="str">
        <f t="shared" si="12"/>
        <v> </v>
      </c>
      <c r="S113" s="284"/>
      <c r="T113" s="97" t="str">
        <f t="shared" si="13"/>
        <v> </v>
      </c>
      <c r="U113" s="98"/>
      <c r="V113" s="284"/>
      <c r="W113" s="382" t="str">
        <f t="shared" si="14"/>
        <v> </v>
      </c>
      <c r="X113" s="98"/>
      <c r="Y113" s="284"/>
      <c r="Z113" s="382" t="str">
        <f t="shared" si="15"/>
        <v> </v>
      </c>
      <c r="AA113" s="450" t="e">
        <f t="shared" si="16"/>
        <v>#DIV/0!</v>
      </c>
      <c r="AB113" s="215"/>
      <c r="AC113" s="241"/>
      <c r="AD113" s="241"/>
      <c r="AE113" s="241"/>
      <c r="AF113" s="241"/>
      <c r="AG113" s="241"/>
      <c r="AH113" s="241"/>
      <c r="AI113" s="241"/>
      <c r="AJ113" s="242"/>
      <c r="AK113" s="242"/>
      <c r="AL113" s="243"/>
      <c r="AM113" s="243"/>
      <c r="AN113" s="246"/>
      <c r="AO113" s="246"/>
      <c r="AP113" s="246"/>
      <c r="AQ113" s="246"/>
      <c r="AR113" s="246"/>
      <c r="AS113" s="246"/>
    </row>
    <row r="114" spans="1:45" ht="74.25" customHeight="1" hidden="1">
      <c r="A114" s="677"/>
      <c r="B114" s="70"/>
      <c r="C114" s="70"/>
      <c r="D114" s="421"/>
      <c r="E114" s="70"/>
      <c r="F114" s="421"/>
      <c r="G114" s="70"/>
      <c r="H114" s="421"/>
      <c r="I114" s="421"/>
      <c r="J114" s="153"/>
      <c r="K114" s="70"/>
      <c r="L114" s="226"/>
      <c r="M114" s="226"/>
      <c r="N114" s="245"/>
      <c r="O114" s="245"/>
      <c r="P114" s="245"/>
      <c r="Q114" s="284"/>
      <c r="R114" s="97" t="str">
        <f t="shared" si="12"/>
        <v> </v>
      </c>
      <c r="S114" s="284"/>
      <c r="T114" s="97" t="str">
        <f t="shared" si="13"/>
        <v> </v>
      </c>
      <c r="U114" s="98"/>
      <c r="V114" s="284"/>
      <c r="W114" s="382" t="str">
        <f t="shared" si="14"/>
        <v> </v>
      </c>
      <c r="X114" s="98"/>
      <c r="Y114" s="284"/>
      <c r="Z114" s="382" t="str">
        <f t="shared" si="15"/>
        <v> </v>
      </c>
      <c r="AA114" s="450" t="e">
        <f t="shared" si="16"/>
        <v>#DIV/0!</v>
      </c>
      <c r="AB114" s="215"/>
      <c r="AC114" s="241"/>
      <c r="AD114" s="241"/>
      <c r="AE114" s="241"/>
      <c r="AF114" s="241"/>
      <c r="AG114" s="241"/>
      <c r="AH114" s="241"/>
      <c r="AI114" s="241"/>
      <c r="AJ114" s="242"/>
      <c r="AK114" s="242"/>
      <c r="AL114" s="243"/>
      <c r="AM114" s="243"/>
      <c r="AN114" s="246"/>
      <c r="AO114" s="246"/>
      <c r="AP114" s="246"/>
      <c r="AQ114" s="246"/>
      <c r="AR114" s="246"/>
      <c r="AS114" s="246"/>
    </row>
    <row r="115" spans="1:45" ht="63.75" customHeight="1" hidden="1">
      <c r="A115" s="714"/>
      <c r="B115" s="70"/>
      <c r="C115" s="70"/>
      <c r="D115" s="70"/>
      <c r="E115" s="70"/>
      <c r="F115" s="70"/>
      <c r="G115" s="70"/>
      <c r="H115" s="421"/>
      <c r="I115" s="421"/>
      <c r="J115" s="70"/>
      <c r="K115" s="70"/>
      <c r="L115" s="247"/>
      <c r="M115" s="247"/>
      <c r="N115" s="215"/>
      <c r="O115" s="215"/>
      <c r="P115" s="215"/>
      <c r="Q115" s="284"/>
      <c r="R115" s="97" t="str">
        <f t="shared" si="12"/>
        <v> </v>
      </c>
      <c r="S115" s="284"/>
      <c r="T115" s="97" t="str">
        <f t="shared" si="13"/>
        <v> </v>
      </c>
      <c r="U115" s="98"/>
      <c r="V115" s="284"/>
      <c r="W115" s="382" t="str">
        <f t="shared" si="14"/>
        <v> </v>
      </c>
      <c r="X115" s="98"/>
      <c r="Y115" s="284"/>
      <c r="Z115" s="382" t="str">
        <f t="shared" si="15"/>
        <v> </v>
      </c>
      <c r="AA115" s="450" t="e">
        <f t="shared" si="16"/>
        <v>#DIV/0!</v>
      </c>
      <c r="AB115" s="215"/>
      <c r="AC115" s="246"/>
      <c r="AD115" s="246"/>
      <c r="AE115" s="246"/>
      <c r="AF115" s="246"/>
      <c r="AG115" s="246"/>
      <c r="AH115" s="246"/>
      <c r="AI115" s="246"/>
      <c r="AJ115" s="246"/>
      <c r="AK115" s="246"/>
      <c r="AL115" s="246"/>
      <c r="AM115" s="246"/>
      <c r="AN115" s="246"/>
      <c r="AO115" s="246"/>
      <c r="AP115" s="246"/>
      <c r="AQ115" s="246"/>
      <c r="AR115" s="246"/>
      <c r="AS115" s="246"/>
    </row>
    <row r="116" spans="1:45" ht="63.75" customHeight="1" hidden="1">
      <c r="A116" s="707"/>
      <c r="B116" s="70"/>
      <c r="C116" s="70"/>
      <c r="D116" s="70"/>
      <c r="E116" s="70"/>
      <c r="F116" s="70"/>
      <c r="G116" s="70"/>
      <c r="H116" s="421"/>
      <c r="I116" s="421"/>
      <c r="J116" s="70"/>
      <c r="K116" s="70"/>
      <c r="L116" s="248"/>
      <c r="M116" s="249"/>
      <c r="N116" s="250"/>
      <c r="O116" s="250"/>
      <c r="P116" s="250"/>
      <c r="Q116" s="284"/>
      <c r="R116" s="97" t="str">
        <f t="shared" si="12"/>
        <v> </v>
      </c>
      <c r="S116" s="284"/>
      <c r="T116" s="97" t="str">
        <f t="shared" si="13"/>
        <v> </v>
      </c>
      <c r="U116" s="98"/>
      <c r="V116" s="284"/>
      <c r="W116" s="382" t="str">
        <f t="shared" si="14"/>
        <v> </v>
      </c>
      <c r="X116" s="98"/>
      <c r="Y116" s="284"/>
      <c r="Z116" s="382" t="str">
        <f t="shared" si="15"/>
        <v> </v>
      </c>
      <c r="AA116" s="450" t="e">
        <f t="shared" si="16"/>
        <v>#DIV/0!</v>
      </c>
      <c r="AB116" s="250"/>
      <c r="AC116" s="251"/>
      <c r="AD116" s="251"/>
      <c r="AE116" s="251"/>
      <c r="AF116" s="251"/>
      <c r="AG116" s="251"/>
      <c r="AH116" s="251"/>
      <c r="AI116" s="251"/>
      <c r="AJ116" s="251"/>
      <c r="AK116" s="251"/>
      <c r="AL116" s="251"/>
      <c r="AM116" s="251"/>
      <c r="AN116" s="251"/>
      <c r="AO116" s="251"/>
      <c r="AP116" s="251"/>
      <c r="AQ116" s="251"/>
      <c r="AR116" s="251"/>
      <c r="AS116" s="251"/>
    </row>
    <row r="117" spans="1:45" ht="63.75" customHeight="1" hidden="1">
      <c r="A117" s="708"/>
      <c r="B117" s="70"/>
      <c r="C117" s="70"/>
      <c r="D117" s="70"/>
      <c r="E117" s="70"/>
      <c r="F117" s="70"/>
      <c r="G117" s="70"/>
      <c r="H117" s="421"/>
      <c r="I117" s="421"/>
      <c r="J117" s="70"/>
      <c r="K117" s="70"/>
      <c r="L117" s="248"/>
      <c r="M117" s="249"/>
      <c r="N117" s="250"/>
      <c r="O117" s="250"/>
      <c r="P117" s="250"/>
      <c r="Q117" s="284"/>
      <c r="R117" s="97" t="str">
        <f t="shared" si="12"/>
        <v> </v>
      </c>
      <c r="S117" s="284"/>
      <c r="T117" s="97" t="str">
        <f t="shared" si="13"/>
        <v> </v>
      </c>
      <c r="U117" s="98"/>
      <c r="V117" s="284"/>
      <c r="W117" s="382" t="str">
        <f t="shared" si="14"/>
        <v> </v>
      </c>
      <c r="X117" s="98"/>
      <c r="Y117" s="284"/>
      <c r="Z117" s="382" t="str">
        <f t="shared" si="15"/>
        <v> </v>
      </c>
      <c r="AA117" s="450" t="e">
        <f t="shared" si="16"/>
        <v>#DIV/0!</v>
      </c>
      <c r="AB117" s="250"/>
      <c r="AC117" s="251"/>
      <c r="AD117" s="251"/>
      <c r="AE117" s="251"/>
      <c r="AF117" s="251"/>
      <c r="AG117" s="251"/>
      <c r="AH117" s="251"/>
      <c r="AI117" s="251"/>
      <c r="AJ117" s="251"/>
      <c r="AK117" s="251"/>
      <c r="AL117" s="251"/>
      <c r="AM117" s="251"/>
      <c r="AN117" s="251"/>
      <c r="AO117" s="251"/>
      <c r="AP117" s="251"/>
      <c r="AQ117" s="251"/>
      <c r="AR117" s="251"/>
      <c r="AS117" s="251"/>
    </row>
    <row r="118" spans="1:45" ht="63.75" customHeight="1" hidden="1">
      <c r="A118" s="708"/>
      <c r="B118" s="70"/>
      <c r="C118" s="70"/>
      <c r="D118" s="70"/>
      <c r="E118" s="70"/>
      <c r="F118" s="70"/>
      <c r="G118" s="70"/>
      <c r="H118" s="421"/>
      <c r="I118" s="421"/>
      <c r="J118" s="70"/>
      <c r="K118" s="70"/>
      <c r="L118" s="248"/>
      <c r="M118" s="249"/>
      <c r="N118" s="250"/>
      <c r="O118" s="250"/>
      <c r="P118" s="250"/>
      <c r="Q118" s="284"/>
      <c r="R118" s="97" t="str">
        <f t="shared" si="12"/>
        <v> </v>
      </c>
      <c r="S118" s="284"/>
      <c r="T118" s="97" t="str">
        <f t="shared" si="13"/>
        <v> </v>
      </c>
      <c r="U118" s="98"/>
      <c r="V118" s="284"/>
      <c r="W118" s="382" t="str">
        <f t="shared" si="14"/>
        <v> </v>
      </c>
      <c r="X118" s="98"/>
      <c r="Y118" s="284"/>
      <c r="Z118" s="382" t="str">
        <f t="shared" si="15"/>
        <v> </v>
      </c>
      <c r="AA118" s="450" t="e">
        <f t="shared" si="16"/>
        <v>#DIV/0!</v>
      </c>
      <c r="AB118" s="250"/>
      <c r="AC118" s="251"/>
      <c r="AD118" s="251"/>
      <c r="AE118" s="251"/>
      <c r="AF118" s="251"/>
      <c r="AG118" s="251"/>
      <c r="AH118" s="251"/>
      <c r="AI118" s="251"/>
      <c r="AJ118" s="251"/>
      <c r="AK118" s="251"/>
      <c r="AL118" s="251"/>
      <c r="AM118" s="251"/>
      <c r="AN118" s="251"/>
      <c r="AO118" s="251"/>
      <c r="AP118" s="251"/>
      <c r="AQ118" s="251"/>
      <c r="AR118" s="251"/>
      <c r="AS118" s="251"/>
    </row>
    <row r="119" spans="1:45" ht="63.75" customHeight="1" hidden="1">
      <c r="A119" s="708"/>
      <c r="B119" s="70"/>
      <c r="C119" s="70"/>
      <c r="D119" s="70"/>
      <c r="E119" s="70"/>
      <c r="F119" s="70"/>
      <c r="G119" s="70"/>
      <c r="H119" s="421"/>
      <c r="I119" s="421"/>
      <c r="J119" s="70"/>
      <c r="K119" s="70"/>
      <c r="L119" s="248"/>
      <c r="M119" s="249"/>
      <c r="N119" s="250"/>
      <c r="O119" s="250"/>
      <c r="P119" s="250"/>
      <c r="Q119" s="284"/>
      <c r="R119" s="97" t="str">
        <f t="shared" si="12"/>
        <v> </v>
      </c>
      <c r="S119" s="284"/>
      <c r="T119" s="97" t="str">
        <f t="shared" si="13"/>
        <v> </v>
      </c>
      <c r="U119" s="98"/>
      <c r="V119" s="284"/>
      <c r="W119" s="382" t="str">
        <f t="shared" si="14"/>
        <v> </v>
      </c>
      <c r="X119" s="98"/>
      <c r="Y119" s="284"/>
      <c r="Z119" s="382" t="str">
        <f t="shared" si="15"/>
        <v> </v>
      </c>
      <c r="AA119" s="450" t="e">
        <f t="shared" si="16"/>
        <v>#DIV/0!</v>
      </c>
      <c r="AB119" s="250"/>
      <c r="AC119" s="251"/>
      <c r="AD119" s="251"/>
      <c r="AE119" s="251"/>
      <c r="AF119" s="251"/>
      <c r="AG119" s="251"/>
      <c r="AH119" s="251"/>
      <c r="AI119" s="251"/>
      <c r="AJ119" s="251"/>
      <c r="AK119" s="251"/>
      <c r="AL119" s="251"/>
      <c r="AM119" s="251"/>
      <c r="AN119" s="251"/>
      <c r="AO119" s="251"/>
      <c r="AP119" s="251"/>
      <c r="AQ119" s="251"/>
      <c r="AR119" s="251"/>
      <c r="AS119" s="251"/>
    </row>
    <row r="120" spans="1:45" ht="63.75" customHeight="1" hidden="1">
      <c r="A120" s="708"/>
      <c r="B120" s="70"/>
      <c r="C120" s="70"/>
      <c r="D120" s="70"/>
      <c r="E120" s="70"/>
      <c r="F120" s="70"/>
      <c r="G120" s="70"/>
      <c r="H120" s="421"/>
      <c r="I120" s="421"/>
      <c r="J120" s="70"/>
      <c r="K120" s="70"/>
      <c r="L120" s="248"/>
      <c r="M120" s="249"/>
      <c r="N120" s="250"/>
      <c r="O120" s="250"/>
      <c r="P120" s="250"/>
      <c r="Q120" s="284"/>
      <c r="R120" s="97" t="str">
        <f t="shared" si="12"/>
        <v> </v>
      </c>
      <c r="S120" s="284"/>
      <c r="T120" s="97" t="str">
        <f t="shared" si="13"/>
        <v> </v>
      </c>
      <c r="U120" s="98"/>
      <c r="V120" s="284"/>
      <c r="W120" s="382" t="str">
        <f t="shared" si="14"/>
        <v> </v>
      </c>
      <c r="X120" s="98"/>
      <c r="Y120" s="284"/>
      <c r="Z120" s="382" t="str">
        <f t="shared" si="15"/>
        <v> </v>
      </c>
      <c r="AA120" s="450" t="e">
        <f t="shared" si="16"/>
        <v>#DIV/0!</v>
      </c>
      <c r="AB120" s="250"/>
      <c r="AC120" s="251"/>
      <c r="AD120" s="251"/>
      <c r="AE120" s="251"/>
      <c r="AF120" s="251"/>
      <c r="AG120" s="251"/>
      <c r="AH120" s="251"/>
      <c r="AI120" s="251"/>
      <c r="AJ120" s="251"/>
      <c r="AK120" s="251"/>
      <c r="AL120" s="251"/>
      <c r="AM120" s="251"/>
      <c r="AN120" s="251"/>
      <c r="AO120" s="251"/>
      <c r="AP120" s="251"/>
      <c r="AQ120" s="251"/>
      <c r="AR120" s="251"/>
      <c r="AS120" s="251"/>
    </row>
    <row r="121" spans="1:45" ht="63.75" customHeight="1" hidden="1">
      <c r="A121" s="708"/>
      <c r="B121" s="70"/>
      <c r="C121" s="70"/>
      <c r="D121" s="70"/>
      <c r="E121" s="70"/>
      <c r="F121" s="70"/>
      <c r="G121" s="70"/>
      <c r="H121" s="421"/>
      <c r="I121" s="421"/>
      <c r="J121" s="70"/>
      <c r="K121" s="70"/>
      <c r="L121" s="248"/>
      <c r="M121" s="249"/>
      <c r="N121" s="250"/>
      <c r="O121" s="250"/>
      <c r="P121" s="250"/>
      <c r="Q121" s="284"/>
      <c r="R121" s="97" t="str">
        <f t="shared" si="12"/>
        <v> </v>
      </c>
      <c r="S121" s="284"/>
      <c r="T121" s="97" t="str">
        <f t="shared" si="13"/>
        <v> </v>
      </c>
      <c r="U121" s="98"/>
      <c r="V121" s="284"/>
      <c r="W121" s="382" t="str">
        <f t="shared" si="14"/>
        <v> </v>
      </c>
      <c r="X121" s="98"/>
      <c r="Y121" s="284"/>
      <c r="Z121" s="382" t="str">
        <f t="shared" si="15"/>
        <v> </v>
      </c>
      <c r="AA121" s="450" t="e">
        <f t="shared" si="16"/>
        <v>#DIV/0!</v>
      </c>
      <c r="AB121" s="250"/>
      <c r="AC121" s="251"/>
      <c r="AD121" s="251"/>
      <c r="AE121" s="251"/>
      <c r="AF121" s="251"/>
      <c r="AG121" s="251"/>
      <c r="AH121" s="251"/>
      <c r="AI121" s="251"/>
      <c r="AJ121" s="251"/>
      <c r="AK121" s="251"/>
      <c r="AL121" s="251"/>
      <c r="AM121" s="251"/>
      <c r="AN121" s="251"/>
      <c r="AO121" s="251"/>
      <c r="AP121" s="251"/>
      <c r="AQ121" s="251"/>
      <c r="AR121" s="251"/>
      <c r="AS121" s="251"/>
    </row>
    <row r="122" spans="1:45" ht="63.75" customHeight="1" hidden="1">
      <c r="A122" s="708"/>
      <c r="B122" s="70"/>
      <c r="C122" s="70"/>
      <c r="D122" s="70"/>
      <c r="E122" s="70"/>
      <c r="F122" s="70"/>
      <c r="G122" s="70"/>
      <c r="H122" s="421"/>
      <c r="I122" s="421"/>
      <c r="J122" s="70"/>
      <c r="K122" s="70"/>
      <c r="L122" s="248"/>
      <c r="M122" s="249"/>
      <c r="N122" s="250"/>
      <c r="O122" s="250"/>
      <c r="P122" s="250"/>
      <c r="Q122" s="284"/>
      <c r="R122" s="97" t="str">
        <f t="shared" si="12"/>
        <v> </v>
      </c>
      <c r="S122" s="284"/>
      <c r="T122" s="97" t="str">
        <f t="shared" si="13"/>
        <v> </v>
      </c>
      <c r="U122" s="98"/>
      <c r="V122" s="284"/>
      <c r="W122" s="382" t="str">
        <f t="shared" si="14"/>
        <v> </v>
      </c>
      <c r="X122" s="98"/>
      <c r="Y122" s="284"/>
      <c r="Z122" s="382" t="str">
        <f t="shared" si="15"/>
        <v> </v>
      </c>
      <c r="AA122" s="450" t="e">
        <f t="shared" si="16"/>
        <v>#DIV/0!</v>
      </c>
      <c r="AB122" s="250"/>
      <c r="AC122" s="251"/>
      <c r="AD122" s="251"/>
      <c r="AE122" s="251"/>
      <c r="AF122" s="251"/>
      <c r="AG122" s="251"/>
      <c r="AH122" s="251"/>
      <c r="AI122" s="251"/>
      <c r="AJ122" s="251"/>
      <c r="AK122" s="251"/>
      <c r="AL122" s="251"/>
      <c r="AM122" s="251"/>
      <c r="AN122" s="251"/>
      <c r="AO122" s="251"/>
      <c r="AP122" s="251"/>
      <c r="AQ122" s="251"/>
      <c r="AR122" s="251"/>
      <c r="AS122" s="251"/>
    </row>
    <row r="123" spans="1:45" ht="63.75" customHeight="1" hidden="1">
      <c r="A123" s="709"/>
      <c r="B123" s="70"/>
      <c r="C123" s="70"/>
      <c r="D123" s="70"/>
      <c r="E123" s="70"/>
      <c r="F123" s="70"/>
      <c r="G123" s="70"/>
      <c r="H123" s="421"/>
      <c r="I123" s="421"/>
      <c r="J123" s="70"/>
      <c r="K123" s="70"/>
      <c r="L123" s="248"/>
      <c r="M123" s="249"/>
      <c r="N123" s="250"/>
      <c r="O123" s="250"/>
      <c r="P123" s="250"/>
      <c r="Q123" s="284"/>
      <c r="R123" s="97" t="str">
        <f t="shared" si="12"/>
        <v> </v>
      </c>
      <c r="S123" s="284"/>
      <c r="T123" s="97" t="str">
        <f t="shared" si="13"/>
        <v> </v>
      </c>
      <c r="U123" s="98"/>
      <c r="V123" s="284"/>
      <c r="W123" s="382" t="str">
        <f t="shared" si="14"/>
        <v> </v>
      </c>
      <c r="X123" s="98"/>
      <c r="Y123" s="284"/>
      <c r="Z123" s="382" t="str">
        <f t="shared" si="15"/>
        <v> </v>
      </c>
      <c r="AA123" s="450" t="e">
        <f t="shared" si="16"/>
        <v>#DIV/0!</v>
      </c>
      <c r="AB123" s="250"/>
      <c r="AC123" s="251"/>
      <c r="AD123" s="251"/>
      <c r="AE123" s="251"/>
      <c r="AF123" s="251"/>
      <c r="AG123" s="251"/>
      <c r="AH123" s="251"/>
      <c r="AI123" s="251"/>
      <c r="AJ123" s="251"/>
      <c r="AK123" s="251"/>
      <c r="AL123" s="251"/>
      <c r="AM123" s="251"/>
      <c r="AN123" s="251"/>
      <c r="AO123" s="251"/>
      <c r="AP123" s="251"/>
      <c r="AQ123" s="251"/>
      <c r="AR123" s="251"/>
      <c r="AS123" s="251"/>
    </row>
    <row r="124" spans="1:45" ht="63.75" customHeight="1" hidden="1">
      <c r="A124" s="707"/>
      <c r="B124" s="70"/>
      <c r="C124" s="70"/>
      <c r="D124" s="70"/>
      <c r="E124" s="70"/>
      <c r="F124" s="70"/>
      <c r="G124" s="70"/>
      <c r="H124" s="421"/>
      <c r="I124" s="421"/>
      <c r="J124" s="70"/>
      <c r="K124" s="70"/>
      <c r="L124" s="248"/>
      <c r="M124" s="249"/>
      <c r="N124" s="250"/>
      <c r="O124" s="250"/>
      <c r="P124" s="250"/>
      <c r="Q124" s="284"/>
      <c r="R124" s="97" t="str">
        <f t="shared" si="12"/>
        <v> </v>
      </c>
      <c r="S124" s="284"/>
      <c r="T124" s="97" t="str">
        <f t="shared" si="13"/>
        <v> </v>
      </c>
      <c r="U124" s="98"/>
      <c r="V124" s="284"/>
      <c r="W124" s="382" t="str">
        <f t="shared" si="14"/>
        <v> </v>
      </c>
      <c r="X124" s="98"/>
      <c r="Y124" s="284"/>
      <c r="Z124" s="382" t="str">
        <f t="shared" si="15"/>
        <v> </v>
      </c>
      <c r="AA124" s="450" t="e">
        <f t="shared" si="16"/>
        <v>#DIV/0!</v>
      </c>
      <c r="AB124" s="250"/>
      <c r="AC124" s="251"/>
      <c r="AD124" s="251"/>
      <c r="AE124" s="251"/>
      <c r="AF124" s="251"/>
      <c r="AG124" s="251"/>
      <c r="AH124" s="251"/>
      <c r="AI124" s="251"/>
      <c r="AJ124" s="251"/>
      <c r="AK124" s="251"/>
      <c r="AL124" s="251"/>
      <c r="AM124" s="251"/>
      <c r="AN124" s="251"/>
      <c r="AO124" s="251"/>
      <c r="AP124" s="251"/>
      <c r="AQ124" s="251"/>
      <c r="AR124" s="251"/>
      <c r="AS124" s="251"/>
    </row>
    <row r="125" spans="1:45" ht="63.75" customHeight="1" hidden="1">
      <c r="A125" s="708"/>
      <c r="B125" s="70"/>
      <c r="C125" s="70"/>
      <c r="D125" s="70"/>
      <c r="E125" s="70"/>
      <c r="F125" s="70"/>
      <c r="G125" s="70"/>
      <c r="H125" s="421"/>
      <c r="I125" s="421"/>
      <c r="J125" s="70"/>
      <c r="K125" s="70"/>
      <c r="L125" s="248"/>
      <c r="M125" s="249"/>
      <c r="N125" s="250"/>
      <c r="O125" s="250"/>
      <c r="P125" s="250"/>
      <c r="Q125" s="284"/>
      <c r="R125" s="97" t="str">
        <f t="shared" si="12"/>
        <v> </v>
      </c>
      <c r="S125" s="284"/>
      <c r="T125" s="97" t="str">
        <f t="shared" si="13"/>
        <v> </v>
      </c>
      <c r="U125" s="98"/>
      <c r="V125" s="284"/>
      <c r="W125" s="382" t="str">
        <f t="shared" si="14"/>
        <v> </v>
      </c>
      <c r="X125" s="98"/>
      <c r="Y125" s="284"/>
      <c r="Z125" s="382" t="str">
        <f t="shared" si="15"/>
        <v> </v>
      </c>
      <c r="AA125" s="450" t="e">
        <f t="shared" si="16"/>
        <v>#DIV/0!</v>
      </c>
      <c r="AB125" s="250"/>
      <c r="AC125" s="251"/>
      <c r="AD125" s="251"/>
      <c r="AE125" s="251"/>
      <c r="AF125" s="251"/>
      <c r="AG125" s="251"/>
      <c r="AH125" s="251"/>
      <c r="AI125" s="251"/>
      <c r="AJ125" s="251"/>
      <c r="AK125" s="251"/>
      <c r="AL125" s="251"/>
      <c r="AM125" s="251"/>
      <c r="AN125" s="251"/>
      <c r="AO125" s="251"/>
      <c r="AP125" s="251"/>
      <c r="AQ125" s="251"/>
      <c r="AR125" s="251"/>
      <c r="AS125" s="251"/>
    </row>
    <row r="126" spans="1:45" ht="63.75" customHeight="1" hidden="1">
      <c r="A126" s="708"/>
      <c r="B126" s="70"/>
      <c r="C126" s="70"/>
      <c r="D126" s="70"/>
      <c r="E126" s="70"/>
      <c r="F126" s="70"/>
      <c r="G126" s="70"/>
      <c r="H126" s="421"/>
      <c r="I126" s="421"/>
      <c r="J126" s="70"/>
      <c r="K126" s="70"/>
      <c r="L126" s="248"/>
      <c r="M126" s="249"/>
      <c r="N126" s="250"/>
      <c r="O126" s="250"/>
      <c r="P126" s="250"/>
      <c r="Q126" s="284"/>
      <c r="R126" s="97" t="str">
        <f t="shared" si="12"/>
        <v> </v>
      </c>
      <c r="S126" s="284"/>
      <c r="T126" s="97" t="str">
        <f t="shared" si="13"/>
        <v> </v>
      </c>
      <c r="U126" s="98"/>
      <c r="V126" s="284"/>
      <c r="W126" s="382" t="str">
        <f t="shared" si="14"/>
        <v> </v>
      </c>
      <c r="X126" s="98"/>
      <c r="Y126" s="284"/>
      <c r="Z126" s="382" t="str">
        <f t="shared" si="15"/>
        <v> </v>
      </c>
      <c r="AA126" s="450" t="e">
        <f t="shared" si="16"/>
        <v>#DIV/0!</v>
      </c>
      <c r="AB126" s="250"/>
      <c r="AC126" s="251"/>
      <c r="AD126" s="251"/>
      <c r="AE126" s="251"/>
      <c r="AF126" s="251"/>
      <c r="AG126" s="251"/>
      <c r="AH126" s="251"/>
      <c r="AI126" s="251"/>
      <c r="AJ126" s="251"/>
      <c r="AK126" s="251"/>
      <c r="AL126" s="251"/>
      <c r="AM126" s="251"/>
      <c r="AN126" s="251"/>
      <c r="AO126" s="251"/>
      <c r="AP126" s="251"/>
      <c r="AQ126" s="251"/>
      <c r="AR126" s="251"/>
      <c r="AS126" s="251"/>
    </row>
    <row r="127" spans="1:45" ht="63.75" customHeight="1" hidden="1">
      <c r="A127" s="708"/>
      <c r="B127" s="70"/>
      <c r="C127" s="70"/>
      <c r="D127" s="70"/>
      <c r="E127" s="70"/>
      <c r="F127" s="70"/>
      <c r="G127" s="70"/>
      <c r="H127" s="421"/>
      <c r="I127" s="421"/>
      <c r="J127" s="70"/>
      <c r="K127" s="70"/>
      <c r="L127" s="248"/>
      <c r="M127" s="249"/>
      <c r="N127" s="250"/>
      <c r="O127" s="250"/>
      <c r="P127" s="250"/>
      <c r="Q127" s="284"/>
      <c r="R127" s="97" t="str">
        <f t="shared" si="12"/>
        <v> </v>
      </c>
      <c r="S127" s="284"/>
      <c r="T127" s="97" t="str">
        <f t="shared" si="13"/>
        <v> </v>
      </c>
      <c r="U127" s="98"/>
      <c r="V127" s="284"/>
      <c r="W127" s="382" t="str">
        <f t="shared" si="14"/>
        <v> </v>
      </c>
      <c r="X127" s="98"/>
      <c r="Y127" s="284"/>
      <c r="Z127" s="382" t="str">
        <f t="shared" si="15"/>
        <v> </v>
      </c>
      <c r="AA127" s="450" t="e">
        <f t="shared" si="16"/>
        <v>#DIV/0!</v>
      </c>
      <c r="AB127" s="250"/>
      <c r="AC127" s="251"/>
      <c r="AD127" s="251"/>
      <c r="AE127" s="251"/>
      <c r="AF127" s="251"/>
      <c r="AG127" s="251"/>
      <c r="AH127" s="251"/>
      <c r="AI127" s="251"/>
      <c r="AJ127" s="251"/>
      <c r="AK127" s="251"/>
      <c r="AL127" s="251"/>
      <c r="AM127" s="251"/>
      <c r="AN127" s="251"/>
      <c r="AO127" s="251"/>
      <c r="AP127" s="251"/>
      <c r="AQ127" s="251"/>
      <c r="AR127" s="251"/>
      <c r="AS127" s="251"/>
    </row>
    <row r="128" spans="1:45" ht="63.75" customHeight="1" hidden="1">
      <c r="A128" s="708"/>
      <c r="B128" s="70"/>
      <c r="C128" s="70"/>
      <c r="D128" s="70"/>
      <c r="E128" s="70"/>
      <c r="F128" s="70"/>
      <c r="G128" s="70"/>
      <c r="H128" s="421"/>
      <c r="I128" s="421"/>
      <c r="J128" s="70"/>
      <c r="K128" s="70"/>
      <c r="L128" s="248"/>
      <c r="M128" s="249"/>
      <c r="N128" s="250"/>
      <c r="O128" s="250"/>
      <c r="P128" s="250"/>
      <c r="Q128" s="284"/>
      <c r="R128" s="97" t="str">
        <f t="shared" si="12"/>
        <v> </v>
      </c>
      <c r="S128" s="284"/>
      <c r="T128" s="97" t="str">
        <f t="shared" si="13"/>
        <v> </v>
      </c>
      <c r="U128" s="98"/>
      <c r="V128" s="284"/>
      <c r="W128" s="382" t="str">
        <f t="shared" si="14"/>
        <v> </v>
      </c>
      <c r="X128" s="98"/>
      <c r="Y128" s="284"/>
      <c r="Z128" s="382" t="str">
        <f t="shared" si="15"/>
        <v> </v>
      </c>
      <c r="AA128" s="450" t="e">
        <f t="shared" si="16"/>
        <v>#DIV/0!</v>
      </c>
      <c r="AB128" s="250"/>
      <c r="AC128" s="251"/>
      <c r="AD128" s="251"/>
      <c r="AE128" s="251"/>
      <c r="AF128" s="251"/>
      <c r="AG128" s="251"/>
      <c r="AH128" s="251"/>
      <c r="AI128" s="251"/>
      <c r="AJ128" s="251"/>
      <c r="AK128" s="251"/>
      <c r="AL128" s="251"/>
      <c r="AM128" s="251"/>
      <c r="AN128" s="251"/>
      <c r="AO128" s="251"/>
      <c r="AP128" s="251"/>
      <c r="AQ128" s="251"/>
      <c r="AR128" s="251"/>
      <c r="AS128" s="251"/>
    </row>
    <row r="129" spans="1:45" ht="63.75" customHeight="1" hidden="1">
      <c r="A129" s="708"/>
      <c r="B129" s="70"/>
      <c r="C129" s="70"/>
      <c r="D129" s="70"/>
      <c r="E129" s="70"/>
      <c r="F129" s="70"/>
      <c r="G129" s="70"/>
      <c r="H129" s="421"/>
      <c r="I129" s="421"/>
      <c r="J129" s="70"/>
      <c r="K129" s="70"/>
      <c r="L129" s="248"/>
      <c r="M129" s="249"/>
      <c r="N129" s="250"/>
      <c r="O129" s="250"/>
      <c r="P129" s="250"/>
      <c r="Q129" s="284"/>
      <c r="R129" s="97" t="str">
        <f t="shared" si="12"/>
        <v> </v>
      </c>
      <c r="S129" s="284"/>
      <c r="T129" s="97" t="str">
        <f t="shared" si="13"/>
        <v> </v>
      </c>
      <c r="U129" s="98"/>
      <c r="V129" s="284"/>
      <c r="W129" s="382" t="str">
        <f t="shared" si="14"/>
        <v> </v>
      </c>
      <c r="X129" s="98"/>
      <c r="Y129" s="284"/>
      <c r="Z129" s="382" t="str">
        <f t="shared" si="15"/>
        <v> </v>
      </c>
      <c r="AA129" s="450" t="e">
        <f t="shared" si="16"/>
        <v>#DIV/0!</v>
      </c>
      <c r="AB129" s="250"/>
      <c r="AC129" s="251"/>
      <c r="AD129" s="251"/>
      <c r="AE129" s="251"/>
      <c r="AF129" s="251"/>
      <c r="AG129" s="251"/>
      <c r="AH129" s="251"/>
      <c r="AI129" s="251"/>
      <c r="AJ129" s="251"/>
      <c r="AK129" s="251"/>
      <c r="AL129" s="251"/>
      <c r="AM129" s="251"/>
      <c r="AN129" s="251"/>
      <c r="AO129" s="251"/>
      <c r="AP129" s="251"/>
      <c r="AQ129" s="251"/>
      <c r="AR129" s="251"/>
      <c r="AS129" s="251"/>
    </row>
    <row r="130" spans="1:45" ht="63.75" customHeight="1" hidden="1">
      <c r="A130" s="708"/>
      <c r="B130" s="70"/>
      <c r="C130" s="70"/>
      <c r="D130" s="70"/>
      <c r="E130" s="70"/>
      <c r="F130" s="70"/>
      <c r="G130" s="70"/>
      <c r="H130" s="421"/>
      <c r="I130" s="421"/>
      <c r="J130" s="70"/>
      <c r="K130" s="70"/>
      <c r="L130" s="248"/>
      <c r="M130" s="249"/>
      <c r="N130" s="250"/>
      <c r="O130" s="250"/>
      <c r="P130" s="250"/>
      <c r="Q130" s="284"/>
      <c r="R130" s="97" t="str">
        <f t="shared" si="12"/>
        <v> </v>
      </c>
      <c r="S130" s="284"/>
      <c r="T130" s="97" t="str">
        <f t="shared" si="13"/>
        <v> </v>
      </c>
      <c r="U130" s="98"/>
      <c r="V130" s="284"/>
      <c r="W130" s="382" t="str">
        <f t="shared" si="14"/>
        <v> </v>
      </c>
      <c r="X130" s="98"/>
      <c r="Y130" s="284"/>
      <c r="Z130" s="382" t="str">
        <f t="shared" si="15"/>
        <v> </v>
      </c>
      <c r="AA130" s="450" t="e">
        <f t="shared" si="16"/>
        <v>#DIV/0!</v>
      </c>
      <c r="AB130" s="250"/>
      <c r="AC130" s="251"/>
      <c r="AD130" s="251"/>
      <c r="AE130" s="251"/>
      <c r="AF130" s="251"/>
      <c r="AG130" s="251"/>
      <c r="AH130" s="251"/>
      <c r="AI130" s="251"/>
      <c r="AJ130" s="251"/>
      <c r="AK130" s="251"/>
      <c r="AL130" s="251"/>
      <c r="AM130" s="251"/>
      <c r="AN130" s="251"/>
      <c r="AO130" s="251"/>
      <c r="AP130" s="251"/>
      <c r="AQ130" s="251"/>
      <c r="AR130" s="251"/>
      <c r="AS130" s="251"/>
    </row>
    <row r="131" spans="1:45" ht="63.75" customHeight="1" hidden="1">
      <c r="A131" s="709"/>
      <c r="B131" s="70"/>
      <c r="C131" s="70"/>
      <c r="D131" s="70"/>
      <c r="E131" s="70"/>
      <c r="F131" s="70"/>
      <c r="G131" s="70"/>
      <c r="H131" s="421"/>
      <c r="I131" s="421"/>
      <c r="J131" s="70"/>
      <c r="K131" s="70"/>
      <c r="L131" s="248"/>
      <c r="M131" s="249"/>
      <c r="N131" s="250"/>
      <c r="O131" s="250"/>
      <c r="P131" s="250"/>
      <c r="Q131" s="284"/>
      <c r="R131" s="97" t="str">
        <f t="shared" si="12"/>
        <v> </v>
      </c>
      <c r="S131" s="284"/>
      <c r="T131" s="97" t="str">
        <f t="shared" si="13"/>
        <v> </v>
      </c>
      <c r="U131" s="98"/>
      <c r="V131" s="284"/>
      <c r="W131" s="382" t="str">
        <f t="shared" si="14"/>
        <v> </v>
      </c>
      <c r="X131" s="98"/>
      <c r="Y131" s="284"/>
      <c r="Z131" s="382" t="str">
        <f t="shared" si="15"/>
        <v> </v>
      </c>
      <c r="AA131" s="450" t="e">
        <f t="shared" si="16"/>
        <v>#DIV/0!</v>
      </c>
      <c r="AB131" s="250"/>
      <c r="AC131" s="251"/>
      <c r="AD131" s="251"/>
      <c r="AE131" s="251"/>
      <c r="AF131" s="251"/>
      <c r="AG131" s="251"/>
      <c r="AH131" s="251"/>
      <c r="AI131" s="251"/>
      <c r="AJ131" s="251"/>
      <c r="AK131" s="251"/>
      <c r="AL131" s="251"/>
      <c r="AM131" s="251"/>
      <c r="AN131" s="251"/>
      <c r="AO131" s="251"/>
      <c r="AP131" s="251"/>
      <c r="AQ131" s="251"/>
      <c r="AR131" s="251"/>
      <c r="AS131" s="251"/>
    </row>
    <row r="132" spans="1:28" ht="34.5" customHeight="1" hidden="1">
      <c r="A132" s="695" t="s">
        <v>107</v>
      </c>
      <c r="B132" s="696"/>
      <c r="C132" s="696"/>
      <c r="D132" s="696"/>
      <c r="E132" s="696"/>
      <c r="F132" s="696"/>
      <c r="G132" s="696"/>
      <c r="H132" s="696"/>
      <c r="I132" s="696"/>
      <c r="J132" s="696"/>
      <c r="K132" s="696"/>
      <c r="L132" s="278"/>
      <c r="M132" s="279"/>
      <c r="N132" s="254"/>
      <c r="O132" s="254"/>
      <c r="P132" s="254"/>
      <c r="Q132" s="252">
        <f>$L132/4</f>
        <v>0</v>
      </c>
      <c r="R132" s="255">
        <v>1</v>
      </c>
      <c r="S132" s="252">
        <f>$L132/4</f>
        <v>0</v>
      </c>
      <c r="T132" s="255">
        <v>1</v>
      </c>
      <c r="U132" s="256" t="e">
        <f>AVERAGE(U99:U115)</f>
        <v>#DIV/0!</v>
      </c>
      <c r="V132" s="252">
        <f>$L132/4</f>
        <v>0</v>
      </c>
      <c r="W132" s="255">
        <v>1</v>
      </c>
      <c r="X132" s="304" t="e">
        <f>AVERAGE(X99:X115)</f>
        <v>#DIV/0!</v>
      </c>
      <c r="Y132" s="252">
        <f>$L132/4</f>
        <v>0</v>
      </c>
      <c r="Z132" s="255">
        <v>1</v>
      </c>
      <c r="AA132" s="304" t="e">
        <f>AVERAGE(AA99:AA115)</f>
        <v>#DIV/0!</v>
      </c>
      <c r="AB132" s="257"/>
    </row>
    <row r="133" spans="1:28" ht="47.25" customHeight="1" hidden="1">
      <c r="A133" s="691" t="s">
        <v>108</v>
      </c>
      <c r="B133" s="692"/>
      <c r="C133" s="692"/>
      <c r="D133" s="692"/>
      <c r="E133" s="692"/>
      <c r="F133" s="692"/>
      <c r="G133" s="692"/>
      <c r="H133" s="692"/>
      <c r="I133" s="692"/>
      <c r="J133" s="692"/>
      <c r="K133" s="692"/>
      <c r="L133" s="258"/>
      <c r="M133" s="259"/>
      <c r="N133" s="260"/>
      <c r="O133" s="260"/>
      <c r="P133" s="260"/>
      <c r="Q133" s="261" t="e">
        <f>R133*Q132/R132</f>
        <v>#DIV/0!</v>
      </c>
      <c r="R133" s="262" t="e">
        <f>AVERAGE(R99:R131)</f>
        <v>#DIV/0!</v>
      </c>
      <c r="S133" s="261" t="e">
        <f>T133*S132/T132</f>
        <v>#DIV/0!</v>
      </c>
      <c r="T133" s="262" t="e">
        <f>AVERAGE(T99:T131)</f>
        <v>#DIV/0!</v>
      </c>
      <c r="U133" s="263" t="e">
        <f>SUM(Q133,S133)</f>
        <v>#DIV/0!</v>
      </c>
      <c r="V133" s="305" t="e">
        <f>W133*V132/W132</f>
        <v>#DIV/0!</v>
      </c>
      <c r="W133" s="262" t="e">
        <f>AVERAGE(W99:W131)</f>
        <v>#DIV/0!</v>
      </c>
      <c r="X133" s="263" t="e">
        <f>SUM(U133,V133)</f>
        <v>#DIV/0!</v>
      </c>
      <c r="Y133" s="261" t="e">
        <f>Z133*Y132/Z132</f>
        <v>#DIV/0!</v>
      </c>
      <c r="Z133" s="262" t="e">
        <f>AVERAGE(Z99:Z131)</f>
        <v>#DIV/0!</v>
      </c>
      <c r="AA133" s="263" t="e">
        <f>SUM(X133,Y133)</f>
        <v>#DIV/0!</v>
      </c>
      <c r="AB133" s="264"/>
    </row>
    <row r="134" ht="37.5" customHeight="1" hidden="1"/>
    <row r="135" spans="1:198" ht="41.25" customHeight="1">
      <c r="A135" s="673" t="s">
        <v>109</v>
      </c>
      <c r="B135" s="674"/>
      <c r="C135" s="674"/>
      <c r="D135" s="674"/>
      <c r="E135" s="674"/>
      <c r="F135" s="674"/>
      <c r="G135" s="674"/>
      <c r="H135" s="674"/>
      <c r="I135" s="674"/>
      <c r="J135" s="674"/>
      <c r="K135" s="675"/>
      <c r="L135" s="324">
        <f>SUM(L18,L50,L91,L132)</f>
        <v>0.0019</v>
      </c>
      <c r="M135" s="325"/>
      <c r="N135" s="326"/>
      <c r="O135" s="326"/>
      <c r="P135" s="326"/>
      <c r="Q135" s="324">
        <f>SUM(Q18,Q50)</f>
        <v>2.5E-05</v>
      </c>
      <c r="R135" s="327">
        <v>1</v>
      </c>
      <c r="S135" s="324">
        <f>SUM(S18,S50)</f>
        <v>2.5E-05</v>
      </c>
      <c r="T135" s="327">
        <v>1</v>
      </c>
      <c r="U135" s="324">
        <f>AVERAGE(U18,U50)</f>
        <v>0.9775</v>
      </c>
      <c r="V135" s="324">
        <f>SUM(V18,V50)</f>
        <v>2.5E-05</v>
      </c>
      <c r="W135" s="327">
        <v>1</v>
      </c>
      <c r="X135" s="324">
        <f>AVERAGE(X18,X50)</f>
        <v>0.9761111111111112</v>
      </c>
      <c r="Y135" s="324">
        <f>SUM(Y18,Y50)</f>
        <v>0.0009249999999999999</v>
      </c>
      <c r="Z135" s="327">
        <v>1</v>
      </c>
      <c r="AA135" s="256" t="e">
        <f>AVERAGE(AA18,AA50)</f>
        <v>#DIV/0!</v>
      </c>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6"/>
      <c r="AY135" s="326"/>
      <c r="AZ135" s="326"/>
      <c r="BA135" s="326"/>
      <c r="BB135" s="326"/>
      <c r="BC135" s="326"/>
      <c r="BD135" s="326"/>
      <c r="BE135" s="326"/>
      <c r="BF135" s="326"/>
      <c r="BG135" s="326"/>
      <c r="BH135" s="326"/>
      <c r="BI135" s="326"/>
      <c r="BJ135" s="326"/>
      <c r="BK135" s="326"/>
      <c r="BL135" s="326"/>
      <c r="BM135" s="326"/>
      <c r="BN135" s="326"/>
      <c r="BO135" s="326"/>
      <c r="BP135" s="326"/>
      <c r="BQ135" s="326"/>
      <c r="BR135" s="326"/>
      <c r="BS135" s="326"/>
      <c r="BT135" s="326"/>
      <c r="BU135" s="326"/>
      <c r="BV135" s="326"/>
      <c r="BW135" s="326"/>
      <c r="BX135" s="326"/>
      <c r="BY135" s="326"/>
      <c r="BZ135" s="326"/>
      <c r="CA135" s="326"/>
      <c r="CB135" s="326"/>
      <c r="CC135" s="326"/>
      <c r="CD135" s="326"/>
      <c r="CE135" s="326"/>
      <c r="CF135" s="326"/>
      <c r="CG135" s="326"/>
      <c r="CH135" s="326"/>
      <c r="CI135" s="326"/>
      <c r="CJ135" s="326"/>
      <c r="CK135" s="326"/>
      <c r="CL135" s="326"/>
      <c r="CM135" s="326"/>
      <c r="CN135" s="326"/>
      <c r="CO135" s="326"/>
      <c r="CP135" s="326"/>
      <c r="CQ135" s="326"/>
      <c r="CR135" s="326"/>
      <c r="CS135" s="326"/>
      <c r="CT135" s="326"/>
      <c r="CU135" s="326"/>
      <c r="CV135" s="326"/>
      <c r="CW135" s="326"/>
      <c r="CX135" s="326"/>
      <c r="CY135" s="326"/>
      <c r="CZ135" s="326"/>
      <c r="DA135" s="326"/>
      <c r="DB135" s="326"/>
      <c r="DC135" s="326"/>
      <c r="DD135" s="326"/>
      <c r="DE135" s="326"/>
      <c r="DF135" s="326"/>
      <c r="DG135" s="326"/>
      <c r="DH135" s="326"/>
      <c r="DI135" s="326"/>
      <c r="DJ135" s="326"/>
      <c r="DK135" s="326"/>
      <c r="DL135" s="326"/>
      <c r="DM135" s="326"/>
      <c r="DN135" s="326"/>
      <c r="DO135" s="326"/>
      <c r="DP135" s="326"/>
      <c r="DQ135" s="326"/>
      <c r="DR135" s="326"/>
      <c r="DS135" s="326"/>
      <c r="DT135" s="326"/>
      <c r="DU135" s="326"/>
      <c r="DV135" s="326"/>
      <c r="DW135" s="326"/>
      <c r="DX135" s="326"/>
      <c r="DY135" s="326"/>
      <c r="DZ135" s="326"/>
      <c r="EA135" s="326"/>
      <c r="EB135" s="326"/>
      <c r="EC135" s="326"/>
      <c r="ED135" s="326"/>
      <c r="EE135" s="326"/>
      <c r="EF135" s="326"/>
      <c r="EG135" s="326"/>
      <c r="EH135" s="326"/>
      <c r="EI135" s="326"/>
      <c r="EJ135" s="326"/>
      <c r="EK135" s="326"/>
      <c r="EL135" s="326"/>
      <c r="EM135" s="326"/>
      <c r="EN135" s="326"/>
      <c r="EO135" s="326"/>
      <c r="EP135" s="326"/>
      <c r="EQ135" s="326"/>
      <c r="ER135" s="326"/>
      <c r="ES135" s="326"/>
      <c r="ET135" s="326"/>
      <c r="EU135" s="326"/>
      <c r="EV135" s="326"/>
      <c r="EW135" s="326"/>
      <c r="EX135" s="326"/>
      <c r="EY135" s="326"/>
      <c r="EZ135" s="326"/>
      <c r="FA135" s="326"/>
      <c r="FB135" s="326"/>
      <c r="FC135" s="326"/>
      <c r="FD135" s="326"/>
      <c r="FE135" s="326"/>
      <c r="FF135" s="326"/>
      <c r="FG135" s="326"/>
      <c r="FH135" s="326"/>
      <c r="FI135" s="326"/>
      <c r="FJ135" s="326"/>
      <c r="FK135" s="326"/>
      <c r="FL135" s="326"/>
      <c r="FM135" s="326"/>
      <c r="FN135" s="326"/>
      <c r="FO135" s="326"/>
      <c r="FP135" s="326"/>
      <c r="FQ135" s="326"/>
      <c r="FR135" s="326"/>
      <c r="FS135" s="326"/>
      <c r="FT135" s="326"/>
      <c r="FU135" s="326"/>
      <c r="FV135" s="326"/>
      <c r="FW135" s="326"/>
      <c r="FX135" s="326"/>
      <c r="FY135" s="326"/>
      <c r="FZ135" s="326"/>
      <c r="GA135" s="326"/>
      <c r="GB135" s="326"/>
      <c r="GC135" s="326"/>
      <c r="GD135" s="326"/>
      <c r="GE135" s="326"/>
      <c r="GF135" s="326"/>
      <c r="GG135" s="326"/>
      <c r="GH135" s="326"/>
      <c r="GI135" s="326"/>
      <c r="GJ135" s="326"/>
      <c r="GK135" s="326"/>
      <c r="GL135" s="326"/>
      <c r="GM135" s="326"/>
      <c r="GN135" s="326"/>
      <c r="GO135" s="326"/>
      <c r="GP135" s="326"/>
    </row>
    <row r="136" spans="1:27" s="331" customFormat="1" ht="41.25" customHeight="1">
      <c r="A136" s="670" t="s">
        <v>110</v>
      </c>
      <c r="B136" s="671"/>
      <c r="C136" s="671"/>
      <c r="D136" s="671"/>
      <c r="E136" s="671"/>
      <c r="F136" s="671"/>
      <c r="G136" s="671"/>
      <c r="H136" s="671"/>
      <c r="I136" s="671"/>
      <c r="J136" s="671"/>
      <c r="K136" s="672"/>
      <c r="L136" s="329"/>
      <c r="M136" s="330"/>
      <c r="Q136" s="332">
        <f>(R136*Q135)/R135</f>
        <v>2.5E-05</v>
      </c>
      <c r="R136" s="333">
        <f>AVERAGE(R19,R51)</f>
        <v>1</v>
      </c>
      <c r="S136" s="332">
        <f>(T136*S135)/T135</f>
        <v>2.35E-05</v>
      </c>
      <c r="T136" s="333">
        <f>AVERAGE(T19,T51)</f>
        <v>0.94</v>
      </c>
      <c r="U136" s="324">
        <f>SUM(U19,U51)</f>
        <v>4.85E-05</v>
      </c>
      <c r="V136" s="332">
        <f>(W136*V135)/W135</f>
        <v>2.4444444444444445E-05</v>
      </c>
      <c r="W136" s="333">
        <f>AVERAGE(W19,W51)</f>
        <v>0.9777777777777777</v>
      </c>
      <c r="X136" s="324">
        <f>SUM(X19,X51)</f>
        <v>7.294444444444445E-05</v>
      </c>
      <c r="Y136" s="332" t="e">
        <f>(Z136*Y135)/Z135</f>
        <v>#DIV/0!</v>
      </c>
      <c r="Z136" s="333" t="e">
        <f>AVERAGE(Z19,Z51)</f>
        <v>#DIV/0!</v>
      </c>
      <c r="AA136" s="263" t="e">
        <f>SUM(AA19,AA51)</f>
        <v>#DIV/0!</v>
      </c>
    </row>
  </sheetData>
  <sheetProtection password="CC3A" sheet="1" insertHyperlinks="0"/>
  <mergeCells count="219">
    <mergeCell ref="I42:I44"/>
    <mergeCell ref="J42:J44"/>
    <mergeCell ref="K42:K44"/>
    <mergeCell ref="L42:L44"/>
    <mergeCell ref="Q42:Q44"/>
    <mergeCell ref="R42:R44"/>
    <mergeCell ref="C42:C44"/>
    <mergeCell ref="D42:D44"/>
    <mergeCell ref="E42:E44"/>
    <mergeCell ref="F42:F44"/>
    <mergeCell ref="G42:G44"/>
    <mergeCell ref="H42:H44"/>
    <mergeCell ref="Z16:Z17"/>
    <mergeCell ref="W16:W17"/>
    <mergeCell ref="X16:X17"/>
    <mergeCell ref="AA42:AA43"/>
    <mergeCell ref="W40:W41"/>
    <mergeCell ref="X40:X41"/>
    <mergeCell ref="Y40:Y41"/>
    <mergeCell ref="Z40:Z41"/>
    <mergeCell ref="AA40:AA41"/>
    <mergeCell ref="Y42:Y43"/>
    <mergeCell ref="S42:S44"/>
    <mergeCell ref="V40:V41"/>
    <mergeCell ref="U42:U44"/>
    <mergeCell ref="Y14:Y15"/>
    <mergeCell ref="Z14:Z15"/>
    <mergeCell ref="Z42:Z43"/>
    <mergeCell ref="T42:T44"/>
    <mergeCell ref="S16:S17"/>
    <mergeCell ref="X14:X15"/>
    <mergeCell ref="Q24:AA24"/>
    <mergeCell ref="Q40:Q41"/>
    <mergeCell ref="R40:R41"/>
    <mergeCell ref="S40:S41"/>
    <mergeCell ref="T40:T41"/>
    <mergeCell ref="U40:U41"/>
    <mergeCell ref="R14:R15"/>
    <mergeCell ref="S14:S15"/>
    <mergeCell ref="T14:T15"/>
    <mergeCell ref="U14:U15"/>
    <mergeCell ref="Q16:Q17"/>
    <mergeCell ref="R16:R17"/>
    <mergeCell ref="T16:T17"/>
    <mergeCell ref="U16:U17"/>
    <mergeCell ref="Y16:Y17"/>
    <mergeCell ref="A10:AS10"/>
    <mergeCell ref="M42:M43"/>
    <mergeCell ref="P12:P13"/>
    <mergeCell ref="N42:N44"/>
    <mergeCell ref="O42:O44"/>
    <mergeCell ref="P42:P44"/>
    <mergeCell ref="AA16:AA17"/>
    <mergeCell ref="A12:A13"/>
    <mergeCell ref="B12:B13"/>
    <mergeCell ref="V16:V17"/>
    <mergeCell ref="A11:P11"/>
    <mergeCell ref="Q11:AS11"/>
    <mergeCell ref="N12:N13"/>
    <mergeCell ref="W14:W15"/>
    <mergeCell ref="V14:V15"/>
    <mergeCell ref="Q14:Q15"/>
    <mergeCell ref="A1:AS3"/>
    <mergeCell ref="S5:AS5"/>
    <mergeCell ref="S6:AS6"/>
    <mergeCell ref="S7:AS7"/>
    <mergeCell ref="A5:H5"/>
    <mergeCell ref="A6:H6"/>
    <mergeCell ref="A7:H7"/>
    <mergeCell ref="A4:D4"/>
    <mergeCell ref="J4:P4"/>
    <mergeCell ref="AP12:AS12"/>
    <mergeCell ref="G14:G15"/>
    <mergeCell ref="H14:H15"/>
    <mergeCell ref="AB12:AI12"/>
    <mergeCell ref="AJ12:AM12"/>
    <mergeCell ref="L12:L13"/>
    <mergeCell ref="O12:O13"/>
    <mergeCell ref="Q12:AA12"/>
    <mergeCell ref="AA14:AA15"/>
    <mergeCell ref="J12:J13"/>
    <mergeCell ref="N14:P17"/>
    <mergeCell ref="G16:G17"/>
    <mergeCell ref="E12:H12"/>
    <mergeCell ref="K12:K13"/>
    <mergeCell ref="C12:C13"/>
    <mergeCell ref="I12:I13"/>
    <mergeCell ref="D12:D13"/>
    <mergeCell ref="H16:H17"/>
    <mergeCell ref="I16:I17"/>
    <mergeCell ref="AB24:AI24"/>
    <mergeCell ref="A23:L23"/>
    <mergeCell ref="Q23:AS23"/>
    <mergeCell ref="AN12:AN13"/>
    <mergeCell ref="AO12:AO13"/>
    <mergeCell ref="K24:K25"/>
    <mergeCell ref="AJ24:AM24"/>
    <mergeCell ref="AN24:AN25"/>
    <mergeCell ref="I14:I15"/>
    <mergeCell ref="B24:B25"/>
    <mergeCell ref="O27:O28"/>
    <mergeCell ref="P27:P28"/>
    <mergeCell ref="A18:K18"/>
    <mergeCell ref="F16:F17"/>
    <mergeCell ref="J24:J25"/>
    <mergeCell ref="D24:D25"/>
    <mergeCell ref="N24:N25"/>
    <mergeCell ref="O24:O25"/>
    <mergeCell ref="P24:P25"/>
    <mergeCell ref="A24:A25"/>
    <mergeCell ref="A42:A44"/>
    <mergeCell ref="N27:N28"/>
    <mergeCell ref="AP24:AS24"/>
    <mergeCell ref="C24:C25"/>
    <mergeCell ref="I40:I41"/>
    <mergeCell ref="J40:J41"/>
    <mergeCell ref="K40:K41"/>
    <mergeCell ref="B30:B31"/>
    <mergeCell ref="A26:A33"/>
    <mergeCell ref="C40:C41"/>
    <mergeCell ref="I56:I57"/>
    <mergeCell ref="J56:J57"/>
    <mergeCell ref="K56:K57"/>
    <mergeCell ref="L24:L25"/>
    <mergeCell ref="A50:K50"/>
    <mergeCell ref="A51:K51"/>
    <mergeCell ref="A54:AS54"/>
    <mergeCell ref="A55:P55"/>
    <mergeCell ref="Q55:AS55"/>
    <mergeCell ref="A48:A49"/>
    <mergeCell ref="O56:O57"/>
    <mergeCell ref="P56:P57"/>
    <mergeCell ref="Q56:AA56"/>
    <mergeCell ref="AB56:AI56"/>
    <mergeCell ref="A45:A46"/>
    <mergeCell ref="A56:A57"/>
    <mergeCell ref="B56:B57"/>
    <mergeCell ref="C56:C57"/>
    <mergeCell ref="D56:D57"/>
    <mergeCell ref="E56:H56"/>
    <mergeCell ref="AJ56:AM56"/>
    <mergeCell ref="AN56:AN57"/>
    <mergeCell ref="AO56:AO57"/>
    <mergeCell ref="AP56:AS56"/>
    <mergeCell ref="A58:A66"/>
    <mergeCell ref="N59:N60"/>
    <mergeCell ref="O59:O60"/>
    <mergeCell ref="P59:P60"/>
    <mergeCell ref="L56:L57"/>
    <mergeCell ref="N56:N57"/>
    <mergeCell ref="J97:J98"/>
    <mergeCell ref="K97:K98"/>
    <mergeCell ref="AP97:AS97"/>
    <mergeCell ref="A91:K91"/>
    <mergeCell ref="A92:K92"/>
    <mergeCell ref="A95:AS95"/>
    <mergeCell ref="A97:A98"/>
    <mergeCell ref="B97:B98"/>
    <mergeCell ref="C97:C98"/>
    <mergeCell ref="D97:D98"/>
    <mergeCell ref="E97:H97"/>
    <mergeCell ref="I97:I98"/>
    <mergeCell ref="A132:K132"/>
    <mergeCell ref="A133:K133"/>
    <mergeCell ref="A135:K135"/>
    <mergeCell ref="AJ97:AM97"/>
    <mergeCell ref="AN97:AN98"/>
    <mergeCell ref="A116:A123"/>
    <mergeCell ref="A124:A131"/>
    <mergeCell ref="A99:A107"/>
    <mergeCell ref="N100:N101"/>
    <mergeCell ref="O100:O101"/>
    <mergeCell ref="A108:A115"/>
    <mergeCell ref="A96:P96"/>
    <mergeCell ref="A67:A74"/>
    <mergeCell ref="A75:A82"/>
    <mergeCell ref="A83:A90"/>
    <mergeCell ref="Q97:AA97"/>
    <mergeCell ref="P100:P101"/>
    <mergeCell ref="L97:L98"/>
    <mergeCell ref="N97:N98"/>
    <mergeCell ref="O97:O98"/>
    <mergeCell ref="D40:D41"/>
    <mergeCell ref="E40:E41"/>
    <mergeCell ref="H40:H41"/>
    <mergeCell ref="AO97:AO98"/>
    <mergeCell ref="AB97:AI97"/>
    <mergeCell ref="C16:C17"/>
    <mergeCell ref="D16:D17"/>
    <mergeCell ref="E16:E17"/>
    <mergeCell ref="P97:P98"/>
    <mergeCell ref="Q96:AS96"/>
    <mergeCell ref="V42:V44"/>
    <mergeCell ref="W42:W44"/>
    <mergeCell ref="X42:X44"/>
    <mergeCell ref="A136:K136"/>
    <mergeCell ref="A14:A15"/>
    <mergeCell ref="C14:C15"/>
    <mergeCell ref="D14:D15"/>
    <mergeCell ref="E14:E15"/>
    <mergeCell ref="F14:F15"/>
    <mergeCell ref="A16:A17"/>
    <mergeCell ref="A19:K19"/>
    <mergeCell ref="A22:AS22"/>
    <mergeCell ref="E24:H24"/>
    <mergeCell ref="I24:I25"/>
    <mergeCell ref="A34:A36"/>
    <mergeCell ref="A37:A41"/>
    <mergeCell ref="AO24:AO25"/>
    <mergeCell ref="F40:F41"/>
    <mergeCell ref="G40:G41"/>
    <mergeCell ref="L26:L41"/>
    <mergeCell ref="A8:H8"/>
    <mergeCell ref="J5:K5"/>
    <mergeCell ref="J6:K6"/>
    <mergeCell ref="J7:K7"/>
    <mergeCell ref="L5:P5"/>
    <mergeCell ref="L6:P6"/>
    <mergeCell ref="L7:P7"/>
  </mergeCells>
  <conditionalFormatting sqref="Q14 Q42 Q45:Q49 Q36:Q40">
    <cfRule type="expression" priority="167" dxfId="0" stopIfTrue="1">
      <formula>E14=0</formula>
    </cfRule>
  </conditionalFormatting>
  <conditionalFormatting sqref="S14 S16 S42 S45:S49 S26:S38">
    <cfRule type="expression" priority="166" dxfId="0" stopIfTrue="1">
      <formula>F14=0</formula>
    </cfRule>
  </conditionalFormatting>
  <conditionalFormatting sqref="V14 V45:V49 V26:V40">
    <cfRule type="expression" priority="165" dxfId="0" stopIfTrue="1">
      <formula>G14=0</formula>
    </cfRule>
  </conditionalFormatting>
  <conditionalFormatting sqref="Y44:Y49 Y26:Y40">
    <cfRule type="expression" priority="147" dxfId="0" stopIfTrue="1">
      <formula>H26=0</formula>
    </cfRule>
  </conditionalFormatting>
  <conditionalFormatting sqref="Y14">
    <cfRule type="expression" priority="161" dxfId="0" stopIfTrue="1">
      <formula>H14=0</formula>
    </cfRule>
  </conditionalFormatting>
  <conditionalFormatting sqref="T58 T42 R42 Z42 W45:W49 T45:T49 R45:R49 Z44:Z49 W29:W40 T26:T40 R28:R40 Z26:Z40">
    <cfRule type="expression" priority="126" dxfId="1" stopIfTrue="1">
      <formula>(Q26&lt;&gt;0)</formula>
    </cfRule>
  </conditionalFormatting>
  <conditionalFormatting sqref="Q58">
    <cfRule type="expression" priority="130" dxfId="0" stopIfTrue="1">
      <formula>E58=0</formula>
    </cfRule>
  </conditionalFormatting>
  <conditionalFormatting sqref="S58">
    <cfRule type="expression" priority="129" dxfId="0" stopIfTrue="1">
      <formula>F58=0</formula>
    </cfRule>
  </conditionalFormatting>
  <conditionalFormatting sqref="V58">
    <cfRule type="expression" priority="128" dxfId="0" stopIfTrue="1">
      <formula>G58=0</formula>
    </cfRule>
  </conditionalFormatting>
  <conditionalFormatting sqref="W99">
    <cfRule type="expression" priority="117" dxfId="1" stopIfTrue="1">
      <formula>(V99&lt;&gt;0)</formula>
    </cfRule>
  </conditionalFormatting>
  <conditionalFormatting sqref="Y58">
    <cfRule type="expression" priority="124" dxfId="0" stopIfTrue="1">
      <formula>H58=0</formula>
    </cfRule>
  </conditionalFormatting>
  <conditionalFormatting sqref="R58">
    <cfRule type="expression" priority="127" dxfId="1" stopIfTrue="1">
      <formula>(Q58&lt;&gt;0)</formula>
    </cfRule>
  </conditionalFormatting>
  <conditionalFormatting sqref="Y99">
    <cfRule type="expression" priority="116" dxfId="0" stopIfTrue="1">
      <formula>H99=0</formula>
    </cfRule>
  </conditionalFormatting>
  <conditionalFormatting sqref="W58">
    <cfRule type="expression" priority="125" dxfId="1" stopIfTrue="1">
      <formula>(V58&lt;&gt;0)</formula>
    </cfRule>
  </conditionalFormatting>
  <conditionalFormatting sqref="Z58">
    <cfRule type="expression" priority="123" dxfId="1" stopIfTrue="1">
      <formula>(Y58&lt;&gt;0)</formula>
    </cfRule>
  </conditionalFormatting>
  <conditionalFormatting sqref="R99">
    <cfRule type="expression" priority="119" dxfId="1" stopIfTrue="1">
      <formula>(Q99&lt;&gt;0)</formula>
    </cfRule>
  </conditionalFormatting>
  <conditionalFormatting sqref="T99">
    <cfRule type="expression" priority="118" dxfId="1" stopIfTrue="1">
      <formula>(S99&lt;&gt;0)</formula>
    </cfRule>
  </conditionalFormatting>
  <conditionalFormatting sqref="Z99">
    <cfRule type="expression" priority="115" dxfId="1" stopIfTrue="1">
      <formula>(Y99&lt;&gt;0)</formula>
    </cfRule>
  </conditionalFormatting>
  <conditionalFormatting sqref="Q99">
    <cfRule type="expression" priority="122" dxfId="0" stopIfTrue="1">
      <formula>E99=0</formula>
    </cfRule>
  </conditionalFormatting>
  <conditionalFormatting sqref="S99">
    <cfRule type="expression" priority="121" dxfId="0" stopIfTrue="1">
      <formula>F99=0</formula>
    </cfRule>
  </conditionalFormatting>
  <conditionalFormatting sqref="V99">
    <cfRule type="expression" priority="120" dxfId="0" stopIfTrue="1">
      <formula>G99=0</formula>
    </cfRule>
  </conditionalFormatting>
  <conditionalFormatting sqref="Y100:Y131">
    <cfRule type="expression" priority="108" dxfId="0" stopIfTrue="1">
      <formula>H100=0</formula>
    </cfRule>
  </conditionalFormatting>
  <conditionalFormatting sqref="W100:W131">
    <cfRule type="expression" priority="109" dxfId="1" stopIfTrue="1">
      <formula>(V100&lt;&gt;0)</formula>
    </cfRule>
  </conditionalFormatting>
  <conditionalFormatting sqref="R100:R131">
    <cfRule type="expression" priority="111" dxfId="1" stopIfTrue="1">
      <formula>(Q100&lt;&gt;0)</formula>
    </cfRule>
  </conditionalFormatting>
  <conditionalFormatting sqref="T100:T131">
    <cfRule type="expression" priority="110" dxfId="1" stopIfTrue="1">
      <formula>(S100&lt;&gt;0)</formula>
    </cfRule>
  </conditionalFormatting>
  <conditionalFormatting sqref="Z100:Z131">
    <cfRule type="expression" priority="107" dxfId="1" stopIfTrue="1">
      <formula>(Y100&lt;&gt;0)</formula>
    </cfRule>
  </conditionalFormatting>
  <conditionalFormatting sqref="Q100:Q131">
    <cfRule type="expression" priority="114" dxfId="0" stopIfTrue="1">
      <formula>E100=0</formula>
    </cfRule>
  </conditionalFormatting>
  <conditionalFormatting sqref="S100:S131">
    <cfRule type="expression" priority="113" dxfId="0" stopIfTrue="1">
      <formula>F100=0</formula>
    </cfRule>
  </conditionalFormatting>
  <conditionalFormatting sqref="V100:V131">
    <cfRule type="expression" priority="112" dxfId="0" stopIfTrue="1">
      <formula>G100=0</formula>
    </cfRule>
  </conditionalFormatting>
  <conditionalFormatting sqref="Q16">
    <cfRule type="expression" priority="106" dxfId="0" stopIfTrue="1">
      <formula>E16=0</formula>
    </cfRule>
  </conditionalFormatting>
  <conditionalFormatting sqref="V16">
    <cfRule type="expression" priority="104" dxfId="0" stopIfTrue="1">
      <formula>G16=0</formula>
    </cfRule>
  </conditionalFormatting>
  <conditionalFormatting sqref="Y16">
    <cfRule type="expression" priority="100" dxfId="0" stopIfTrue="1">
      <formula>H16=0</formula>
    </cfRule>
  </conditionalFormatting>
  <conditionalFormatting sqref="Q59:Q90">
    <cfRule type="expression" priority="90" dxfId="0" stopIfTrue="1">
      <formula>E59=0</formula>
    </cfRule>
  </conditionalFormatting>
  <conditionalFormatting sqref="S59:S90">
    <cfRule type="expression" priority="89" dxfId="0" stopIfTrue="1">
      <formula>F59=0</formula>
    </cfRule>
  </conditionalFormatting>
  <conditionalFormatting sqref="V59:V90">
    <cfRule type="expression" priority="88" dxfId="0" stopIfTrue="1">
      <formula>G59=0</formula>
    </cfRule>
  </conditionalFormatting>
  <conditionalFormatting sqref="R59:R90">
    <cfRule type="expression" priority="87" dxfId="1" stopIfTrue="1">
      <formula>(Q59&lt;&gt;0)</formula>
    </cfRule>
  </conditionalFormatting>
  <conditionalFormatting sqref="T59:T90">
    <cfRule type="expression" priority="86" dxfId="1" stopIfTrue="1">
      <formula>(S59&lt;&gt;0)</formula>
    </cfRule>
  </conditionalFormatting>
  <conditionalFormatting sqref="W59:W90">
    <cfRule type="expression" priority="85" dxfId="1" stopIfTrue="1">
      <formula>(V59&lt;&gt;0)</formula>
    </cfRule>
  </conditionalFormatting>
  <conditionalFormatting sqref="Y59:Y90">
    <cfRule type="expression" priority="84" dxfId="0" stopIfTrue="1">
      <formula>H59=0</formula>
    </cfRule>
  </conditionalFormatting>
  <conditionalFormatting sqref="Z59:Z90">
    <cfRule type="expression" priority="83" dxfId="1" stopIfTrue="1">
      <formula>(Y59&lt;&gt;0)</formula>
    </cfRule>
  </conditionalFormatting>
  <conditionalFormatting sqref="W14 W16">
    <cfRule type="expression" priority="29" dxfId="1" stopIfTrue="1">
      <formula>(V14&lt;&gt;0)</formula>
    </cfRule>
  </conditionalFormatting>
  <conditionalFormatting sqref="R14 R16">
    <cfRule type="expression" priority="41" dxfId="1" stopIfTrue="1">
      <formula>(Q14&lt;&gt;0)</formula>
    </cfRule>
  </conditionalFormatting>
  <conditionalFormatting sqref="T14 T16">
    <cfRule type="expression" priority="40" dxfId="1" stopIfTrue="1">
      <formula>(S14&lt;&gt;0)</formula>
    </cfRule>
  </conditionalFormatting>
  <conditionalFormatting sqref="W26">
    <cfRule type="expression" priority="21" dxfId="1" stopIfTrue="1">
      <formula>(V26&lt;&gt;0)</formula>
    </cfRule>
  </conditionalFormatting>
  <conditionalFormatting sqref="Z14 Z16">
    <cfRule type="expression" priority="28" dxfId="1" stopIfTrue="1">
      <formula>(Y14&lt;&gt;0)</formula>
    </cfRule>
  </conditionalFormatting>
  <conditionalFormatting sqref="Q26:Q34">
    <cfRule type="expression" priority="27" dxfId="0" stopIfTrue="1">
      <formula>E26=0</formula>
    </cfRule>
  </conditionalFormatting>
  <conditionalFormatting sqref="S40">
    <cfRule type="expression" priority="26" dxfId="0" stopIfTrue="1">
      <formula>F40=0</formula>
    </cfRule>
  </conditionalFormatting>
  <conditionalFormatting sqref="W27:W28">
    <cfRule type="expression" priority="19" dxfId="1" stopIfTrue="1">
      <formula>(V27&lt;&gt;0)</formula>
    </cfRule>
  </conditionalFormatting>
  <conditionalFormatting sqref="R26:R27">
    <cfRule type="expression" priority="18" dxfId="1" stopIfTrue="1">
      <formula>(Q26&lt;&gt;0)</formula>
    </cfRule>
  </conditionalFormatting>
  <conditionalFormatting sqref="Y42">
    <cfRule type="expression" priority="14" dxfId="0" stopIfTrue="1">
      <formula>H42=0</formula>
    </cfRule>
  </conditionalFormatting>
  <conditionalFormatting sqref="S39">
    <cfRule type="expression" priority="13" dxfId="0" stopIfTrue="1">
      <formula>G39=0</formula>
    </cfRule>
  </conditionalFormatting>
  <conditionalFormatting sqref="V42">
    <cfRule type="expression" priority="4" dxfId="0" stopIfTrue="1">
      <formula>I42=0</formula>
    </cfRule>
  </conditionalFormatting>
  <conditionalFormatting sqref="W42">
    <cfRule type="expression" priority="3" dxfId="1" stopIfTrue="1">
      <formula>(V42&lt;&gt;0)</formula>
    </cfRule>
  </conditionalFormatting>
  <dataValidations count="8">
    <dataValidation allowBlank="1" showErrorMessage="1" sqref="A135:A136 J12:K13 I12 L12:M12 A10:A13 AJ12:AJ13 AK13:AM13 AP13:AS13 Q11:Q12 AB12 AN12:AO12 AN14:AO17 Q13:AI13 K119:K131 Y99:AA131 J24:K25 I24 L24:M24 Q24 K108:K115 AJ24:AJ25 AK25:AM25 AP25:AS25 AB24 AN24:AO24 AN26:AO26 B12:H13 Q25:AI25 V58:W90 A24:H25 B68 Q58:T90 J56:K57 I56 L56:M56 Q56 E68:I68 A56:H57 AJ69:AK73 AJ56:AJ57 AK57:AM57 AP57:AS57 AB56 AN56:AO56 AN58:AO58 Y58:AA90 K58:K63 Q57:AI57 K67:K74 K78:K90 B109 V99:W131 J97:K98 I97 L97:M97 Q97 E109:I109 A97:H98 AJ110:AK114 AJ97:AJ98 AK98:AM98 AP98:AS98 AB97 AN97:AO97 AN99:AO99 Q99:T131 K99:K104 Q98:AI98 R16:U16 Q14:AA14 Z16:AA16 W16:X16 Q42:AA42 Y44:AA44 Q45:AA49 Q26:AA40"/>
    <dataValidation allowBlank="1" showInputMessage="1" showErrorMessage="1" promptTitle="UNIDAD ADMON" prompt="Identifique el área organizacional de la cual depende el proyecto formulado" sqref="K9:M9"/>
    <dataValidation allowBlank="1" showInputMessage="1" showErrorMessage="1" promptTitle="LINEA ESTRATE PLAN DE DLLO MPIO" prompt="Estos tres ítems hacen referencia a la ubicación de la línea estratégica del plan de Metrosalud en el Plan de Desarrollo Municipal. " sqref="J5"/>
    <dataValidation allowBlank="1" showInputMessage="1" showErrorMessage="1" promptTitle="PROGRAMA PLAN MPIO" prompt="Estos tres ítems hacen referencia a la ubicación de la línea estratégica del plan de Metrosalud en el Plan de Desarrollo Municipal. " sqref="J7:J8 A8"/>
    <dataValidation allowBlank="1" showInputMessage="1" showErrorMessage="1" promptTitle="COMPONENTE PLAN MPIO" prompt="Estos tres ítems hacen referencia a la ubicación de la línea estratégica del plan de Metrosalud en el Plan de Desarrollo Municipal. " sqref="J6"/>
    <dataValidation allowBlank="1" showInputMessage="1" showErrorMessage="1" promptTitle="Linea de Base" prompt="Situación en la que se encuentra el indicador al inicio de la vigencia" sqref="D29 D48"/>
    <dataValidation allowBlank="1" showInputMessage="1" showErrorMessage="1" promptTitle="Cantidad Programada" prompt="Unidades esperada realizar durante la vigencia" sqref="H48"/>
    <dataValidation allowBlank="1" showInputMessage="1" showErrorMessage="1" promptTitle="Metas Parciales" prompt="Definir las metas realizadas durante el periodo a evaluar." sqref="C29 C48"/>
  </dataValidations>
  <hyperlinks>
    <hyperlink ref="AP34" r:id="rId1" display="PLANEACION\PLAN DE GESTION 2015"/>
    <hyperlink ref="AP35" r:id="rId2" display="PLANEACION\ACUERDO PG2015"/>
    <hyperlink ref="AP37" r:id="rId3" display="PLANEACION\PLAN DE ACCION 2016"/>
    <hyperlink ref="AP38" r:id="rId4" display="PLANEACION\SEGUIMTOPLANACCIÓN2015"/>
    <hyperlink ref="AP26" r:id="rId5" display="PLANEACION\SEGPDLLO2015"/>
    <hyperlink ref="AQ36" r:id="rId6" display="PLANEACION\2  TRIMESTRE\PUBLICACION PAGINA WEB PG 2015"/>
    <hyperlink ref="AQ39" r:id="rId7" display="PLANEACION\2  TRIMESTRE\%cump.P.A T 1-2-3-4 2016 1 T 2016.xlsx"/>
    <hyperlink ref="AQ48" r:id="rId8" display="PLANEACION\2  TRIMESTRE\DESPLIEGUE COOP ITNAL"/>
    <hyperlink ref="AR39" r:id="rId9" display="PLANEACION\3 TRIMESTRE\EVAL PA 2 TRIM2016"/>
  </hyperlinks>
  <printOptions horizontalCentered="1"/>
  <pageMargins left="0" right="0" top="0" bottom="0" header="0.31496062992125984" footer="0.31496062992125984"/>
  <pageSetup horizontalDpi="600" verticalDpi="600" orientation="landscape" pageOrder="overThenDown" paperSize="14" scale="40" r:id="rId12"/>
  <rowBreaks count="1" manualBreakCount="1">
    <brk id="51" max="255" man="1"/>
  </rowBreaks>
  <legacyDrawing r:id="rId11"/>
</worksheet>
</file>

<file path=xl/worksheets/sheet6.xml><?xml version="1.0" encoding="utf-8"?>
<worksheet xmlns="http://schemas.openxmlformats.org/spreadsheetml/2006/main" xmlns:r="http://schemas.openxmlformats.org/officeDocument/2006/relationships">
  <dimension ref="A1:GP76"/>
  <sheetViews>
    <sheetView zoomScale="60" zoomScaleNormal="60" zoomScaleSheetLayoutView="71" zoomScalePageLayoutView="0" workbookViewId="0" topLeftCell="A1">
      <selection activeCell="A8" sqref="A8:H8"/>
    </sheetView>
  </sheetViews>
  <sheetFormatPr defaultColWidth="11.421875" defaultRowHeight="15"/>
  <cols>
    <col min="1" max="1" width="29.7109375" style="207" customWidth="1"/>
    <col min="2" max="2" width="74.140625" style="323" customWidth="1"/>
    <col min="3" max="3" width="37.140625" style="207" customWidth="1"/>
    <col min="4" max="4" width="21.140625" style="207" customWidth="1"/>
    <col min="5" max="7" width="10.57421875" style="207" hidden="1" customWidth="1"/>
    <col min="8" max="8" width="11.7109375" style="207" hidden="1" customWidth="1"/>
    <col min="9" max="9" width="21.421875" style="323" customWidth="1"/>
    <col min="10" max="10" width="60.140625" style="207" customWidth="1"/>
    <col min="11" max="11" width="37.57421875" style="207" customWidth="1"/>
    <col min="12" max="12" width="28.7109375" style="207" customWidth="1"/>
    <col min="13" max="13" width="28.7109375" style="207" hidden="1" customWidth="1"/>
    <col min="14" max="14" width="12.00390625" style="207" customWidth="1"/>
    <col min="15" max="15" width="12.8515625" style="207" customWidth="1"/>
    <col min="16" max="16" width="11.28125" style="207" customWidth="1"/>
    <col min="17" max="17" width="15.7109375" style="207" hidden="1" customWidth="1"/>
    <col min="18" max="18" width="15.8515625" style="207" hidden="1" customWidth="1"/>
    <col min="19" max="19" width="13.28125" style="207" hidden="1" customWidth="1"/>
    <col min="20" max="20" width="14.00390625" style="207" hidden="1" customWidth="1"/>
    <col min="21" max="21" width="21.00390625" style="207" hidden="1" customWidth="1"/>
    <col min="22" max="22" width="13.8515625" style="207" hidden="1" customWidth="1"/>
    <col min="23" max="23" width="14.7109375" style="207" hidden="1" customWidth="1"/>
    <col min="24" max="26" width="21.00390625" style="207" hidden="1" customWidth="1"/>
    <col min="27" max="27" width="21.57421875" style="207" hidden="1" customWidth="1"/>
    <col min="28" max="28" width="17.28125" style="207" hidden="1" customWidth="1"/>
    <col min="29" max="35" width="15.8515625" style="207" hidden="1" customWidth="1"/>
    <col min="36" max="36" width="12.7109375" style="207" hidden="1" customWidth="1"/>
    <col min="37" max="37" width="11.421875" style="207" hidden="1" customWidth="1"/>
    <col min="38" max="38" width="14.00390625" style="207" hidden="1" customWidth="1"/>
    <col min="39" max="39" width="15.421875" style="207" hidden="1" customWidth="1"/>
    <col min="40" max="40" width="15.28125" style="207" hidden="1" customWidth="1"/>
    <col min="41" max="41" width="43.140625" style="207" hidden="1" customWidth="1"/>
    <col min="42" max="42" width="23.28125" style="207" hidden="1" customWidth="1"/>
    <col min="43" max="43" width="21.7109375" style="207" hidden="1" customWidth="1"/>
    <col min="44" max="44" width="23.421875" style="207" hidden="1" customWidth="1"/>
    <col min="45" max="45" width="0.2890625" style="207" hidden="1" customWidth="1"/>
    <col min="46" max="52" width="0" style="207" hidden="1" customWidth="1"/>
    <col min="53" max="16384" width="11.421875" style="207" customWidth="1"/>
  </cols>
  <sheetData>
    <row r="1" spans="1:45" ht="18" customHeight="1">
      <c r="A1" s="644" t="s">
        <v>615</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row>
    <row r="2" spans="1:45" ht="17.25" customHeight="1">
      <c r="A2" s="644"/>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row>
    <row r="3" spans="1:45" ht="30.75" customHeight="1">
      <c r="A3" s="644"/>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row>
    <row r="4" spans="1:45" ht="68.25" customHeight="1">
      <c r="A4" s="639" t="s">
        <v>670</v>
      </c>
      <c r="B4" s="639"/>
      <c r="C4" s="639"/>
      <c r="D4" s="639"/>
      <c r="E4" s="594"/>
      <c r="F4" s="594"/>
      <c r="G4" s="594"/>
      <c r="H4" s="594"/>
      <c r="I4" s="594"/>
      <c r="J4" s="639" t="s">
        <v>671</v>
      </c>
      <c r="K4" s="639"/>
      <c r="L4" s="639"/>
      <c r="M4" s="639"/>
      <c r="N4" s="639"/>
      <c r="O4" s="639"/>
      <c r="P4" s="639"/>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row>
    <row r="5" spans="1:45" ht="67.5" customHeight="1">
      <c r="A5" s="762" t="s">
        <v>623</v>
      </c>
      <c r="B5" s="762"/>
      <c r="C5" s="762"/>
      <c r="D5" s="762"/>
      <c r="E5" s="762"/>
      <c r="F5" s="762"/>
      <c r="G5" s="762"/>
      <c r="H5" s="762"/>
      <c r="I5" s="207"/>
      <c r="J5" s="643" t="s">
        <v>166</v>
      </c>
      <c r="K5" s="643"/>
      <c r="L5" s="646" t="s">
        <v>607</v>
      </c>
      <c r="M5" s="646"/>
      <c r="N5" s="646"/>
      <c r="O5" s="646"/>
      <c r="P5" s="646"/>
      <c r="S5" s="763"/>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764"/>
    </row>
    <row r="6" spans="1:45" ht="70.5" customHeight="1">
      <c r="A6" s="762" t="s">
        <v>624</v>
      </c>
      <c r="B6" s="762"/>
      <c r="C6" s="762"/>
      <c r="D6" s="762"/>
      <c r="E6" s="762"/>
      <c r="F6" s="762"/>
      <c r="G6" s="762"/>
      <c r="H6" s="762"/>
      <c r="I6" s="207"/>
      <c r="J6" s="643" t="s">
        <v>167</v>
      </c>
      <c r="K6" s="643"/>
      <c r="L6" s="646" t="s">
        <v>620</v>
      </c>
      <c r="M6" s="646"/>
      <c r="N6" s="646"/>
      <c r="O6" s="646"/>
      <c r="P6" s="646"/>
      <c r="S6" s="763"/>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row>
    <row r="7" spans="1:45" ht="55.5" customHeight="1">
      <c r="A7" s="762" t="s">
        <v>625</v>
      </c>
      <c r="B7" s="762"/>
      <c r="C7" s="762"/>
      <c r="D7" s="762"/>
      <c r="E7" s="762"/>
      <c r="F7" s="762"/>
      <c r="G7" s="762"/>
      <c r="H7" s="762"/>
      <c r="I7" s="207"/>
      <c r="J7" s="643" t="s">
        <v>168</v>
      </c>
      <c r="K7" s="643"/>
      <c r="L7" s="864" t="s">
        <v>643</v>
      </c>
      <c r="M7" s="864"/>
      <c r="N7" s="864"/>
      <c r="O7" s="864"/>
      <c r="P7" s="864"/>
      <c r="S7" s="763"/>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row>
    <row r="8" spans="1:45" ht="56.25" customHeight="1">
      <c r="A8" s="762" t="s">
        <v>626</v>
      </c>
      <c r="B8" s="762"/>
      <c r="C8" s="762"/>
      <c r="D8" s="762"/>
      <c r="E8" s="762"/>
      <c r="F8" s="762"/>
      <c r="G8" s="762"/>
      <c r="H8" s="762"/>
      <c r="I8" s="207"/>
      <c r="J8" s="585"/>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row>
    <row r="9" spans="2:45" ht="33" customHeight="1">
      <c r="B9" s="207"/>
      <c r="I9" s="207"/>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row>
    <row r="10" spans="2:45" ht="33" customHeight="1" hidden="1">
      <c r="B10" s="207"/>
      <c r="I10" s="207"/>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row>
    <row r="11" spans="1:13" ht="40.5" customHeight="1" hidden="1">
      <c r="A11" s="208"/>
      <c r="B11" s="209"/>
      <c r="C11" s="210"/>
      <c r="D11" s="210"/>
      <c r="E11" s="210"/>
      <c r="F11" s="211"/>
      <c r="G11" s="211"/>
      <c r="H11" s="211"/>
      <c r="I11" s="211"/>
      <c r="J11" s="211"/>
      <c r="K11" s="209"/>
      <c r="L11" s="209"/>
      <c r="M11" s="209"/>
    </row>
    <row r="12" spans="1:45" ht="42" customHeight="1">
      <c r="A12" s="640" t="s">
        <v>466</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row>
    <row r="13" spans="1:45" ht="47.25" customHeight="1">
      <c r="A13" s="765" t="s">
        <v>25</v>
      </c>
      <c r="B13" s="766"/>
      <c r="C13" s="766"/>
      <c r="D13" s="766"/>
      <c r="E13" s="766"/>
      <c r="F13" s="766"/>
      <c r="G13" s="766"/>
      <c r="H13" s="766"/>
      <c r="I13" s="766"/>
      <c r="J13" s="766"/>
      <c r="K13" s="766"/>
      <c r="L13" s="766"/>
      <c r="M13" s="766"/>
      <c r="N13" s="766"/>
      <c r="O13" s="766"/>
      <c r="P13" s="766"/>
      <c r="Q13" s="652" t="s">
        <v>138</v>
      </c>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row>
    <row r="14" spans="1:45" ht="33.75" customHeight="1">
      <c r="A14" s="703" t="s">
        <v>10</v>
      </c>
      <c r="B14" s="690" t="s">
        <v>99</v>
      </c>
      <c r="C14" s="690" t="s">
        <v>11</v>
      </c>
      <c r="D14" s="690" t="s">
        <v>12</v>
      </c>
      <c r="E14" s="704" t="s">
        <v>111</v>
      </c>
      <c r="F14" s="705"/>
      <c r="G14" s="705"/>
      <c r="H14" s="706"/>
      <c r="I14" s="693" t="s">
        <v>112</v>
      </c>
      <c r="J14" s="690" t="s">
        <v>13</v>
      </c>
      <c r="K14" s="690" t="s">
        <v>104</v>
      </c>
      <c r="L14" s="693" t="s">
        <v>14</v>
      </c>
      <c r="M14" s="394"/>
      <c r="N14" s="693" t="s">
        <v>156</v>
      </c>
      <c r="O14" s="693" t="s">
        <v>155</v>
      </c>
      <c r="P14" s="693" t="s">
        <v>157</v>
      </c>
      <c r="Q14" s="730" t="s">
        <v>139</v>
      </c>
      <c r="R14" s="731"/>
      <c r="S14" s="731"/>
      <c r="T14" s="731"/>
      <c r="U14" s="731"/>
      <c r="V14" s="731"/>
      <c r="W14" s="731"/>
      <c r="X14" s="731"/>
      <c r="Y14" s="731"/>
      <c r="Z14" s="731"/>
      <c r="AA14" s="731"/>
      <c r="AB14" s="730" t="s">
        <v>140</v>
      </c>
      <c r="AC14" s="731"/>
      <c r="AD14" s="731"/>
      <c r="AE14" s="731"/>
      <c r="AF14" s="731"/>
      <c r="AG14" s="731"/>
      <c r="AH14" s="731"/>
      <c r="AI14" s="732"/>
      <c r="AJ14" s="736" t="s">
        <v>141</v>
      </c>
      <c r="AK14" s="737"/>
      <c r="AL14" s="737"/>
      <c r="AM14" s="737"/>
      <c r="AN14" s="767" t="s">
        <v>145</v>
      </c>
      <c r="AO14" s="769" t="s">
        <v>146</v>
      </c>
      <c r="AP14" s="726" t="s">
        <v>148</v>
      </c>
      <c r="AQ14" s="727"/>
      <c r="AR14" s="727"/>
      <c r="AS14" s="727"/>
    </row>
    <row r="15" spans="1:45" ht="45" customHeight="1">
      <c r="A15" s="703"/>
      <c r="B15" s="690"/>
      <c r="C15" s="690"/>
      <c r="D15" s="690"/>
      <c r="E15" s="269" t="s">
        <v>100</v>
      </c>
      <c r="F15" s="269" t="s">
        <v>101</v>
      </c>
      <c r="G15" s="269" t="s">
        <v>102</v>
      </c>
      <c r="H15" s="269" t="s">
        <v>103</v>
      </c>
      <c r="I15" s="694"/>
      <c r="J15" s="690"/>
      <c r="K15" s="690"/>
      <c r="L15" s="694"/>
      <c r="M15" s="395"/>
      <c r="N15" s="694"/>
      <c r="O15" s="694"/>
      <c r="P15" s="694"/>
      <c r="Q15" s="433" t="s">
        <v>100</v>
      </c>
      <c r="R15" s="433" t="s">
        <v>142</v>
      </c>
      <c r="S15" s="433" t="s">
        <v>101</v>
      </c>
      <c r="T15" s="433" t="s">
        <v>142</v>
      </c>
      <c r="U15" s="433" t="s">
        <v>143</v>
      </c>
      <c r="V15" s="433" t="s">
        <v>102</v>
      </c>
      <c r="W15" s="433" t="s">
        <v>142</v>
      </c>
      <c r="X15" s="433" t="s">
        <v>144</v>
      </c>
      <c r="Y15" s="433" t="s">
        <v>103</v>
      </c>
      <c r="Z15" s="433" t="s">
        <v>142</v>
      </c>
      <c r="AA15" s="99" t="s">
        <v>165</v>
      </c>
      <c r="AB15" s="433" t="s">
        <v>100</v>
      </c>
      <c r="AC15" s="433" t="s">
        <v>142</v>
      </c>
      <c r="AD15" s="433" t="s">
        <v>101</v>
      </c>
      <c r="AE15" s="433" t="s">
        <v>142</v>
      </c>
      <c r="AF15" s="433" t="s">
        <v>102</v>
      </c>
      <c r="AG15" s="433" t="s">
        <v>142</v>
      </c>
      <c r="AH15" s="433" t="s">
        <v>103</v>
      </c>
      <c r="AI15" s="433" t="s">
        <v>142</v>
      </c>
      <c r="AJ15" s="433" t="s">
        <v>100</v>
      </c>
      <c r="AK15" s="433" t="s">
        <v>101</v>
      </c>
      <c r="AL15" s="433" t="s">
        <v>102</v>
      </c>
      <c r="AM15" s="433" t="s">
        <v>103</v>
      </c>
      <c r="AN15" s="768"/>
      <c r="AO15" s="770"/>
      <c r="AP15" s="270" t="s">
        <v>147</v>
      </c>
      <c r="AQ15" s="270" t="s">
        <v>149</v>
      </c>
      <c r="AR15" s="270" t="s">
        <v>150</v>
      </c>
      <c r="AS15" s="270" t="s">
        <v>151</v>
      </c>
    </row>
    <row r="16" spans="1:45" ht="37.5" customHeight="1">
      <c r="A16" s="676" t="s">
        <v>295</v>
      </c>
      <c r="B16" s="426" t="s">
        <v>542</v>
      </c>
      <c r="C16" s="808" t="s">
        <v>296</v>
      </c>
      <c r="D16" s="787" t="s">
        <v>116</v>
      </c>
      <c r="E16" s="845">
        <v>0.03</v>
      </c>
      <c r="F16" s="787">
        <v>0.05</v>
      </c>
      <c r="G16" s="787">
        <v>0.06</v>
      </c>
      <c r="H16" s="787">
        <v>0.06</v>
      </c>
      <c r="I16" s="787">
        <f>SUM(E16:H17)</f>
        <v>0.2</v>
      </c>
      <c r="J16" s="856" t="s">
        <v>297</v>
      </c>
      <c r="K16" s="815" t="s">
        <v>154</v>
      </c>
      <c r="L16" s="214"/>
      <c r="M16" s="433" t="s">
        <v>496</v>
      </c>
      <c r="N16" s="821"/>
      <c r="O16" s="821"/>
      <c r="P16" s="822"/>
      <c r="Q16" s="793">
        <v>0.025</v>
      </c>
      <c r="R16" s="752">
        <f>IF(Q16&lt;&gt;0,IF(Q16/E16&gt;100%,100%,Q16/E16)," ")</f>
        <v>0.8333333333333334</v>
      </c>
      <c r="S16" s="867">
        <v>0.05</v>
      </c>
      <c r="T16" s="752">
        <f>IF(S16&lt;&gt;0,IF(S16/F16&gt;100%,100%,S16/F16)," ")</f>
        <v>1</v>
      </c>
      <c r="U16" s="747">
        <f>IF((IF(M16="promedio",AVERAGE(Q16,S16)/AVERAGE(E16,F16),SUM(Q16,S16)/SUM(E16,F16)))&gt;100%,100%,(IF(M16="promedio",AVERAGE(Q16,S16)/AVERAGE(E16,F16),SUM(Q16,S16)/SUM(E16,F16))))</f>
        <v>0.9375000000000001</v>
      </c>
      <c r="V16" s="867">
        <v>0.06</v>
      </c>
      <c r="W16" s="752">
        <f>IF(V16&lt;&gt;0,IF(V16/G16&gt;100%,100%,V16/G16)," ")</f>
        <v>1</v>
      </c>
      <c r="X16" s="747">
        <f>IF((IF(M16="promedio",AVERAGE(Q16,S16,V16)/AVERAGE(E16,F16,G16),SUM(Q16,S16,V16)/SUM(E16,F16,G16)))&gt;100%,100%,(IF(M16="promedio",AVERAGE(Q16,S16,V16)/AVERAGE(E16,F16,G16),SUM(Q16,S16,V16)/SUM(E16,F16,G16))))</f>
        <v>0.9642857142857143</v>
      </c>
      <c r="Y16" s="790"/>
      <c r="Z16" s="752" t="str">
        <f>IF(Y16&lt;&gt;0,IF(Y16/H16&gt;100%,100%,Y16/H16)," ")</f>
        <v> </v>
      </c>
      <c r="AA16" s="747">
        <f>IF((IF(M16="promedio",AVERAGE(Q16,S16,V16,Y16)/I16,SUM(Q16,S16,V16,Y16)/I16))&gt;100%,100%,(IF(M16="promedio",AVERAGE(Q16,S16,V16,Y16)/I16,SUM(Q16,S16,V16,Y16)/I16)))</f>
        <v>0.675</v>
      </c>
      <c r="AB16" s="879"/>
      <c r="AC16" s="879"/>
      <c r="AD16" s="870"/>
      <c r="AE16" s="879"/>
      <c r="AF16" s="870"/>
      <c r="AG16" s="879"/>
      <c r="AH16" s="215"/>
      <c r="AI16" s="215"/>
      <c r="AJ16" s="879"/>
      <c r="AK16" s="870"/>
      <c r="AL16" s="870"/>
      <c r="AM16" s="455"/>
      <c r="AN16" s="870"/>
      <c r="AO16" s="882" t="s">
        <v>530</v>
      </c>
      <c r="AP16" s="873" t="s">
        <v>533</v>
      </c>
      <c r="AQ16" s="876" t="s">
        <v>567</v>
      </c>
      <c r="AR16" s="876" t="s">
        <v>596</v>
      </c>
      <c r="AS16" s="215"/>
    </row>
    <row r="17" spans="1:45" ht="70.5" customHeight="1">
      <c r="A17" s="677"/>
      <c r="B17" s="426" t="s">
        <v>298</v>
      </c>
      <c r="C17" s="819"/>
      <c r="D17" s="789"/>
      <c r="E17" s="819"/>
      <c r="F17" s="789"/>
      <c r="G17" s="789"/>
      <c r="H17" s="789"/>
      <c r="I17" s="789"/>
      <c r="J17" s="856"/>
      <c r="K17" s="816"/>
      <c r="L17" s="214"/>
      <c r="M17" s="433"/>
      <c r="N17" s="824"/>
      <c r="O17" s="824"/>
      <c r="P17" s="825"/>
      <c r="Q17" s="795"/>
      <c r="R17" s="753"/>
      <c r="S17" s="868"/>
      <c r="T17" s="753"/>
      <c r="U17" s="748"/>
      <c r="V17" s="868"/>
      <c r="W17" s="753"/>
      <c r="X17" s="748"/>
      <c r="Y17" s="792"/>
      <c r="Z17" s="753"/>
      <c r="AA17" s="748"/>
      <c r="AB17" s="881"/>
      <c r="AC17" s="881"/>
      <c r="AD17" s="872"/>
      <c r="AE17" s="881"/>
      <c r="AF17" s="872"/>
      <c r="AG17" s="881"/>
      <c r="AH17" s="217"/>
      <c r="AI17" s="217"/>
      <c r="AJ17" s="881"/>
      <c r="AK17" s="872"/>
      <c r="AL17" s="872"/>
      <c r="AM17" s="456"/>
      <c r="AN17" s="872"/>
      <c r="AO17" s="883"/>
      <c r="AP17" s="875"/>
      <c r="AQ17" s="878"/>
      <c r="AR17" s="878"/>
      <c r="AS17" s="217"/>
    </row>
    <row r="18" spans="1:45" ht="46.5" customHeight="1">
      <c r="A18" s="677"/>
      <c r="B18" s="426" t="s">
        <v>543</v>
      </c>
      <c r="C18" s="863" t="s">
        <v>299</v>
      </c>
      <c r="D18" s="852">
        <v>0.18</v>
      </c>
      <c r="E18" s="855">
        <v>0.05</v>
      </c>
      <c r="F18" s="855">
        <v>0.15</v>
      </c>
      <c r="G18" s="855">
        <v>0.15</v>
      </c>
      <c r="H18" s="855"/>
      <c r="I18" s="839">
        <f>SUM(E18:H20)</f>
        <v>0.35</v>
      </c>
      <c r="J18" s="856" t="s">
        <v>297</v>
      </c>
      <c r="K18" s="815" t="s">
        <v>154</v>
      </c>
      <c r="L18" s="216"/>
      <c r="M18" s="336" t="s">
        <v>496</v>
      </c>
      <c r="N18" s="824"/>
      <c r="O18" s="824"/>
      <c r="P18" s="825"/>
      <c r="Q18" s="793">
        <v>0.03</v>
      </c>
      <c r="R18" s="752">
        <f>IF(Q18&lt;&gt;0,IF(Q18/E18&gt;100%,100%,Q18/E18)," ")</f>
        <v>0.6</v>
      </c>
      <c r="S18" s="867">
        <v>0.15</v>
      </c>
      <c r="T18" s="752">
        <f>IF(S18&lt;&gt;0,IF(S18/F18&gt;100%,100%,S18/F18)," ")</f>
        <v>1</v>
      </c>
      <c r="U18" s="747">
        <f>IF((IF(M18="promedio",AVERAGE(Q18,S18)/AVERAGE(E18,F18),SUM(Q18,S18)/SUM(E18,F18)))&gt;100%,100%,(IF(M18="promedio",AVERAGE(Q18,S18)/AVERAGE(E18,F18),SUM(Q18,S18)/SUM(E18,F18))))</f>
        <v>0.8999999999999999</v>
      </c>
      <c r="V18" s="867">
        <v>0.1</v>
      </c>
      <c r="W18" s="752">
        <f>IF(V18&lt;&gt;0,IF(V18/G18&gt;100%,100%,V18/G18)," ")</f>
        <v>0.6666666666666667</v>
      </c>
      <c r="X18" s="747">
        <f>IF((IF(M18="promedio",AVERAGE(Q18,S18,V18)/AVERAGE(E18,F18,G18),SUM(Q18,S18,V18)/SUM(E18,F18,G18)))&gt;100%,100%,(IF(M18="promedio",AVERAGE(Q18,S18,V18)/AVERAGE(E18,F18,G18),SUM(Q18,S18,V18)/SUM(E18,F18,G18))))</f>
        <v>0.8000000000000002</v>
      </c>
      <c r="Y18" s="790"/>
      <c r="Z18" s="752" t="str">
        <f aca="true" t="shared" si="0" ref="Z18:Z25">IF(Y18&lt;&gt;0,IF(Y18/H18&gt;100%,100%,Y18/H18)," ")</f>
        <v> </v>
      </c>
      <c r="AA18" s="747">
        <f>IF((IF(M18="promedio",AVERAGE(Q18,S18,V18,Y18)/I18,SUM(Q18,S18,V18,Y18)/I18))&gt;100%,100%,(IF(M18="promedio",AVERAGE(Q18,S18,V18,Y18)/I18,SUM(Q18,S18,V18,Y18)/I18)))</f>
        <v>0.8000000000000002</v>
      </c>
      <c r="AB18" s="884"/>
      <c r="AC18" s="884"/>
      <c r="AD18" s="887"/>
      <c r="AE18" s="890"/>
      <c r="AF18" s="887"/>
      <c r="AG18" s="884"/>
      <c r="AH18" s="223"/>
      <c r="AI18" s="225"/>
      <c r="AJ18" s="890"/>
      <c r="AK18" s="893"/>
      <c r="AL18" s="893"/>
      <c r="AM18" s="458"/>
      <c r="AN18" s="887"/>
      <c r="AO18" s="882" t="s">
        <v>530</v>
      </c>
      <c r="AP18" s="873" t="s">
        <v>533</v>
      </c>
      <c r="AQ18" s="900" t="s">
        <v>567</v>
      </c>
      <c r="AR18" s="900" t="s">
        <v>596</v>
      </c>
      <c r="AS18" s="223"/>
    </row>
    <row r="19" spans="1:45" ht="63.75" customHeight="1">
      <c r="A19" s="677"/>
      <c r="B19" s="426" t="s">
        <v>300</v>
      </c>
      <c r="C19" s="863"/>
      <c r="D19" s="852"/>
      <c r="E19" s="855"/>
      <c r="F19" s="855"/>
      <c r="G19" s="855"/>
      <c r="H19" s="855"/>
      <c r="I19" s="840"/>
      <c r="J19" s="856"/>
      <c r="K19" s="848"/>
      <c r="L19" s="226"/>
      <c r="M19" s="336"/>
      <c r="N19" s="824"/>
      <c r="O19" s="824"/>
      <c r="P19" s="825"/>
      <c r="Q19" s="794"/>
      <c r="R19" s="785"/>
      <c r="S19" s="869"/>
      <c r="T19" s="785"/>
      <c r="U19" s="786"/>
      <c r="V19" s="869"/>
      <c r="W19" s="785"/>
      <c r="X19" s="786"/>
      <c r="Y19" s="791"/>
      <c r="Z19" s="785"/>
      <c r="AA19" s="786"/>
      <c r="AB19" s="885"/>
      <c r="AC19" s="885"/>
      <c r="AD19" s="888"/>
      <c r="AE19" s="891"/>
      <c r="AF19" s="888"/>
      <c r="AG19" s="885"/>
      <c r="AH19" s="223"/>
      <c r="AI19" s="225"/>
      <c r="AJ19" s="891"/>
      <c r="AK19" s="894"/>
      <c r="AL19" s="894"/>
      <c r="AM19" s="458"/>
      <c r="AN19" s="888"/>
      <c r="AO19" s="899"/>
      <c r="AP19" s="874"/>
      <c r="AQ19" s="901"/>
      <c r="AR19" s="901"/>
      <c r="AS19" s="223"/>
    </row>
    <row r="20" spans="1:45" ht="54" customHeight="1">
      <c r="A20" s="677"/>
      <c r="B20" s="426" t="s">
        <v>301</v>
      </c>
      <c r="C20" s="863"/>
      <c r="D20" s="863"/>
      <c r="E20" s="856"/>
      <c r="F20" s="856"/>
      <c r="G20" s="855"/>
      <c r="H20" s="855"/>
      <c r="I20" s="841"/>
      <c r="J20" s="856"/>
      <c r="K20" s="816"/>
      <c r="L20" s="216"/>
      <c r="M20" s="336"/>
      <c r="N20" s="824"/>
      <c r="O20" s="824"/>
      <c r="P20" s="825"/>
      <c r="Q20" s="795"/>
      <c r="R20" s="753"/>
      <c r="S20" s="868"/>
      <c r="T20" s="753"/>
      <c r="U20" s="748"/>
      <c r="V20" s="868"/>
      <c r="W20" s="753"/>
      <c r="X20" s="748"/>
      <c r="Y20" s="792"/>
      <c r="Z20" s="753"/>
      <c r="AA20" s="748"/>
      <c r="AB20" s="886"/>
      <c r="AC20" s="886"/>
      <c r="AD20" s="889"/>
      <c r="AE20" s="892"/>
      <c r="AF20" s="889"/>
      <c r="AG20" s="886"/>
      <c r="AH20" s="223"/>
      <c r="AI20" s="225"/>
      <c r="AJ20" s="892"/>
      <c r="AK20" s="895"/>
      <c r="AL20" s="895"/>
      <c r="AM20" s="458"/>
      <c r="AN20" s="889"/>
      <c r="AO20" s="883"/>
      <c r="AP20" s="875"/>
      <c r="AQ20" s="902"/>
      <c r="AR20" s="902"/>
      <c r="AS20" s="223"/>
    </row>
    <row r="21" spans="1:45" ht="87.75" customHeight="1" hidden="1">
      <c r="A21" s="677"/>
      <c r="B21" s="231"/>
      <c r="C21" s="231"/>
      <c r="D21" s="444"/>
      <c r="E21" s="232"/>
      <c r="F21" s="232"/>
      <c r="G21" s="422"/>
      <c r="H21" s="422"/>
      <c r="I21" s="422"/>
      <c r="J21" s="147"/>
      <c r="K21" s="102"/>
      <c r="L21" s="216"/>
      <c r="M21" s="336"/>
      <c r="N21" s="824"/>
      <c r="O21" s="824"/>
      <c r="P21" s="825"/>
      <c r="Q21" s="353"/>
      <c r="R21" s="100" t="str">
        <f>IF(Q21&lt;&gt;0,IF(Q21/E21&gt;100%,100%,Q21/E21)," ")</f>
        <v> </v>
      </c>
      <c r="S21" s="353"/>
      <c r="T21" s="100" t="str">
        <f>IF(S21&lt;&gt;0,IF(S21/F21&gt;100%,100%,S21/F21)," ")</f>
        <v> </v>
      </c>
      <c r="U21" s="101"/>
      <c r="V21" s="568"/>
      <c r="W21" s="100" t="str">
        <f>IF(V21&lt;&gt;0,IF(V21/G21&gt;100%,100%,V21/G21)," ")</f>
        <v> </v>
      </c>
      <c r="X21" s="101"/>
      <c r="Y21" s="353"/>
      <c r="Z21" s="100" t="str">
        <f t="shared" si="0"/>
        <v> </v>
      </c>
      <c r="AA21" s="101" t="e">
        <f>IF((IF(M21="promedio",AVERAGE(Q21,S21,V21,Y21)/I21,SUM(Q21,S21,V21,Y21)/I21))&gt;100%,100%,(IF(M21="promedio",AVERAGE(Q21,S21,V21,Y21)/I21,SUM(Q21,S21,V21,Y21)/I21)))</f>
        <v>#DIV/0!</v>
      </c>
      <c r="AB21" s="223"/>
      <c r="AC21" s="223"/>
      <c r="AD21" s="459"/>
      <c r="AE21" s="224"/>
      <c r="AF21" s="461"/>
      <c r="AG21" s="223"/>
      <c r="AH21" s="223"/>
      <c r="AI21" s="225"/>
      <c r="AJ21" s="224"/>
      <c r="AK21" s="461"/>
      <c r="AL21" s="458"/>
      <c r="AM21" s="458"/>
      <c r="AN21" s="459"/>
      <c r="AO21" s="460"/>
      <c r="AP21" s="225"/>
      <c r="AQ21" s="458"/>
      <c r="AR21" s="458"/>
      <c r="AS21" s="223"/>
    </row>
    <row r="22" spans="1:45" ht="74.25" customHeight="1" hidden="1">
      <c r="A22" s="677"/>
      <c r="B22" s="388"/>
      <c r="C22" s="388"/>
      <c r="D22" s="387"/>
      <c r="E22" s="388"/>
      <c r="F22" s="388"/>
      <c r="G22" s="388"/>
      <c r="H22" s="388"/>
      <c r="I22" s="388"/>
      <c r="J22" s="388"/>
      <c r="K22" s="102"/>
      <c r="L22" s="226"/>
      <c r="M22" s="336"/>
      <c r="N22" s="824"/>
      <c r="O22" s="824"/>
      <c r="P22" s="825"/>
      <c r="Q22" s="353"/>
      <c r="R22" s="100" t="str">
        <f>IF(Q22&lt;&gt;0,IF(Q22/E22&gt;100%,100%,Q22/E22)," ")</f>
        <v> </v>
      </c>
      <c r="S22" s="353"/>
      <c r="T22" s="100" t="str">
        <f>IF(S22&lt;&gt;0,IF(S22/F22&gt;100%,100%,S22/F22)," ")</f>
        <v> </v>
      </c>
      <c r="U22" s="101"/>
      <c r="V22" s="568"/>
      <c r="W22" s="100" t="str">
        <f>IF(V22&lt;&gt;0,IF(V22/G22&gt;100%,100%,V22/G22)," ")</f>
        <v> </v>
      </c>
      <c r="X22" s="376"/>
      <c r="Y22" s="353"/>
      <c r="Z22" s="100" t="str">
        <f t="shared" si="0"/>
        <v> </v>
      </c>
      <c r="AA22" s="101" t="e">
        <f>IF((IF(M22="promedio",AVERAGE(Q22,S22,V22,Y22)/I22,SUM(Q22,S22,V22,Y22)/I22))&gt;100%,100%,(IF(M22="promedio",AVERAGE(Q22,S22,V22,Y22)/I22,SUM(Q22,S22,V22,Y22)/I22)))</f>
        <v>#DIV/0!</v>
      </c>
      <c r="AB22" s="223"/>
      <c r="AC22" s="223"/>
      <c r="AD22" s="459"/>
      <c r="AE22" s="224"/>
      <c r="AF22" s="461"/>
      <c r="AG22" s="223"/>
      <c r="AH22" s="223"/>
      <c r="AI22" s="225"/>
      <c r="AJ22" s="224"/>
      <c r="AK22" s="461"/>
      <c r="AL22" s="458"/>
      <c r="AM22" s="458"/>
      <c r="AN22" s="459"/>
      <c r="AO22" s="460"/>
      <c r="AP22" s="225"/>
      <c r="AQ22" s="458"/>
      <c r="AR22" s="458"/>
      <c r="AS22" s="223"/>
    </row>
    <row r="23" spans="1:45" ht="87.75" customHeight="1">
      <c r="A23" s="676" t="s">
        <v>302</v>
      </c>
      <c r="B23" s="424" t="s">
        <v>303</v>
      </c>
      <c r="C23" s="425" t="s">
        <v>256</v>
      </c>
      <c r="D23" s="425">
        <v>1</v>
      </c>
      <c r="E23" s="380"/>
      <c r="F23" s="380"/>
      <c r="G23" s="380"/>
      <c r="H23" s="576">
        <v>1</v>
      </c>
      <c r="I23" s="380">
        <f>SUM(G23:H23)</f>
        <v>1</v>
      </c>
      <c r="J23" s="431" t="s">
        <v>304</v>
      </c>
      <c r="K23" s="419" t="s">
        <v>154</v>
      </c>
      <c r="L23" s="216"/>
      <c r="M23" s="336" t="s">
        <v>496</v>
      </c>
      <c r="N23" s="824"/>
      <c r="O23" s="824"/>
      <c r="P23" s="825"/>
      <c r="Q23" s="353"/>
      <c r="R23" s="100" t="str">
        <f>IF(Q23&lt;&gt;0,IF(Q23/E23&gt;100%,100%,Q23/E23)," ")</f>
        <v> </v>
      </c>
      <c r="S23" s="411"/>
      <c r="T23" s="378" t="str">
        <f>IF(S23&lt;&gt;0,IF(S23/F23&gt;100%,100%,S23/F23)," ")</f>
        <v> </v>
      </c>
      <c r="U23" s="376"/>
      <c r="V23" s="560"/>
      <c r="W23" s="378" t="str">
        <f>IF(V23&lt;&gt;0,IF(V23/G23&gt;100%,100%,V23/G23)," ")</f>
        <v> </v>
      </c>
      <c r="X23" s="376"/>
      <c r="Y23" s="411"/>
      <c r="Z23" s="378" t="str">
        <f t="shared" si="0"/>
        <v> </v>
      </c>
      <c r="AA23" s="376">
        <f>IF((IF(M23="promedio",AVERAGE(Q23,S23,V23,Y23)/I23,SUM(Q23,S23,V23,Y23)/I23))&gt;100%,100%,(IF(M23="promedio",AVERAGE(Q23,S23,V23,Y23)/I23,SUM(Q23,S23,V23,Y23)/I23)))</f>
        <v>0</v>
      </c>
      <c r="AB23" s="235"/>
      <c r="AC23" s="235"/>
      <c r="AD23" s="464"/>
      <c r="AE23" s="235"/>
      <c r="AF23" s="464"/>
      <c r="AG23" s="235"/>
      <c r="AH23" s="235"/>
      <c r="AI23" s="235"/>
      <c r="AJ23" s="235"/>
      <c r="AK23" s="464"/>
      <c r="AL23" s="464"/>
      <c r="AM23" s="464"/>
      <c r="AN23" s="465"/>
      <c r="AO23" s="466"/>
      <c r="AP23" s="238"/>
      <c r="AQ23" s="465"/>
      <c r="AR23" s="468"/>
      <c r="AS23" s="239"/>
    </row>
    <row r="24" spans="1:45" ht="71.25" customHeight="1">
      <c r="A24" s="677"/>
      <c r="B24" s="592" t="s">
        <v>305</v>
      </c>
      <c r="C24" s="426" t="s">
        <v>306</v>
      </c>
      <c r="D24" s="421" t="s">
        <v>116</v>
      </c>
      <c r="E24" s="379"/>
      <c r="F24" s="379"/>
      <c r="G24" s="379"/>
      <c r="H24" s="379">
        <v>0.4</v>
      </c>
      <c r="I24" s="380">
        <f>H24</f>
        <v>0.4</v>
      </c>
      <c r="J24" s="431" t="s">
        <v>235</v>
      </c>
      <c r="K24" s="419" t="s">
        <v>154</v>
      </c>
      <c r="L24" s="216"/>
      <c r="M24" s="336" t="s">
        <v>496</v>
      </c>
      <c r="N24" s="824"/>
      <c r="O24" s="824"/>
      <c r="P24" s="825"/>
      <c r="Q24" s="353"/>
      <c r="R24" s="100" t="str">
        <f>IF(Q24&lt;&gt;0,IF(Q24/E24&gt;100%,100%,Q24/E24)," ")</f>
        <v> </v>
      </c>
      <c r="S24" s="411"/>
      <c r="T24" s="378" t="str">
        <f>IF(S24&lt;&gt;0,IF(S24/F24&gt;100%,100%,S24/F24)," ")</f>
        <v> </v>
      </c>
      <c r="U24" s="376"/>
      <c r="V24" s="411"/>
      <c r="W24" s="378" t="str">
        <f>IF(V24&lt;&gt;0,IF(V24/G24&gt;100%,100%,V24/G24)," ")</f>
        <v> </v>
      </c>
      <c r="X24" s="376"/>
      <c r="Y24" s="411"/>
      <c r="Z24" s="378" t="str">
        <f t="shared" si="0"/>
        <v> </v>
      </c>
      <c r="AA24" s="376">
        <f>IF((IF(M24="promedio",AVERAGE(Q24,S24,V24,Y24)/I24,SUM(Q24,S24,V24,Y24)/I24))&gt;100%,100%,(IF(M24="promedio",AVERAGE(Q24,S24,V24,Y24)/I24,SUM(Q24,S24,V24,Y24)/I24)))</f>
        <v>0</v>
      </c>
      <c r="AB24" s="235"/>
      <c r="AC24" s="235"/>
      <c r="AD24" s="464"/>
      <c r="AE24" s="235"/>
      <c r="AF24" s="464"/>
      <c r="AG24" s="235"/>
      <c r="AH24" s="235"/>
      <c r="AI24" s="235"/>
      <c r="AJ24" s="235"/>
      <c r="AK24" s="464"/>
      <c r="AL24" s="464"/>
      <c r="AM24" s="464"/>
      <c r="AN24" s="465"/>
      <c r="AO24" s="466"/>
      <c r="AP24" s="236"/>
      <c r="AQ24" s="467"/>
      <c r="AR24" s="466"/>
      <c r="AS24" s="239"/>
    </row>
    <row r="25" spans="1:45" ht="105" customHeight="1">
      <c r="A25" s="677"/>
      <c r="B25" s="426" t="s">
        <v>307</v>
      </c>
      <c r="C25" s="132" t="s">
        <v>308</v>
      </c>
      <c r="D25" s="133">
        <v>2.8</v>
      </c>
      <c r="E25" s="443"/>
      <c r="F25" s="443"/>
      <c r="G25" s="134">
        <v>3</v>
      </c>
      <c r="H25" s="134">
        <f>G25</f>
        <v>3</v>
      </c>
      <c r="I25" s="134">
        <f>H25</f>
        <v>3</v>
      </c>
      <c r="J25" s="70" t="s">
        <v>304</v>
      </c>
      <c r="K25" s="419" t="s">
        <v>154</v>
      </c>
      <c r="L25" s="216"/>
      <c r="M25" s="336" t="s">
        <v>495</v>
      </c>
      <c r="N25" s="824"/>
      <c r="O25" s="824"/>
      <c r="P25" s="825"/>
      <c r="Q25" s="353"/>
      <c r="R25" s="100" t="str">
        <f>IF(Q25&lt;&gt;0,IF(Q25/E25&gt;100%,100%,Q25/E25)," ")</f>
        <v> </v>
      </c>
      <c r="S25" s="411"/>
      <c r="T25" s="378" t="str">
        <f>IF(S25&lt;&gt;0,IF(S25/F25&gt;100%,100%,S25/F25)," ")</f>
        <v> </v>
      </c>
      <c r="U25" s="376"/>
      <c r="V25" s="569">
        <v>3</v>
      </c>
      <c r="W25" s="378">
        <f>IF(V25&lt;&gt;0,IF(V25/G25&gt;100%,100%,V25/G25)," ")</f>
        <v>1</v>
      </c>
      <c r="X25" s="376">
        <f>IF((IF(M25="promedio",AVERAGE(Q25,S25,V25)/AVERAGE(E25,F25,G25),SUM(Q25,S25,V25)/SUM(E25,F25,G25)))&gt;100%,100%,(IF(M25="promedio",AVERAGE(Q25,S25,V25)/AVERAGE(E25,F25,G25),SUM(Q25,S25,V25)/SUM(E25,F25,G25))))</f>
        <v>1</v>
      </c>
      <c r="Y25" s="135"/>
      <c r="Z25" s="378" t="str">
        <f t="shared" si="0"/>
        <v> </v>
      </c>
      <c r="AA25" s="376">
        <f>IF((IF(M25="promedio",AVERAGE(Q25,S25,V25,Y25)/I25,SUM(Q25,S25,V25,Y25)/I25))&gt;100%,100%,(IF(M25="promedio",AVERAGE(Q25,S25,V25,Y25)/I25,SUM(Q25,S25,V25,Y25)/I25)))</f>
        <v>1</v>
      </c>
      <c r="AB25" s="241"/>
      <c r="AC25" s="241"/>
      <c r="AD25" s="469"/>
      <c r="AE25" s="241"/>
      <c r="AF25" s="469"/>
      <c r="AG25" s="241"/>
      <c r="AH25" s="241"/>
      <c r="AI25" s="241"/>
      <c r="AJ25" s="242"/>
      <c r="AK25" s="470"/>
      <c r="AL25" s="471"/>
      <c r="AM25" s="471"/>
      <c r="AN25" s="465"/>
      <c r="AO25" s="466"/>
      <c r="AP25" s="238"/>
      <c r="AQ25" s="468"/>
      <c r="AR25" s="579" t="s">
        <v>596</v>
      </c>
      <c r="AS25" s="244"/>
    </row>
    <row r="26" spans="1:28" ht="34.5" customHeight="1">
      <c r="A26" s="695" t="s">
        <v>107</v>
      </c>
      <c r="B26" s="696"/>
      <c r="C26" s="696"/>
      <c r="D26" s="696"/>
      <c r="E26" s="696"/>
      <c r="F26" s="696"/>
      <c r="G26" s="696"/>
      <c r="H26" s="696"/>
      <c r="I26" s="696"/>
      <c r="J26" s="696"/>
      <c r="K26" s="696"/>
      <c r="L26" s="75">
        <v>0.0016</v>
      </c>
      <c r="M26" s="186"/>
      <c r="N26" s="254"/>
      <c r="O26" s="254"/>
      <c r="P26" s="254"/>
      <c r="Q26" s="252">
        <f>$L26/4</f>
        <v>0.0004</v>
      </c>
      <c r="R26" s="255">
        <v>1</v>
      </c>
      <c r="S26" s="252">
        <f>$L26/4</f>
        <v>0.0004</v>
      </c>
      <c r="T26" s="255">
        <v>1</v>
      </c>
      <c r="U26" s="256">
        <f>AVERAGE(U16:U25)</f>
        <v>0.91875</v>
      </c>
      <c r="V26" s="252">
        <f>$L26/4</f>
        <v>0.0004</v>
      </c>
      <c r="W26" s="255">
        <v>1</v>
      </c>
      <c r="X26" s="256">
        <f>AVERAGE(X16:X25)</f>
        <v>0.9214285714285714</v>
      </c>
      <c r="Y26" s="252">
        <f>$L26/4</f>
        <v>0.0004</v>
      </c>
      <c r="Z26" s="255">
        <v>1</v>
      </c>
      <c r="AA26" s="256" t="e">
        <f>AVERAGE(AA16:AA25)</f>
        <v>#DIV/0!</v>
      </c>
      <c r="AB26" s="257"/>
    </row>
    <row r="27" spans="1:28" ht="47.25" customHeight="1">
      <c r="A27" s="691" t="s">
        <v>108</v>
      </c>
      <c r="B27" s="692"/>
      <c r="C27" s="692"/>
      <c r="D27" s="692"/>
      <c r="E27" s="692"/>
      <c r="F27" s="692"/>
      <c r="G27" s="692"/>
      <c r="H27" s="692"/>
      <c r="I27" s="692"/>
      <c r="J27" s="692"/>
      <c r="K27" s="692"/>
      <c r="L27" s="258"/>
      <c r="M27" s="259"/>
      <c r="N27" s="260"/>
      <c r="O27" s="260"/>
      <c r="P27" s="260"/>
      <c r="Q27" s="261">
        <f>R27*Q26/R26</f>
        <v>0.0002866666666666667</v>
      </c>
      <c r="R27" s="262">
        <f>AVERAGE(R16:R25)</f>
        <v>0.7166666666666667</v>
      </c>
      <c r="S27" s="261">
        <f>T27*S26/T26</f>
        <v>0.0004</v>
      </c>
      <c r="T27" s="262">
        <f>AVERAGE(T16:T25)</f>
        <v>1</v>
      </c>
      <c r="U27" s="263">
        <f>SUM(Q27,S27)</f>
        <v>0.0006866666666666667</v>
      </c>
      <c r="V27" s="261">
        <f>W27*V26/W26</f>
        <v>0.00035555555555555557</v>
      </c>
      <c r="W27" s="262">
        <f>AVERAGE(W16:W25)</f>
        <v>0.888888888888889</v>
      </c>
      <c r="X27" s="263">
        <f>SUM(U27,V27)</f>
        <v>0.0010422222222222222</v>
      </c>
      <c r="Y27" s="261" t="e">
        <f>Z27*Y26/Z26</f>
        <v>#DIV/0!</v>
      </c>
      <c r="Z27" s="262" t="e">
        <f>AVERAGE(Z16:Z25)</f>
        <v>#DIV/0!</v>
      </c>
      <c r="AA27" s="263" t="e">
        <f>SUM(X27,Y27)</f>
        <v>#DIV/0!</v>
      </c>
      <c r="AB27" s="264"/>
    </row>
    <row r="28" spans="1:13" s="267" customFormat="1" ht="39" customHeight="1">
      <c r="A28" s="265"/>
      <c r="B28" s="265"/>
      <c r="C28" s="265"/>
      <c r="D28" s="265"/>
      <c r="E28" s="265"/>
      <c r="F28" s="265"/>
      <c r="G28" s="265"/>
      <c r="H28" s="265"/>
      <c r="I28" s="265"/>
      <c r="J28" s="265"/>
      <c r="K28" s="265"/>
      <c r="L28" s="265"/>
      <c r="M28" s="266"/>
    </row>
    <row r="29" spans="1:13" s="267" customFormat="1" ht="52.5" customHeight="1">
      <c r="A29" s="265"/>
      <c r="B29" s="265"/>
      <c r="C29" s="265"/>
      <c r="D29" s="265"/>
      <c r="E29" s="265"/>
      <c r="F29" s="265"/>
      <c r="G29" s="265"/>
      <c r="H29" s="265"/>
      <c r="I29" s="265"/>
      <c r="J29" s="265"/>
      <c r="K29" s="265"/>
      <c r="L29" s="265"/>
      <c r="M29" s="266"/>
    </row>
    <row r="30" spans="1:45" ht="42" customHeight="1">
      <c r="A30" s="699" t="s">
        <v>467</v>
      </c>
      <c r="B30" s="700"/>
      <c r="C30" s="700"/>
      <c r="D30" s="700"/>
      <c r="E30" s="700"/>
      <c r="F30" s="700"/>
      <c r="G30" s="700"/>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700"/>
      <c r="AF30" s="700"/>
      <c r="AG30" s="700"/>
      <c r="AH30" s="700"/>
      <c r="AI30" s="700"/>
      <c r="AJ30" s="700"/>
      <c r="AK30" s="700"/>
      <c r="AL30" s="700"/>
      <c r="AM30" s="700"/>
      <c r="AN30" s="700"/>
      <c r="AO30" s="700"/>
      <c r="AP30" s="700"/>
      <c r="AQ30" s="700"/>
      <c r="AR30" s="700"/>
      <c r="AS30" s="700"/>
    </row>
    <row r="31" spans="1:45" ht="47.25" customHeight="1">
      <c r="A31" s="678" t="s">
        <v>25</v>
      </c>
      <c r="B31" s="678"/>
      <c r="C31" s="678"/>
      <c r="D31" s="678"/>
      <c r="E31" s="678"/>
      <c r="F31" s="678"/>
      <c r="G31" s="678"/>
      <c r="H31" s="678"/>
      <c r="I31" s="678"/>
      <c r="J31" s="678"/>
      <c r="K31" s="678"/>
      <c r="L31" s="678"/>
      <c r="M31" s="386"/>
      <c r="N31" s="408"/>
      <c r="O31" s="268"/>
      <c r="P31" s="268"/>
      <c r="Q31" s="701" t="s">
        <v>138</v>
      </c>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AN31" s="702"/>
      <c r="AO31" s="702"/>
      <c r="AP31" s="702"/>
      <c r="AQ31" s="702"/>
      <c r="AR31" s="702"/>
      <c r="AS31" s="702"/>
    </row>
    <row r="32" spans="1:45" ht="33.75" customHeight="1">
      <c r="A32" s="703" t="s">
        <v>10</v>
      </c>
      <c r="B32" s="690" t="s">
        <v>99</v>
      </c>
      <c r="C32" s="690" t="s">
        <v>11</v>
      </c>
      <c r="D32" s="690" t="s">
        <v>12</v>
      </c>
      <c r="E32" s="704" t="s">
        <v>111</v>
      </c>
      <c r="F32" s="705"/>
      <c r="G32" s="705"/>
      <c r="H32" s="706"/>
      <c r="I32" s="693" t="s">
        <v>112</v>
      </c>
      <c r="J32" s="690" t="s">
        <v>13</v>
      </c>
      <c r="K32" s="690" t="s">
        <v>104</v>
      </c>
      <c r="L32" s="693" t="s">
        <v>14</v>
      </c>
      <c r="M32" s="394"/>
      <c r="N32" s="693" t="s">
        <v>156</v>
      </c>
      <c r="O32" s="693" t="s">
        <v>155</v>
      </c>
      <c r="P32" s="693" t="s">
        <v>157</v>
      </c>
      <c r="Q32" s="730" t="s">
        <v>139</v>
      </c>
      <c r="R32" s="731"/>
      <c r="S32" s="731"/>
      <c r="T32" s="731"/>
      <c r="U32" s="731"/>
      <c r="V32" s="731"/>
      <c r="W32" s="731"/>
      <c r="X32" s="731"/>
      <c r="Y32" s="731"/>
      <c r="Z32" s="731"/>
      <c r="AA32" s="731"/>
      <c r="AB32" s="730" t="s">
        <v>140</v>
      </c>
      <c r="AC32" s="731"/>
      <c r="AD32" s="731"/>
      <c r="AE32" s="731"/>
      <c r="AF32" s="731"/>
      <c r="AG32" s="731"/>
      <c r="AH32" s="731"/>
      <c r="AI32" s="732"/>
      <c r="AJ32" s="736" t="s">
        <v>141</v>
      </c>
      <c r="AK32" s="737"/>
      <c r="AL32" s="737"/>
      <c r="AM32" s="737"/>
      <c r="AN32" s="724" t="s">
        <v>145</v>
      </c>
      <c r="AO32" s="728" t="s">
        <v>146</v>
      </c>
      <c r="AP32" s="726" t="s">
        <v>148</v>
      </c>
      <c r="AQ32" s="727"/>
      <c r="AR32" s="727"/>
      <c r="AS32" s="727"/>
    </row>
    <row r="33" spans="1:45" ht="45" customHeight="1">
      <c r="A33" s="703"/>
      <c r="B33" s="690"/>
      <c r="C33" s="690"/>
      <c r="D33" s="690"/>
      <c r="E33" s="269" t="s">
        <v>100</v>
      </c>
      <c r="F33" s="269" t="s">
        <v>101</v>
      </c>
      <c r="G33" s="269" t="s">
        <v>102</v>
      </c>
      <c r="H33" s="269" t="s">
        <v>103</v>
      </c>
      <c r="I33" s="694"/>
      <c r="J33" s="690"/>
      <c r="K33" s="690"/>
      <c r="L33" s="694"/>
      <c r="M33" s="395"/>
      <c r="N33" s="694"/>
      <c r="O33" s="694"/>
      <c r="P33" s="694"/>
      <c r="Q33" s="433" t="s">
        <v>100</v>
      </c>
      <c r="R33" s="433" t="s">
        <v>142</v>
      </c>
      <c r="S33" s="433" t="s">
        <v>101</v>
      </c>
      <c r="T33" s="433" t="s">
        <v>142</v>
      </c>
      <c r="U33" s="433" t="s">
        <v>143</v>
      </c>
      <c r="V33" s="433" t="s">
        <v>102</v>
      </c>
      <c r="W33" s="433" t="s">
        <v>142</v>
      </c>
      <c r="X33" s="433" t="s">
        <v>144</v>
      </c>
      <c r="Y33" s="433" t="s">
        <v>103</v>
      </c>
      <c r="Z33" s="433" t="s">
        <v>142</v>
      </c>
      <c r="AA33" s="99" t="s">
        <v>165</v>
      </c>
      <c r="AB33" s="433" t="s">
        <v>100</v>
      </c>
      <c r="AC33" s="433" t="s">
        <v>142</v>
      </c>
      <c r="AD33" s="433" t="s">
        <v>101</v>
      </c>
      <c r="AE33" s="433" t="s">
        <v>142</v>
      </c>
      <c r="AF33" s="433" t="s">
        <v>102</v>
      </c>
      <c r="AG33" s="433" t="s">
        <v>142</v>
      </c>
      <c r="AH33" s="433" t="s">
        <v>103</v>
      </c>
      <c r="AI33" s="433" t="s">
        <v>142</v>
      </c>
      <c r="AJ33" s="433" t="s">
        <v>100</v>
      </c>
      <c r="AK33" s="433" t="s">
        <v>101</v>
      </c>
      <c r="AL33" s="433" t="s">
        <v>102</v>
      </c>
      <c r="AM33" s="433" t="s">
        <v>103</v>
      </c>
      <c r="AN33" s="725"/>
      <c r="AO33" s="729"/>
      <c r="AP33" s="270" t="s">
        <v>147</v>
      </c>
      <c r="AQ33" s="270" t="s">
        <v>149</v>
      </c>
      <c r="AR33" s="270" t="s">
        <v>150</v>
      </c>
      <c r="AS33" s="270" t="s">
        <v>151</v>
      </c>
    </row>
    <row r="34" spans="1:45" ht="63.75" customHeight="1">
      <c r="A34" s="676" t="s">
        <v>309</v>
      </c>
      <c r="B34" s="424" t="s">
        <v>310</v>
      </c>
      <c r="C34" s="425" t="s">
        <v>311</v>
      </c>
      <c r="D34" s="380">
        <v>1</v>
      </c>
      <c r="E34" s="380"/>
      <c r="F34" s="380"/>
      <c r="G34" s="380"/>
      <c r="H34" s="380">
        <v>1</v>
      </c>
      <c r="I34" s="380">
        <f>SUM(E34:H34)</f>
        <v>1</v>
      </c>
      <c r="J34" s="431" t="s">
        <v>117</v>
      </c>
      <c r="K34" s="419" t="s">
        <v>154</v>
      </c>
      <c r="L34" s="799"/>
      <c r="M34" s="413" t="s">
        <v>496</v>
      </c>
      <c r="N34" s="820"/>
      <c r="O34" s="821"/>
      <c r="P34" s="822"/>
      <c r="Q34" s="356"/>
      <c r="R34" s="199" t="str">
        <f>IF(Q34&lt;&gt;0,IF(Q34/E34&gt;100%,100%,Q34/E34)," ")</f>
        <v> </v>
      </c>
      <c r="S34" s="356"/>
      <c r="T34" s="199" t="str">
        <f>IF(S34&lt;&gt;0,IF(S34/F34&gt;100%,100%,S34/F34)," ")</f>
        <v> </v>
      </c>
      <c r="U34" s="200"/>
      <c r="V34" s="356"/>
      <c r="W34" s="199" t="str">
        <f>IF(V34&lt;&gt;0,IF(V34/G34&gt;100%,100%,V34/G34)," ")</f>
        <v> </v>
      </c>
      <c r="X34" s="200"/>
      <c r="Y34" s="381"/>
      <c r="Z34" s="382" t="str">
        <f>IF(Y34&lt;&gt;0,IF(Y34/H34&gt;100%,100%,Y34/H34)," ")</f>
        <v> </v>
      </c>
      <c r="AA34" s="450">
        <f>IF((IF(M34="promedio",AVERAGE(Q34,S34,V34,Y34)/I34,SUM(Q34,S34,V34,Y34)/I34))&gt;100%,100%,(IF(M34="promedio",AVERAGE(Q34,S34,V34,Y34)/I34,SUM(Q34,S34,V34,Y34)/I34)))</f>
        <v>0</v>
      </c>
      <c r="AB34" s="215"/>
      <c r="AC34" s="215"/>
      <c r="AD34" s="455"/>
      <c r="AE34" s="215"/>
      <c r="AF34" s="215"/>
      <c r="AG34" s="215"/>
      <c r="AH34" s="215"/>
      <c r="AI34" s="215"/>
      <c r="AJ34" s="215"/>
      <c r="AK34" s="455"/>
      <c r="AL34" s="455"/>
      <c r="AM34" s="455"/>
      <c r="AN34" s="455"/>
      <c r="AO34" s="455"/>
      <c r="AP34" s="215"/>
      <c r="AQ34" s="455"/>
      <c r="AR34" s="215"/>
      <c r="AS34" s="215"/>
    </row>
    <row r="35" spans="1:45" ht="68.25" customHeight="1">
      <c r="A35" s="677"/>
      <c r="B35" s="424" t="s">
        <v>312</v>
      </c>
      <c r="C35" s="425" t="s">
        <v>313</v>
      </c>
      <c r="D35" s="380">
        <v>0.83</v>
      </c>
      <c r="E35" s="380"/>
      <c r="F35" s="410"/>
      <c r="G35" s="410"/>
      <c r="H35" s="410">
        <v>0.85</v>
      </c>
      <c r="I35" s="410">
        <f>H35</f>
        <v>0.85</v>
      </c>
      <c r="J35" s="431" t="s">
        <v>314</v>
      </c>
      <c r="K35" s="419" t="s">
        <v>154</v>
      </c>
      <c r="L35" s="800"/>
      <c r="M35" s="413" t="s">
        <v>496</v>
      </c>
      <c r="N35" s="823"/>
      <c r="O35" s="824"/>
      <c r="P35" s="825"/>
      <c r="Q35" s="284"/>
      <c r="R35" s="199" t="str">
        <f>IF(Q35&lt;&gt;0,IF(Q35/E35&gt;100%,100%,Q35/E35)," ")</f>
        <v> </v>
      </c>
      <c r="S35" s="356"/>
      <c r="T35" s="199" t="str">
        <f>IF(S35&lt;&gt;0,IF(S35/F35&gt;100%,100%,S35/F35)," ")</f>
        <v> </v>
      </c>
      <c r="U35" s="200"/>
      <c r="V35" s="356"/>
      <c r="W35" s="199" t="str">
        <f>IF(V35&lt;&gt;0,IF(V35/G35&gt;100%,100%,V35/G35)," ")</f>
        <v> </v>
      </c>
      <c r="X35" s="200"/>
      <c r="Y35" s="381"/>
      <c r="Z35" s="382" t="str">
        <f>IF(Y35&lt;&gt;0,IF(Y35/H35&gt;100%,100%,Y35/H35)," ")</f>
        <v> </v>
      </c>
      <c r="AA35" s="450">
        <f>IF((IF(M35="promedio",AVERAGE(Q35,S35,V35,Y35)/I35,SUM(Q35,S35,V35,Y35)/I35))&gt;100%,100%,(IF(M35="promedio",AVERAGE(Q35,S35,V35,Y35)/I35,SUM(Q35,S35,V35,Y35)/I35)))</f>
        <v>0</v>
      </c>
      <c r="AB35" s="215"/>
      <c r="AC35" s="215"/>
      <c r="AD35" s="455"/>
      <c r="AE35" s="215"/>
      <c r="AF35" s="215"/>
      <c r="AG35" s="215"/>
      <c r="AH35" s="215"/>
      <c r="AI35" s="215"/>
      <c r="AJ35" s="215"/>
      <c r="AK35" s="455"/>
      <c r="AL35" s="455"/>
      <c r="AM35" s="455"/>
      <c r="AN35" s="455"/>
      <c r="AO35" s="455"/>
      <c r="AP35" s="215"/>
      <c r="AQ35" s="456"/>
      <c r="AR35" s="217"/>
      <c r="AS35" s="217"/>
    </row>
    <row r="36" spans="1:45" ht="49.5" customHeight="1">
      <c r="A36" s="677"/>
      <c r="B36" s="431" t="s">
        <v>315</v>
      </c>
      <c r="C36" s="431" t="s">
        <v>316</v>
      </c>
      <c r="D36" s="431">
        <v>3.7</v>
      </c>
      <c r="E36" s="135"/>
      <c r="F36" s="135"/>
      <c r="G36" s="135"/>
      <c r="H36" s="431">
        <v>3.7</v>
      </c>
      <c r="I36" s="136">
        <f>SUM(H36)</f>
        <v>3.7</v>
      </c>
      <c r="J36" s="431" t="s">
        <v>314</v>
      </c>
      <c r="K36" s="419" t="s">
        <v>154</v>
      </c>
      <c r="L36" s="800"/>
      <c r="M36" s="413" t="s">
        <v>496</v>
      </c>
      <c r="N36" s="823"/>
      <c r="O36" s="824"/>
      <c r="P36" s="825"/>
      <c r="Q36" s="452"/>
      <c r="R36" s="199" t="str">
        <f>IF(Q36&lt;&gt;0,IF(Q36/E36&gt;100%,100%,Q36/E36)," ")</f>
        <v> </v>
      </c>
      <c r="S36" s="365"/>
      <c r="T36" s="199" t="str">
        <f>IF(S36&lt;&gt;0,IF(S36/F36&gt;100%,100%,S36/F36)," ")</f>
        <v> </v>
      </c>
      <c r="U36" s="200"/>
      <c r="V36" s="365"/>
      <c r="W36" s="199" t="str">
        <f>IF(V36&lt;&gt;0,IF(V36/G36&gt;100%,100%,V36/G36)," ")</f>
        <v> </v>
      </c>
      <c r="X36" s="200"/>
      <c r="Y36" s="431"/>
      <c r="Z36" s="382" t="str">
        <f>IF(Y36&lt;&gt;0,IF(Y36/H36&gt;100%,100%,Y36/H36)," ")</f>
        <v> </v>
      </c>
      <c r="AA36" s="450">
        <f>IF((IF(M36="promedio",AVERAGE(Q36,S36,V36,Y36)/I36,SUM(Q36,S36,V36,Y36)/I36))&gt;100%,100%,(IF(M36="promedio",AVERAGE(Q36,S36,V36,Y36)/I36,SUM(Q36,S36,V36,Y36)/I36)))</f>
        <v>0</v>
      </c>
      <c r="AB36" s="215"/>
      <c r="AC36" s="215"/>
      <c r="AD36" s="455"/>
      <c r="AE36" s="215"/>
      <c r="AF36" s="215"/>
      <c r="AG36" s="215"/>
      <c r="AH36" s="215"/>
      <c r="AI36" s="215"/>
      <c r="AJ36" s="215"/>
      <c r="AK36" s="455"/>
      <c r="AL36" s="455"/>
      <c r="AM36" s="455"/>
      <c r="AN36" s="455"/>
      <c r="AO36" s="455"/>
      <c r="AP36" s="215"/>
      <c r="AQ36" s="457"/>
      <c r="AR36" s="218"/>
      <c r="AS36" s="218"/>
    </row>
    <row r="37" spans="1:45" ht="70.5" customHeight="1">
      <c r="A37" s="676" t="s">
        <v>317</v>
      </c>
      <c r="B37" s="429" t="s">
        <v>318</v>
      </c>
      <c r="C37" s="429" t="s">
        <v>319</v>
      </c>
      <c r="D37" s="409">
        <v>0.95</v>
      </c>
      <c r="E37" s="388"/>
      <c r="F37" s="388"/>
      <c r="G37" s="388"/>
      <c r="H37" s="409">
        <v>0.85</v>
      </c>
      <c r="I37" s="409">
        <v>0.85</v>
      </c>
      <c r="J37" s="429" t="s">
        <v>117</v>
      </c>
      <c r="K37" s="419" t="s">
        <v>154</v>
      </c>
      <c r="L37" s="337"/>
      <c r="M37" s="413" t="s">
        <v>496</v>
      </c>
      <c r="N37" s="823"/>
      <c r="O37" s="824"/>
      <c r="P37" s="825"/>
      <c r="Q37" s="284"/>
      <c r="R37" s="199" t="str">
        <f>IF(Q37&lt;&gt;0,IF(Q37/E37&gt;100%,100%,Q37/E37)," ")</f>
        <v> </v>
      </c>
      <c r="S37" s="356"/>
      <c r="T37" s="199" t="str">
        <f>IF(S37&lt;&gt;0,IF(S37/F37&gt;100%,100%,S37/F37)," ")</f>
        <v> </v>
      </c>
      <c r="U37" s="200"/>
      <c r="V37" s="356"/>
      <c r="W37" s="199" t="str">
        <f>IF(V37&lt;&gt;0,IF(V37/G37&gt;100%,100%,V37/G37)," ")</f>
        <v> </v>
      </c>
      <c r="X37" s="200"/>
      <c r="Y37" s="380"/>
      <c r="Z37" s="382" t="str">
        <f>IF(Y37&lt;&gt;0,IF(Y37/H37&gt;100%,100%,Y37/H37)," ")</f>
        <v> </v>
      </c>
      <c r="AA37" s="450">
        <f>IF((IF(M37="promedio",AVERAGE(Q37,S37,V37,Y37)/I37,SUM(Q37,S37,V37,Y37)/I37))&gt;100%,100%,(IF(M37="promedio",AVERAGE(Q37,S37,V37,Y37)/I37,SUM(Q37,S37,V37,Y37)/I37)))</f>
        <v>0</v>
      </c>
      <c r="AB37" s="235"/>
      <c r="AC37" s="235"/>
      <c r="AD37" s="464"/>
      <c r="AE37" s="235"/>
      <c r="AF37" s="235"/>
      <c r="AG37" s="235"/>
      <c r="AH37" s="235"/>
      <c r="AI37" s="235"/>
      <c r="AJ37" s="235"/>
      <c r="AK37" s="464"/>
      <c r="AL37" s="464"/>
      <c r="AM37" s="464"/>
      <c r="AN37" s="465"/>
      <c r="AO37" s="466"/>
      <c r="AP37" s="238"/>
      <c r="AQ37" s="465"/>
      <c r="AR37" s="239"/>
      <c r="AS37" s="239"/>
    </row>
    <row r="38" spans="1:45" ht="71.25" customHeight="1">
      <c r="A38" s="677"/>
      <c r="B38" s="424" t="s">
        <v>320</v>
      </c>
      <c r="C38" s="132" t="s">
        <v>321</v>
      </c>
      <c r="D38" s="137">
        <v>0.74</v>
      </c>
      <c r="E38" s="443"/>
      <c r="F38" s="441">
        <v>0.9</v>
      </c>
      <c r="G38" s="443"/>
      <c r="H38" s="441"/>
      <c r="I38" s="441">
        <f>F38</f>
        <v>0.9</v>
      </c>
      <c r="J38" s="431" t="s">
        <v>322</v>
      </c>
      <c r="K38" s="419" t="s">
        <v>154</v>
      </c>
      <c r="L38" s="337"/>
      <c r="M38" s="413" t="s">
        <v>496</v>
      </c>
      <c r="N38" s="826"/>
      <c r="O38" s="827"/>
      <c r="P38" s="828"/>
      <c r="Q38" s="284"/>
      <c r="R38" s="199" t="str">
        <f>IF(Q38&lt;&gt;0,IF(Q38/E38&gt;100%,100%,Q38/E38)," ")</f>
        <v> </v>
      </c>
      <c r="S38" s="507">
        <v>0.765</v>
      </c>
      <c r="T38" s="507">
        <f>IF(S38&lt;&gt;0,IF(S38/F38&gt;100%,100%,S38/F38)," ")</f>
        <v>0.85</v>
      </c>
      <c r="U38" s="506">
        <f>IF((IF(M38="promedio",AVERAGE(Q38,S38)/AVERAGE(E38,F38),SUM(Q38,S38)/SUM(E38,F38)))&gt;100%,100%,(IF(M38="promedio",AVERAGE(Q38,S38)/AVERAGE(E38,F38),SUM(Q38,S38)/SUM(E38,F38))))</f>
        <v>0.85</v>
      </c>
      <c r="V38" s="356"/>
      <c r="W38" s="199" t="str">
        <f>IF(V38&lt;&gt;0,IF(V38/G38&gt;100%,100%,V38/G38)," ")</f>
        <v> </v>
      </c>
      <c r="X38" s="558">
        <f>IF((IF(M38="promedio",AVERAGE(Q38,S38,V38)/AVERAGE(E38,F38,G38),SUM(Q38,S38,V38)/SUM(E38,F38,G38)))&gt;100%,100%,(IF(M38="promedio",AVERAGE(Q38,S38,V38)/AVERAGE(E38,F38,G38),SUM(Q38,S38,V38)/SUM(E38,F38,G38))))</f>
        <v>0.85</v>
      </c>
      <c r="Y38" s="381"/>
      <c r="Z38" s="382" t="str">
        <f>IF(Y38&lt;&gt;0,IF(Y38/H38&gt;100%,100%,Y38/H38)," ")</f>
        <v> </v>
      </c>
      <c r="AA38" s="450">
        <f>IF((IF(M38="promedio",AVERAGE(Q38,S38,V38,Y38)/I38,SUM(Q38,S38,V38,Y38)/I38))&gt;100%,100%,(IF(M38="promedio",AVERAGE(Q38,S38,V38,Y38)/I38,SUM(Q38,S38,V38,Y38)/I38)))</f>
        <v>0.85</v>
      </c>
      <c r="AB38" s="235"/>
      <c r="AC38" s="235"/>
      <c r="AD38" s="464"/>
      <c r="AE38" s="235"/>
      <c r="AF38" s="235"/>
      <c r="AG38" s="235"/>
      <c r="AH38" s="235"/>
      <c r="AI38" s="235"/>
      <c r="AJ38" s="235"/>
      <c r="AK38" s="464"/>
      <c r="AL38" s="464"/>
      <c r="AM38" s="464"/>
      <c r="AN38" s="465"/>
      <c r="AO38" s="466"/>
      <c r="AP38" s="236"/>
      <c r="AQ38" s="510" t="s">
        <v>579</v>
      </c>
      <c r="AR38" s="237"/>
      <c r="AS38" s="239"/>
    </row>
    <row r="39" spans="1:28" ht="34.5" customHeight="1">
      <c r="A39" s="695" t="s">
        <v>107</v>
      </c>
      <c r="B39" s="696"/>
      <c r="C39" s="696"/>
      <c r="D39" s="696"/>
      <c r="E39" s="696"/>
      <c r="F39" s="696"/>
      <c r="G39" s="696"/>
      <c r="H39" s="696"/>
      <c r="I39" s="696"/>
      <c r="J39" s="696"/>
      <c r="K39" s="696"/>
      <c r="L39" s="75">
        <v>0.0016</v>
      </c>
      <c r="M39" s="186"/>
      <c r="N39" s="254"/>
      <c r="O39" s="254"/>
      <c r="P39" s="254"/>
      <c r="Q39" s="252"/>
      <c r="R39" s="255"/>
      <c r="S39" s="252">
        <f>$L39/2</f>
        <v>0.0008</v>
      </c>
      <c r="T39" s="255">
        <v>1</v>
      </c>
      <c r="U39" s="256">
        <f>AVERAGE(U34:U38)</f>
        <v>0.85</v>
      </c>
      <c r="V39" s="252"/>
      <c r="W39" s="255"/>
      <c r="X39" s="256">
        <f>AVERAGE(X34:X38)</f>
        <v>0.85</v>
      </c>
      <c r="Y39" s="252">
        <f>$L39/2</f>
        <v>0.0008</v>
      </c>
      <c r="Z39" s="255">
        <v>1</v>
      </c>
      <c r="AA39" s="256">
        <f>AVERAGE(AA34:AA38)</f>
        <v>0.16999999999999998</v>
      </c>
      <c r="AB39" s="257"/>
    </row>
    <row r="40" spans="1:28" ht="47.25" customHeight="1">
      <c r="A40" s="691" t="s">
        <v>108</v>
      </c>
      <c r="B40" s="692"/>
      <c r="C40" s="692"/>
      <c r="D40" s="692"/>
      <c r="E40" s="692"/>
      <c r="F40" s="692"/>
      <c r="G40" s="692"/>
      <c r="H40" s="692"/>
      <c r="I40" s="692"/>
      <c r="J40" s="692"/>
      <c r="K40" s="692"/>
      <c r="L40" s="258"/>
      <c r="M40" s="259"/>
      <c r="N40" s="260"/>
      <c r="O40" s="260"/>
      <c r="P40" s="260"/>
      <c r="Q40" s="261"/>
      <c r="R40" s="262"/>
      <c r="S40" s="261">
        <f>T40*S39/T39</f>
        <v>0.00068</v>
      </c>
      <c r="T40" s="262">
        <f>AVERAGE(T34:T38)</f>
        <v>0.85</v>
      </c>
      <c r="U40" s="263">
        <f>SUM(R40,S40)</f>
        <v>0.00068</v>
      </c>
      <c r="V40" s="305"/>
      <c r="W40" s="262"/>
      <c r="X40" s="263">
        <f>SUM(U40,V40)</f>
        <v>0.00068</v>
      </c>
      <c r="Y40" s="261" t="e">
        <f>Z40*Y39/Z39</f>
        <v>#DIV/0!</v>
      </c>
      <c r="Z40" s="262" t="e">
        <f>AVERAGE(Z34:Z38)</f>
        <v>#DIV/0!</v>
      </c>
      <c r="AA40" s="263" t="e">
        <f>SUM(X40,Y40)</f>
        <v>#DIV/0!</v>
      </c>
      <c r="AB40" s="264"/>
    </row>
    <row r="41" spans="1:13" s="267" customFormat="1" ht="48" customHeight="1">
      <c r="A41" s="266"/>
      <c r="B41" s="266"/>
      <c r="C41" s="266"/>
      <c r="D41" s="266"/>
      <c r="E41" s="266"/>
      <c r="F41" s="266"/>
      <c r="G41" s="266"/>
      <c r="H41" s="266"/>
      <c r="I41" s="266"/>
      <c r="J41" s="266"/>
      <c r="K41" s="266"/>
      <c r="L41" s="266"/>
      <c r="M41" s="266"/>
    </row>
    <row r="42" spans="1:13" s="267" customFormat="1" ht="32.25" customHeight="1">
      <c r="A42" s="266"/>
      <c r="B42" s="266"/>
      <c r="C42" s="266"/>
      <c r="D42" s="266"/>
      <c r="E42" s="266"/>
      <c r="F42" s="266"/>
      <c r="G42" s="266"/>
      <c r="H42" s="266"/>
      <c r="I42" s="266"/>
      <c r="J42" s="266"/>
      <c r="K42" s="266"/>
      <c r="L42" s="266"/>
      <c r="M42" s="266"/>
    </row>
    <row r="43" spans="1:45" ht="42" customHeight="1">
      <c r="A43" s="699" t="s">
        <v>468</v>
      </c>
      <c r="B43" s="700"/>
      <c r="C43" s="700"/>
      <c r="D43" s="700"/>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0"/>
      <c r="AK43" s="700"/>
      <c r="AL43" s="700"/>
      <c r="AM43" s="700"/>
      <c r="AN43" s="700"/>
      <c r="AO43" s="700"/>
      <c r="AP43" s="700"/>
      <c r="AQ43" s="700"/>
      <c r="AR43" s="700"/>
      <c r="AS43" s="700"/>
    </row>
    <row r="44" spans="1:45" ht="47.25" customHeight="1">
      <c r="A44" s="699" t="s">
        <v>25</v>
      </c>
      <c r="B44" s="700"/>
      <c r="C44" s="700"/>
      <c r="D44" s="700"/>
      <c r="E44" s="700"/>
      <c r="F44" s="700"/>
      <c r="G44" s="700"/>
      <c r="H44" s="700"/>
      <c r="I44" s="700"/>
      <c r="J44" s="700"/>
      <c r="K44" s="700"/>
      <c r="L44" s="700"/>
      <c r="M44" s="700"/>
      <c r="N44" s="700"/>
      <c r="O44" s="700"/>
      <c r="P44" s="700"/>
      <c r="Q44" s="701" t="s">
        <v>138</v>
      </c>
      <c r="R44" s="702"/>
      <c r="S44" s="702"/>
      <c r="T44" s="702"/>
      <c r="U44" s="702"/>
      <c r="V44" s="702"/>
      <c r="W44" s="702"/>
      <c r="X44" s="702"/>
      <c r="Y44" s="702"/>
      <c r="Z44" s="702"/>
      <c r="AA44" s="702"/>
      <c r="AB44" s="702"/>
      <c r="AC44" s="702"/>
      <c r="AD44" s="702"/>
      <c r="AE44" s="702"/>
      <c r="AF44" s="702"/>
      <c r="AG44" s="702"/>
      <c r="AH44" s="702"/>
      <c r="AI44" s="702"/>
      <c r="AJ44" s="702"/>
      <c r="AK44" s="702"/>
      <c r="AL44" s="702"/>
      <c r="AM44" s="702"/>
      <c r="AN44" s="702"/>
      <c r="AO44" s="702"/>
      <c r="AP44" s="702"/>
      <c r="AQ44" s="702"/>
      <c r="AR44" s="702"/>
      <c r="AS44" s="702"/>
    </row>
    <row r="45" spans="1:45" ht="33.75" customHeight="1">
      <c r="A45" s="703" t="s">
        <v>10</v>
      </c>
      <c r="B45" s="690" t="s">
        <v>99</v>
      </c>
      <c r="C45" s="690" t="s">
        <v>11</v>
      </c>
      <c r="D45" s="690" t="s">
        <v>12</v>
      </c>
      <c r="E45" s="704" t="s">
        <v>111</v>
      </c>
      <c r="F45" s="705"/>
      <c r="G45" s="705"/>
      <c r="H45" s="706"/>
      <c r="I45" s="693" t="s">
        <v>112</v>
      </c>
      <c r="J45" s="690" t="s">
        <v>13</v>
      </c>
      <c r="K45" s="690" t="s">
        <v>104</v>
      </c>
      <c r="L45" s="693" t="s">
        <v>14</v>
      </c>
      <c r="M45" s="394"/>
      <c r="N45" s="693" t="s">
        <v>156</v>
      </c>
      <c r="O45" s="693" t="s">
        <v>155</v>
      </c>
      <c r="P45" s="693" t="s">
        <v>157</v>
      </c>
      <c r="Q45" s="730" t="s">
        <v>139</v>
      </c>
      <c r="R45" s="731"/>
      <c r="S45" s="731"/>
      <c r="T45" s="731"/>
      <c r="U45" s="731"/>
      <c r="V45" s="731"/>
      <c r="W45" s="731"/>
      <c r="X45" s="731"/>
      <c r="Y45" s="731"/>
      <c r="Z45" s="731"/>
      <c r="AA45" s="731"/>
      <c r="AB45" s="730" t="s">
        <v>140</v>
      </c>
      <c r="AC45" s="731"/>
      <c r="AD45" s="731"/>
      <c r="AE45" s="731"/>
      <c r="AF45" s="731"/>
      <c r="AG45" s="731"/>
      <c r="AH45" s="731"/>
      <c r="AI45" s="732"/>
      <c r="AJ45" s="736" t="s">
        <v>141</v>
      </c>
      <c r="AK45" s="737"/>
      <c r="AL45" s="737"/>
      <c r="AM45" s="737"/>
      <c r="AN45" s="724" t="s">
        <v>145</v>
      </c>
      <c r="AO45" s="728" t="s">
        <v>146</v>
      </c>
      <c r="AP45" s="726" t="s">
        <v>148</v>
      </c>
      <c r="AQ45" s="727"/>
      <c r="AR45" s="727"/>
      <c r="AS45" s="727"/>
    </row>
    <row r="46" spans="1:45" ht="45" customHeight="1">
      <c r="A46" s="703"/>
      <c r="B46" s="690"/>
      <c r="C46" s="690"/>
      <c r="D46" s="690"/>
      <c r="E46" s="269" t="s">
        <v>100</v>
      </c>
      <c r="F46" s="269" t="s">
        <v>101</v>
      </c>
      <c r="G46" s="269" t="s">
        <v>102</v>
      </c>
      <c r="H46" s="269" t="s">
        <v>103</v>
      </c>
      <c r="I46" s="694"/>
      <c r="J46" s="690"/>
      <c r="K46" s="690"/>
      <c r="L46" s="694"/>
      <c r="M46" s="395"/>
      <c r="N46" s="694"/>
      <c r="O46" s="694"/>
      <c r="P46" s="694"/>
      <c r="Q46" s="433" t="s">
        <v>100</v>
      </c>
      <c r="R46" s="433" t="s">
        <v>142</v>
      </c>
      <c r="S46" s="433" t="s">
        <v>101</v>
      </c>
      <c r="T46" s="433" t="s">
        <v>142</v>
      </c>
      <c r="U46" s="433" t="s">
        <v>143</v>
      </c>
      <c r="V46" s="433" t="s">
        <v>102</v>
      </c>
      <c r="W46" s="433" t="s">
        <v>142</v>
      </c>
      <c r="X46" s="433" t="s">
        <v>144</v>
      </c>
      <c r="Y46" s="433" t="s">
        <v>103</v>
      </c>
      <c r="Z46" s="433" t="s">
        <v>142</v>
      </c>
      <c r="AA46" s="99" t="s">
        <v>165</v>
      </c>
      <c r="AB46" s="433" t="s">
        <v>100</v>
      </c>
      <c r="AC46" s="433" t="s">
        <v>142</v>
      </c>
      <c r="AD46" s="433" t="s">
        <v>101</v>
      </c>
      <c r="AE46" s="433" t="s">
        <v>142</v>
      </c>
      <c r="AF46" s="433" t="s">
        <v>102</v>
      </c>
      <c r="AG46" s="433" t="s">
        <v>142</v>
      </c>
      <c r="AH46" s="433" t="s">
        <v>103</v>
      </c>
      <c r="AI46" s="433" t="s">
        <v>142</v>
      </c>
      <c r="AJ46" s="433" t="s">
        <v>100</v>
      </c>
      <c r="AK46" s="433" t="s">
        <v>101</v>
      </c>
      <c r="AL46" s="433" t="s">
        <v>102</v>
      </c>
      <c r="AM46" s="433" t="s">
        <v>103</v>
      </c>
      <c r="AN46" s="725"/>
      <c r="AO46" s="729"/>
      <c r="AP46" s="270" t="s">
        <v>147</v>
      </c>
      <c r="AQ46" s="270" t="s">
        <v>149</v>
      </c>
      <c r="AR46" s="270" t="s">
        <v>150</v>
      </c>
      <c r="AS46" s="270" t="s">
        <v>151</v>
      </c>
    </row>
    <row r="47" spans="1:45" ht="44.25" customHeight="1">
      <c r="A47" s="676" t="s">
        <v>323</v>
      </c>
      <c r="B47" s="138" t="s">
        <v>324</v>
      </c>
      <c r="C47" s="78" t="s">
        <v>325</v>
      </c>
      <c r="D47" s="139">
        <v>1</v>
      </c>
      <c r="E47" s="139"/>
      <c r="F47" s="139"/>
      <c r="G47" s="139">
        <v>1</v>
      </c>
      <c r="H47" s="139"/>
      <c r="I47" s="139">
        <f>SUM(E47:H47)</f>
        <v>1</v>
      </c>
      <c r="J47" s="139" t="s">
        <v>117</v>
      </c>
      <c r="K47" s="419" t="s">
        <v>154</v>
      </c>
      <c r="L47" s="859"/>
      <c r="M47" s="413" t="s">
        <v>496</v>
      </c>
      <c r="N47" s="820"/>
      <c r="O47" s="821"/>
      <c r="P47" s="822"/>
      <c r="Q47" s="452"/>
      <c r="R47" s="378" t="str">
        <f>IF(Q47&lt;&gt;0,IF(Q47/E47&gt;100%,100%,Q47/E47)," ")</f>
        <v> </v>
      </c>
      <c r="S47" s="435"/>
      <c r="T47" s="378" t="str">
        <f>IF(S47&lt;&gt;0,IF(S47/F47&gt;100%,100%,S47/F47)," ")</f>
        <v> </v>
      </c>
      <c r="U47" s="376"/>
      <c r="V47" s="570"/>
      <c r="W47" s="378" t="str">
        <f>IF(V47&lt;&gt;0,IF(V47/G47&gt;100%,100%,V47/G47)," ")</f>
        <v> </v>
      </c>
      <c r="X47" s="376">
        <f>IF((IF(M47="promedio",AVERAGE(Q47,S47,V47)/AVERAGE(E47,F47,G47),SUM(Q47,S47,V47)/SUM(E47,F47,G47)))&gt;100%,100%,(IF(M47="promedio",AVERAGE(Q47,S47,V47)/AVERAGE(E47,F47,G47),SUM(Q47,S47,V47)/SUM(E47,F47,G47))))</f>
        <v>0</v>
      </c>
      <c r="Y47" s="435"/>
      <c r="Z47" s="378" t="str">
        <f>IF(Y47&lt;&gt;0,IF(Y47/H47&gt;100%,100%,Y47/H47)," ")</f>
        <v> </v>
      </c>
      <c r="AA47" s="376">
        <f>IF((IF(M47="promedio",AVERAGE(Q47,S47,V47,Y47)/I47,SUM(Q47,S47,V47,Y47)/I47))&gt;100%,100%,(IF(M47="promedio",AVERAGE(Q47,S47,V47,Y47)/I47,SUM(Q47,S47,V47,Y47)/I47)))</f>
        <v>0</v>
      </c>
      <c r="AB47" s="215"/>
      <c r="AC47" s="215"/>
      <c r="AD47" s="455"/>
      <c r="AE47" s="215"/>
      <c r="AF47" s="455"/>
      <c r="AG47" s="215"/>
      <c r="AH47" s="215"/>
      <c r="AI47" s="215"/>
      <c r="AJ47" s="215"/>
      <c r="AK47" s="455"/>
      <c r="AL47" s="455"/>
      <c r="AM47" s="455"/>
      <c r="AN47" s="455"/>
      <c r="AO47" s="455"/>
      <c r="AP47" s="495"/>
      <c r="AQ47" s="896" t="s">
        <v>569</v>
      </c>
      <c r="AR47" s="455"/>
      <c r="AS47" s="215"/>
    </row>
    <row r="48" spans="1:45" ht="69.75" customHeight="1">
      <c r="A48" s="677"/>
      <c r="B48" s="138" t="s">
        <v>326</v>
      </c>
      <c r="C48" s="423" t="s">
        <v>327</v>
      </c>
      <c r="D48" s="139">
        <v>2</v>
      </c>
      <c r="E48" s="140"/>
      <c r="F48" s="141">
        <v>1</v>
      </c>
      <c r="G48" s="140"/>
      <c r="H48" s="141">
        <v>1</v>
      </c>
      <c r="I48" s="141">
        <f>SUM(E48:H48)</f>
        <v>2</v>
      </c>
      <c r="J48" s="139" t="s">
        <v>117</v>
      </c>
      <c r="K48" s="419" t="s">
        <v>154</v>
      </c>
      <c r="L48" s="860"/>
      <c r="M48" s="413" t="s">
        <v>496</v>
      </c>
      <c r="N48" s="823"/>
      <c r="O48" s="824"/>
      <c r="P48" s="825"/>
      <c r="Q48" s="452"/>
      <c r="R48" s="378" t="str">
        <f>IF(Q48&lt;&gt;0,IF(Q48/E48&gt;100%,100%,Q48/E48)," ")</f>
        <v> </v>
      </c>
      <c r="S48" s="479">
        <v>1</v>
      </c>
      <c r="T48" s="378">
        <f>IF(S48&lt;&gt;0,IF(S48/F48&gt;100%,100%,S48/F48)," ")</f>
        <v>1</v>
      </c>
      <c r="U48" s="376">
        <f>IF((IF(M48="promedio",AVERAGE(Q48,S48)/AVERAGE(E48,F48),SUM(Q48,S48)/SUM(E48,F48)))&gt;100%,100%,(IF(M48="promedio",AVERAGE(Q48,S48)/AVERAGE(E48,F48),SUM(Q48,S48)/SUM(E48,F48))))</f>
        <v>1</v>
      </c>
      <c r="V48" s="435"/>
      <c r="W48" s="378" t="str">
        <f>IF(V48&lt;&gt;0,IF(V48/G48&gt;100%,100%,V48/G48)," ")</f>
        <v> </v>
      </c>
      <c r="X48" s="376">
        <f>IF((IF(M48="promedio",AVERAGE(Q48,S48,V48)/AVERAGE(E48,F48,G48),SUM(Q48,S48,V48)/SUM(E48,F48,G48)))&gt;100%,100%,(IF(M48="promedio",AVERAGE(Q48,S48,V48)/AVERAGE(E48,F48,G48),SUM(Q48,S48,V48)/SUM(E48,F48,G48))))</f>
        <v>1</v>
      </c>
      <c r="Y48" s="141"/>
      <c r="Z48" s="378" t="str">
        <f>IF(Y48&lt;&gt;0,IF(Y48/H48&gt;100%,100%,Y48/H48)," ")</f>
        <v> </v>
      </c>
      <c r="AA48" s="376">
        <f>IF((IF(M48="promedio",AVERAGE(Q48,S48,V48,Y48)/I48,SUM(Q48,S48,V48,Y48)/I48))&gt;100%,100%,(IF(M48="promedio",AVERAGE(Q48,S48,V48,Y48)/I48,SUM(Q48,S48,V48,Y48)/I48)))</f>
        <v>0.5</v>
      </c>
      <c r="AB48" s="217"/>
      <c r="AC48" s="217"/>
      <c r="AD48" s="456"/>
      <c r="AE48" s="217"/>
      <c r="AF48" s="456"/>
      <c r="AG48" s="217"/>
      <c r="AH48" s="217"/>
      <c r="AI48" s="217"/>
      <c r="AJ48" s="217"/>
      <c r="AK48" s="456"/>
      <c r="AL48" s="456"/>
      <c r="AM48" s="456"/>
      <c r="AN48" s="456"/>
      <c r="AO48" s="456"/>
      <c r="AP48" s="496"/>
      <c r="AQ48" s="897"/>
      <c r="AR48" s="456"/>
      <c r="AS48" s="217"/>
    </row>
    <row r="49" spans="1:45" ht="54.75" customHeight="1">
      <c r="A49" s="677"/>
      <c r="B49" s="138" t="s">
        <v>328</v>
      </c>
      <c r="C49" s="423" t="s">
        <v>329</v>
      </c>
      <c r="D49" s="142">
        <v>0.96</v>
      </c>
      <c r="E49" s="142"/>
      <c r="F49" s="142">
        <v>1</v>
      </c>
      <c r="G49" s="142"/>
      <c r="H49" s="142">
        <v>1</v>
      </c>
      <c r="I49" s="142">
        <v>1</v>
      </c>
      <c r="J49" s="139" t="s">
        <v>117</v>
      </c>
      <c r="K49" s="419" t="s">
        <v>154</v>
      </c>
      <c r="L49" s="860"/>
      <c r="M49" s="432" t="s">
        <v>495</v>
      </c>
      <c r="N49" s="823"/>
      <c r="O49" s="824"/>
      <c r="P49" s="825"/>
      <c r="Q49" s="284"/>
      <c r="R49" s="378" t="str">
        <f>IF(Q49&lt;&gt;0,IF(Q49/E49&gt;100%,100%,Q49/E49)," ")</f>
        <v> </v>
      </c>
      <c r="S49" s="474">
        <v>1</v>
      </c>
      <c r="T49" s="378">
        <f>IF(S49&lt;&gt;0,IF(S49/F49&gt;100%,100%,S49/F49)," ")</f>
        <v>1</v>
      </c>
      <c r="U49" s="376">
        <f>IF((IF(M49="promedio",AVERAGE(Q49,S49)/AVERAGE(E49,F49),SUM(Q49,S49)/SUM(E49,F49)))&gt;100%,100%,(IF(M49="promedio",AVERAGE(Q49,S49)/AVERAGE(E49,F49),SUM(Q49,S49)/SUM(E49,F49))))</f>
        <v>1</v>
      </c>
      <c r="V49" s="411"/>
      <c r="W49" s="378" t="str">
        <f>IF(V49&lt;&gt;0,IF(V49/G49&gt;100%,100%,V49/G49)," ")</f>
        <v> </v>
      </c>
      <c r="X49" s="376">
        <f>IF((IF(M49="promedio",AVERAGE(Q49,S49,V49)/AVERAGE(E49,F49,G49),SUM(Q49,S49,V49)/SUM(E49,F49,G49)))&gt;100%,100%,(IF(M49="promedio",AVERAGE(Q49,S49,V49)/AVERAGE(E49,F49,G49),SUM(Q49,S49,V49)/SUM(E49,F49,G49))))</f>
        <v>1</v>
      </c>
      <c r="Y49" s="411"/>
      <c r="Z49" s="378" t="str">
        <f>IF(Y49&lt;&gt;0,IF(Y49/H49&gt;100%,100%,Y49/H49)," ")</f>
        <v> </v>
      </c>
      <c r="AA49" s="376">
        <f>IF((IF(M49="promedio",AVERAGE(Q49,S49,V49,Y49)/I49,SUM(Q49,S49,V49,Y49)/I49))&gt;100%,100%,(IF(M49="promedio",AVERAGE(Q49,S49,V49,Y49)/I49,SUM(Q49,S49,V49,Y49)/I49)))</f>
        <v>1</v>
      </c>
      <c r="AB49" s="218"/>
      <c r="AC49" s="218"/>
      <c r="AD49" s="457"/>
      <c r="AE49" s="218"/>
      <c r="AF49" s="457"/>
      <c r="AG49" s="218"/>
      <c r="AH49" s="218"/>
      <c r="AI49" s="218"/>
      <c r="AJ49" s="218"/>
      <c r="AK49" s="457"/>
      <c r="AL49" s="457"/>
      <c r="AM49" s="457"/>
      <c r="AN49" s="457"/>
      <c r="AO49" s="457"/>
      <c r="AP49" s="497"/>
      <c r="AQ49" s="898"/>
      <c r="AR49" s="457"/>
      <c r="AS49" s="218"/>
    </row>
    <row r="50" spans="1:45" ht="111.75" customHeight="1">
      <c r="A50" s="677"/>
      <c r="B50" s="143" t="s">
        <v>330</v>
      </c>
      <c r="C50" s="78" t="s">
        <v>331</v>
      </c>
      <c r="D50" s="144">
        <v>1</v>
      </c>
      <c r="E50" s="145"/>
      <c r="F50" s="146">
        <v>1</v>
      </c>
      <c r="G50" s="146"/>
      <c r="H50" s="146">
        <v>1</v>
      </c>
      <c r="I50" s="146">
        <v>1</v>
      </c>
      <c r="J50" s="139" t="s">
        <v>117</v>
      </c>
      <c r="K50" s="419" t="s">
        <v>154</v>
      </c>
      <c r="L50" s="861"/>
      <c r="M50" s="432" t="s">
        <v>495</v>
      </c>
      <c r="N50" s="826"/>
      <c r="O50" s="827"/>
      <c r="P50" s="828"/>
      <c r="Q50" s="284"/>
      <c r="R50" s="378" t="str">
        <f>IF(Q50&lt;&gt;0,IF(Q50/E50&gt;100%,100%,Q50/E50)," ")</f>
        <v> </v>
      </c>
      <c r="S50" s="474">
        <v>1</v>
      </c>
      <c r="T50" s="378">
        <f>IF(S50&lt;&gt;0,IF(S50/F50&gt;100%,100%,S50/F50)," ")</f>
        <v>1</v>
      </c>
      <c r="U50" s="376">
        <f>IF((IF(M50="promedio",AVERAGE(Q50,S50)/AVERAGE(E50,F50),SUM(Q50,S50)/SUM(E50,F50)))&gt;100%,100%,(IF(M50="promedio",AVERAGE(Q50,S50)/AVERAGE(E50,F50),SUM(Q50,S50)/SUM(E50,F50))))</f>
        <v>1</v>
      </c>
      <c r="V50" s="411"/>
      <c r="W50" s="378" t="str">
        <f>IF(V50&lt;&gt;0,IF(V50/G50&gt;100%,100%,V50/G50)," ")</f>
        <v> </v>
      </c>
      <c r="X50" s="376">
        <f>IF((IF(M50="promedio",AVERAGE(Q50,S50,V50)/AVERAGE(E50,F50,G50),SUM(Q50,S50,V50)/SUM(E50,F50,G50)))&gt;100%,100%,(IF(M50="promedio",AVERAGE(Q50,S50,V50)/AVERAGE(E50,F50,G50),SUM(Q50,S50,V50)/SUM(E50,F50,G50))))</f>
        <v>1</v>
      </c>
      <c r="Y50" s="411"/>
      <c r="Z50" s="378" t="str">
        <f>IF(Y50&lt;&gt;0,IF(Y50/H50&gt;100%,100%,Y50/H50)," ")</f>
        <v> </v>
      </c>
      <c r="AA50" s="376">
        <f>IF((IF(M50="promedio",AVERAGE(Q50,S50,V50,Y50)/I50,SUM(Q50,S50,V50,Y50)/I50))&gt;100%,100%,(IF(M50="promedio",AVERAGE(Q50,S50,V50,Y50)/I50,SUM(Q50,S50,V50,Y50)/I50)))</f>
        <v>1</v>
      </c>
      <c r="AB50" s="223"/>
      <c r="AC50" s="223"/>
      <c r="AD50" s="459"/>
      <c r="AE50" s="224"/>
      <c r="AF50" s="461"/>
      <c r="AG50" s="223"/>
      <c r="AH50" s="223"/>
      <c r="AI50" s="225"/>
      <c r="AJ50" s="224"/>
      <c r="AK50" s="461"/>
      <c r="AL50" s="458"/>
      <c r="AM50" s="458"/>
      <c r="AN50" s="459"/>
      <c r="AO50" s="460"/>
      <c r="AP50" s="225"/>
      <c r="AQ50" s="498" t="s">
        <v>568</v>
      </c>
      <c r="AR50" s="458"/>
      <c r="AS50" s="223"/>
    </row>
    <row r="51" spans="1:43" ht="34.5" customHeight="1">
      <c r="A51" s="695" t="s">
        <v>107</v>
      </c>
      <c r="B51" s="696"/>
      <c r="C51" s="696"/>
      <c r="D51" s="696"/>
      <c r="E51" s="696"/>
      <c r="F51" s="696"/>
      <c r="G51" s="696"/>
      <c r="H51" s="696"/>
      <c r="I51" s="696"/>
      <c r="J51" s="696"/>
      <c r="K51" s="696"/>
      <c r="L51" s="278">
        <v>0.0002</v>
      </c>
      <c r="M51" s="279"/>
      <c r="N51" s="254"/>
      <c r="O51" s="254"/>
      <c r="P51" s="254"/>
      <c r="Q51" s="252">
        <f>$L51/3</f>
        <v>6.666666666666667E-05</v>
      </c>
      <c r="R51" s="255">
        <v>1</v>
      </c>
      <c r="S51" s="252">
        <f>$L51/3</f>
        <v>6.666666666666667E-05</v>
      </c>
      <c r="T51" s="255">
        <v>1</v>
      </c>
      <c r="U51" s="256">
        <f>AVERAGE(U47:U50)</f>
        <v>1</v>
      </c>
      <c r="V51" s="252">
        <f>$L51/3</f>
        <v>6.666666666666667E-05</v>
      </c>
      <c r="W51" s="255">
        <v>1</v>
      </c>
      <c r="X51" s="256">
        <f>AVERAGE(X47:X50)</f>
        <v>0.75</v>
      </c>
      <c r="Y51" s="252">
        <f>$L51/3</f>
        <v>6.666666666666667E-05</v>
      </c>
      <c r="Z51" s="255">
        <v>1</v>
      </c>
      <c r="AA51" s="256">
        <f>AVERAGE(AA47:AA50)</f>
        <v>0.625</v>
      </c>
      <c r="AB51" s="257"/>
      <c r="AP51" s="502"/>
      <c r="AQ51" s="502"/>
    </row>
    <row r="52" spans="1:28" ht="47.25" customHeight="1">
      <c r="A52" s="691" t="s">
        <v>108</v>
      </c>
      <c r="B52" s="692"/>
      <c r="C52" s="692"/>
      <c r="D52" s="692"/>
      <c r="E52" s="692"/>
      <c r="F52" s="692"/>
      <c r="G52" s="692"/>
      <c r="H52" s="692"/>
      <c r="I52" s="692"/>
      <c r="J52" s="692"/>
      <c r="K52" s="692"/>
      <c r="L52" s="258"/>
      <c r="M52" s="259"/>
      <c r="N52" s="260"/>
      <c r="O52" s="260"/>
      <c r="P52" s="260"/>
      <c r="Q52" s="261">
        <f>R52*Q51/R51</f>
        <v>0</v>
      </c>
      <c r="R52" s="262"/>
      <c r="S52" s="261">
        <f>T52*S51/T51</f>
        <v>6.666666666666667E-05</v>
      </c>
      <c r="T52" s="262">
        <f>AVERAGE(T47:T50)</f>
        <v>1</v>
      </c>
      <c r="U52" s="263">
        <f>SUM(Q52,S52)</f>
        <v>6.666666666666667E-05</v>
      </c>
      <c r="V52" s="261" t="e">
        <f>W52*V51/W51</f>
        <v>#DIV/0!</v>
      </c>
      <c r="W52" s="262" t="e">
        <f>AVERAGE(W47:W50)</f>
        <v>#DIV/0!</v>
      </c>
      <c r="X52" s="263" t="e">
        <f>SUM(U52,V52)</f>
        <v>#DIV/0!</v>
      </c>
      <c r="Y52" s="261" t="e">
        <f>Z52*Y51/Z51</f>
        <v>#DIV/0!</v>
      </c>
      <c r="Z52" s="262" t="e">
        <f>AVERAGE(Z47:Z50)</f>
        <v>#DIV/0!</v>
      </c>
      <c r="AA52" s="263" t="e">
        <f>SUM(X52,Y52)</f>
        <v>#DIV/0!</v>
      </c>
      <c r="AB52" s="264"/>
    </row>
    <row r="53" spans="1:13" s="267" customFormat="1" ht="48" customHeight="1">
      <c r="A53" s="266"/>
      <c r="B53" s="266"/>
      <c r="C53" s="266"/>
      <c r="D53" s="266"/>
      <c r="E53" s="266"/>
      <c r="F53" s="266"/>
      <c r="G53" s="266"/>
      <c r="H53" s="266"/>
      <c r="I53" s="266"/>
      <c r="J53" s="266"/>
      <c r="K53" s="266"/>
      <c r="L53" s="266"/>
      <c r="M53" s="266"/>
    </row>
    <row r="54" spans="1:13" s="267" customFormat="1" ht="32.25" customHeight="1" hidden="1">
      <c r="A54" s="266"/>
      <c r="B54" s="266"/>
      <c r="C54" s="266"/>
      <c r="D54" s="266"/>
      <c r="E54" s="266"/>
      <c r="F54" s="266"/>
      <c r="G54" s="266"/>
      <c r="H54" s="266"/>
      <c r="I54" s="266"/>
      <c r="J54" s="266"/>
      <c r="K54" s="266"/>
      <c r="L54" s="266"/>
      <c r="M54" s="266"/>
    </row>
    <row r="55" spans="1:45" ht="42" customHeight="1">
      <c r="A55" s="699" t="s">
        <v>469</v>
      </c>
      <c r="B55" s="700"/>
      <c r="C55" s="700"/>
      <c r="D55" s="700"/>
      <c r="E55" s="700"/>
      <c r="F55" s="700"/>
      <c r="G55" s="700"/>
      <c r="H55" s="700"/>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0"/>
      <c r="AI55" s="700"/>
      <c r="AJ55" s="700"/>
      <c r="AK55" s="700"/>
      <c r="AL55" s="700"/>
      <c r="AM55" s="700"/>
      <c r="AN55" s="700"/>
      <c r="AO55" s="700"/>
      <c r="AP55" s="700"/>
      <c r="AQ55" s="700"/>
      <c r="AR55" s="700"/>
      <c r="AS55" s="700"/>
    </row>
    <row r="56" spans="1:45" ht="47.25" customHeight="1">
      <c r="A56" s="699" t="s">
        <v>25</v>
      </c>
      <c r="B56" s="700"/>
      <c r="C56" s="700"/>
      <c r="D56" s="700"/>
      <c r="E56" s="700"/>
      <c r="F56" s="700"/>
      <c r="G56" s="700"/>
      <c r="H56" s="700"/>
      <c r="I56" s="700"/>
      <c r="J56" s="700"/>
      <c r="K56" s="700"/>
      <c r="L56" s="700"/>
      <c r="M56" s="700"/>
      <c r="N56" s="700"/>
      <c r="O56" s="700"/>
      <c r="P56" s="700"/>
      <c r="Q56" s="701" t="s">
        <v>138</v>
      </c>
      <c r="R56" s="702"/>
      <c r="S56" s="702"/>
      <c r="T56" s="702"/>
      <c r="U56" s="702"/>
      <c r="V56" s="702"/>
      <c r="W56" s="702"/>
      <c r="X56" s="702"/>
      <c r="Y56" s="702"/>
      <c r="Z56" s="702"/>
      <c r="AA56" s="702"/>
      <c r="AB56" s="702"/>
      <c r="AC56" s="702"/>
      <c r="AD56" s="702"/>
      <c r="AE56" s="702"/>
      <c r="AF56" s="702"/>
      <c r="AG56" s="702"/>
      <c r="AH56" s="702"/>
      <c r="AI56" s="702"/>
      <c r="AJ56" s="702"/>
      <c r="AK56" s="702"/>
      <c r="AL56" s="702"/>
      <c r="AM56" s="702"/>
      <c r="AN56" s="702"/>
      <c r="AO56" s="702"/>
      <c r="AP56" s="702"/>
      <c r="AQ56" s="702"/>
      <c r="AR56" s="702"/>
      <c r="AS56" s="702"/>
    </row>
    <row r="57" spans="1:45" ht="33.75" customHeight="1">
      <c r="A57" s="703" t="s">
        <v>10</v>
      </c>
      <c r="B57" s="690" t="s">
        <v>99</v>
      </c>
      <c r="C57" s="690" t="s">
        <v>11</v>
      </c>
      <c r="D57" s="690" t="s">
        <v>12</v>
      </c>
      <c r="E57" s="704" t="s">
        <v>111</v>
      </c>
      <c r="F57" s="705"/>
      <c r="G57" s="705"/>
      <c r="H57" s="706"/>
      <c r="I57" s="693" t="s">
        <v>112</v>
      </c>
      <c r="J57" s="690" t="s">
        <v>13</v>
      </c>
      <c r="K57" s="690" t="s">
        <v>104</v>
      </c>
      <c r="L57" s="693" t="s">
        <v>14</v>
      </c>
      <c r="M57" s="394"/>
      <c r="N57" s="693" t="s">
        <v>156</v>
      </c>
      <c r="O57" s="693" t="s">
        <v>155</v>
      </c>
      <c r="P57" s="693" t="s">
        <v>157</v>
      </c>
      <c r="Q57" s="730" t="s">
        <v>139</v>
      </c>
      <c r="R57" s="731"/>
      <c r="S57" s="731"/>
      <c r="T57" s="731"/>
      <c r="U57" s="731"/>
      <c r="V57" s="731"/>
      <c r="W57" s="731"/>
      <c r="X57" s="731"/>
      <c r="Y57" s="731"/>
      <c r="Z57" s="731"/>
      <c r="AA57" s="731"/>
      <c r="AB57" s="730" t="s">
        <v>140</v>
      </c>
      <c r="AC57" s="731"/>
      <c r="AD57" s="731"/>
      <c r="AE57" s="731"/>
      <c r="AF57" s="731"/>
      <c r="AG57" s="731"/>
      <c r="AH57" s="731"/>
      <c r="AI57" s="732"/>
      <c r="AJ57" s="736" t="s">
        <v>141</v>
      </c>
      <c r="AK57" s="737"/>
      <c r="AL57" s="737"/>
      <c r="AM57" s="737"/>
      <c r="AN57" s="724" t="s">
        <v>145</v>
      </c>
      <c r="AO57" s="728" t="s">
        <v>146</v>
      </c>
      <c r="AP57" s="726" t="s">
        <v>148</v>
      </c>
      <c r="AQ57" s="727"/>
      <c r="AR57" s="727"/>
      <c r="AS57" s="727"/>
    </row>
    <row r="58" spans="1:45" ht="45" customHeight="1">
      <c r="A58" s="703"/>
      <c r="B58" s="690"/>
      <c r="C58" s="690"/>
      <c r="D58" s="690"/>
      <c r="E58" s="269" t="s">
        <v>100</v>
      </c>
      <c r="F58" s="269" t="s">
        <v>101</v>
      </c>
      <c r="G58" s="269" t="s">
        <v>102</v>
      </c>
      <c r="H58" s="269" t="s">
        <v>103</v>
      </c>
      <c r="I58" s="694"/>
      <c r="J58" s="690"/>
      <c r="K58" s="690"/>
      <c r="L58" s="694"/>
      <c r="M58" s="395"/>
      <c r="N58" s="694"/>
      <c r="O58" s="694"/>
      <c r="P58" s="694"/>
      <c r="Q58" s="433" t="s">
        <v>100</v>
      </c>
      <c r="R58" s="433" t="s">
        <v>142</v>
      </c>
      <c r="S58" s="433" t="s">
        <v>101</v>
      </c>
      <c r="T58" s="433" t="s">
        <v>142</v>
      </c>
      <c r="U58" s="433" t="s">
        <v>143</v>
      </c>
      <c r="V58" s="433" t="s">
        <v>102</v>
      </c>
      <c r="W58" s="433" t="s">
        <v>142</v>
      </c>
      <c r="X58" s="433" t="s">
        <v>144</v>
      </c>
      <c r="Y58" s="433" t="s">
        <v>103</v>
      </c>
      <c r="Z58" s="433" t="s">
        <v>142</v>
      </c>
      <c r="AA58" s="99" t="s">
        <v>165</v>
      </c>
      <c r="AB58" s="433" t="s">
        <v>100</v>
      </c>
      <c r="AC58" s="433" t="s">
        <v>142</v>
      </c>
      <c r="AD58" s="433" t="s">
        <v>101</v>
      </c>
      <c r="AE58" s="433" t="s">
        <v>142</v>
      </c>
      <c r="AF58" s="433" t="s">
        <v>102</v>
      </c>
      <c r="AG58" s="433" t="s">
        <v>142</v>
      </c>
      <c r="AH58" s="433" t="s">
        <v>103</v>
      </c>
      <c r="AI58" s="433" t="s">
        <v>142</v>
      </c>
      <c r="AJ58" s="433" t="s">
        <v>100</v>
      </c>
      <c r="AK58" s="433" t="s">
        <v>101</v>
      </c>
      <c r="AL58" s="433" t="s">
        <v>102</v>
      </c>
      <c r="AM58" s="433" t="s">
        <v>103</v>
      </c>
      <c r="AN58" s="725"/>
      <c r="AO58" s="729"/>
      <c r="AP58" s="270" t="s">
        <v>147</v>
      </c>
      <c r="AQ58" s="270" t="s">
        <v>149</v>
      </c>
      <c r="AR58" s="270" t="s">
        <v>150</v>
      </c>
      <c r="AS58" s="270" t="s">
        <v>151</v>
      </c>
    </row>
    <row r="59" spans="1:45" ht="44.25" customHeight="1">
      <c r="A59" s="676" t="s">
        <v>332</v>
      </c>
      <c r="B59" s="431" t="s">
        <v>333</v>
      </c>
      <c r="C59" s="858" t="s">
        <v>334</v>
      </c>
      <c r="D59" s="845" t="s">
        <v>116</v>
      </c>
      <c r="E59" s="858"/>
      <c r="F59" s="858"/>
      <c r="G59" s="845"/>
      <c r="H59" s="845">
        <v>0.85</v>
      </c>
      <c r="I59" s="845">
        <f>H59</f>
        <v>0.85</v>
      </c>
      <c r="J59" s="858" t="s">
        <v>335</v>
      </c>
      <c r="K59" s="862" t="s">
        <v>154</v>
      </c>
      <c r="L59" s="214"/>
      <c r="M59" s="214" t="s">
        <v>496</v>
      </c>
      <c r="N59" s="820"/>
      <c r="O59" s="821"/>
      <c r="P59" s="822"/>
      <c r="Q59" s="831"/>
      <c r="R59" s="752" t="str">
        <f>IF(Q59&lt;&gt;0,IF(Q59/E59&gt;100%,100%,Q59/E59)," ")</f>
        <v> </v>
      </c>
      <c r="S59" s="790"/>
      <c r="T59" s="752" t="str">
        <f>IF(S59&lt;&gt;0,IF(S59/F59&gt;100%,100%,S59/F59)," ")</f>
        <v> </v>
      </c>
      <c r="U59" s="747"/>
      <c r="V59" s="867"/>
      <c r="W59" s="752" t="str">
        <f>IF(V59&lt;&gt;0,IF(V59/G59&gt;100%,100%,V59/G59)," ")</f>
        <v> </v>
      </c>
      <c r="X59" s="747"/>
      <c r="Y59" s="790"/>
      <c r="Z59" s="752" t="str">
        <f>IF(Y59&lt;&gt;0,IF(Y59/H59&gt;100%,100%,Y59/H59)," ")</f>
        <v> </v>
      </c>
      <c r="AA59" s="747">
        <f>IF((IF(M59="promedio",AVERAGE(Q59,S59,V59,Y59)/I59,SUM(Q59,S59,V59,Y59)/I59))&gt;100%,100%,(IF(M59="promedio",AVERAGE(Q59,S59,V59,Y59)/I59,SUM(Q59,S59,V59,Y59)/I59)))</f>
        <v>0</v>
      </c>
      <c r="AB59" s="215"/>
      <c r="AC59" s="215"/>
      <c r="AD59" s="455"/>
      <c r="AE59" s="215"/>
      <c r="AF59" s="455"/>
      <c r="AG59" s="215"/>
      <c r="AH59" s="215"/>
      <c r="AI59" s="215"/>
      <c r="AJ59" s="215"/>
      <c r="AK59" s="455"/>
      <c r="AL59" s="455"/>
      <c r="AM59" s="455"/>
      <c r="AN59" s="455"/>
      <c r="AO59" s="455"/>
      <c r="AP59" s="215"/>
      <c r="AQ59" s="455"/>
      <c r="AR59" s="455"/>
      <c r="AS59" s="215"/>
    </row>
    <row r="60" spans="1:45" ht="55.5" customHeight="1">
      <c r="A60" s="677"/>
      <c r="B60" s="431" t="s">
        <v>336</v>
      </c>
      <c r="C60" s="857"/>
      <c r="D60" s="847"/>
      <c r="E60" s="857"/>
      <c r="F60" s="857"/>
      <c r="G60" s="857"/>
      <c r="H60" s="857"/>
      <c r="I60" s="847"/>
      <c r="J60" s="857"/>
      <c r="K60" s="857"/>
      <c r="L60" s="216"/>
      <c r="M60" s="216"/>
      <c r="N60" s="823"/>
      <c r="O60" s="824"/>
      <c r="P60" s="825"/>
      <c r="Q60" s="832"/>
      <c r="R60" s="753"/>
      <c r="S60" s="792"/>
      <c r="T60" s="753"/>
      <c r="U60" s="748"/>
      <c r="V60" s="868"/>
      <c r="W60" s="753"/>
      <c r="X60" s="748"/>
      <c r="Y60" s="792"/>
      <c r="Z60" s="753"/>
      <c r="AA60" s="748"/>
      <c r="AB60" s="215"/>
      <c r="AC60" s="215"/>
      <c r="AD60" s="455"/>
      <c r="AE60" s="215"/>
      <c r="AF60" s="455"/>
      <c r="AG60" s="215"/>
      <c r="AH60" s="215"/>
      <c r="AI60" s="215"/>
      <c r="AJ60" s="215"/>
      <c r="AK60" s="455"/>
      <c r="AL60" s="455"/>
      <c r="AM60" s="455"/>
      <c r="AN60" s="455"/>
      <c r="AO60" s="455"/>
      <c r="AP60" s="215"/>
      <c r="AQ60" s="456"/>
      <c r="AR60" s="456"/>
      <c r="AS60" s="217"/>
    </row>
    <row r="61" spans="1:28" ht="34.5" customHeight="1">
      <c r="A61" s="695" t="s">
        <v>107</v>
      </c>
      <c r="B61" s="696"/>
      <c r="C61" s="696"/>
      <c r="D61" s="696"/>
      <c r="E61" s="696"/>
      <c r="F61" s="696"/>
      <c r="G61" s="696"/>
      <c r="H61" s="696"/>
      <c r="I61" s="696"/>
      <c r="J61" s="696"/>
      <c r="K61" s="696"/>
      <c r="L61" s="278">
        <v>0.00025</v>
      </c>
      <c r="M61" s="279"/>
      <c r="N61" s="254"/>
      <c r="O61" s="254"/>
      <c r="P61" s="254"/>
      <c r="Q61" s="252"/>
      <c r="R61" s="255"/>
      <c r="S61" s="252"/>
      <c r="T61" s="255"/>
      <c r="U61" s="256"/>
      <c r="V61" s="252"/>
      <c r="W61" s="255"/>
      <c r="X61" s="256"/>
      <c r="Y61" s="252"/>
      <c r="Z61" s="255"/>
      <c r="AA61" s="256">
        <f>AVERAGE(AA59)</f>
        <v>0</v>
      </c>
      <c r="AB61" s="257"/>
    </row>
    <row r="62" spans="1:28" ht="47.25" customHeight="1">
      <c r="A62" s="691" t="s">
        <v>108</v>
      </c>
      <c r="B62" s="692"/>
      <c r="C62" s="692"/>
      <c r="D62" s="692"/>
      <c r="E62" s="692"/>
      <c r="F62" s="692"/>
      <c r="G62" s="692"/>
      <c r="H62" s="692"/>
      <c r="I62" s="692"/>
      <c r="J62" s="692"/>
      <c r="K62" s="692"/>
      <c r="L62" s="258"/>
      <c r="M62" s="259"/>
      <c r="N62" s="260"/>
      <c r="O62" s="260"/>
      <c r="P62" s="260"/>
      <c r="Q62" s="261"/>
      <c r="R62" s="262"/>
      <c r="S62" s="261"/>
      <c r="T62" s="262"/>
      <c r="U62" s="263"/>
      <c r="V62" s="261"/>
      <c r="W62" s="262"/>
      <c r="X62" s="263"/>
      <c r="Y62" s="261"/>
      <c r="Z62" s="262"/>
      <c r="AA62" s="263">
        <f>SUM(X62,Y62)</f>
        <v>0</v>
      </c>
      <c r="AB62" s="264"/>
    </row>
    <row r="63" spans="1:28" s="267" customFormat="1" ht="51" customHeight="1">
      <c r="A63" s="266"/>
      <c r="B63" s="266"/>
      <c r="C63" s="266"/>
      <c r="D63" s="266"/>
      <c r="E63" s="266"/>
      <c r="F63" s="266"/>
      <c r="G63" s="266"/>
      <c r="H63" s="266"/>
      <c r="I63" s="266"/>
      <c r="J63" s="266"/>
      <c r="K63" s="266"/>
      <c r="L63" s="266"/>
      <c r="M63" s="266"/>
      <c r="N63" s="366"/>
      <c r="O63" s="366"/>
      <c r="P63" s="366"/>
      <c r="Q63" s="367"/>
      <c r="R63" s="368"/>
      <c r="S63" s="367"/>
      <c r="T63" s="368"/>
      <c r="U63" s="369"/>
      <c r="V63" s="370"/>
      <c r="W63" s="368"/>
      <c r="X63" s="369"/>
      <c r="Y63" s="367"/>
      <c r="Z63" s="368"/>
      <c r="AA63" s="369"/>
      <c r="AB63" s="371"/>
    </row>
    <row r="64" spans="1:45" ht="42" customHeight="1">
      <c r="A64" s="699" t="s">
        <v>470</v>
      </c>
      <c r="B64" s="700"/>
      <c r="C64" s="700"/>
      <c r="D64" s="700"/>
      <c r="E64" s="700"/>
      <c r="F64" s="700"/>
      <c r="G64" s="700"/>
      <c r="H64" s="700"/>
      <c r="I64" s="700"/>
      <c r="J64" s="700"/>
      <c r="K64" s="700"/>
      <c r="L64" s="700"/>
      <c r="M64" s="700"/>
      <c r="N64" s="700"/>
      <c r="O64" s="700"/>
      <c r="P64" s="700"/>
      <c r="Q64" s="700"/>
      <c r="R64" s="700"/>
      <c r="S64" s="700"/>
      <c r="T64" s="700"/>
      <c r="U64" s="700"/>
      <c r="V64" s="700"/>
      <c r="W64" s="700"/>
      <c r="X64" s="700"/>
      <c r="Y64" s="700"/>
      <c r="Z64" s="700"/>
      <c r="AA64" s="700"/>
      <c r="AB64" s="700"/>
      <c r="AC64" s="700"/>
      <c r="AD64" s="700"/>
      <c r="AE64" s="700"/>
      <c r="AF64" s="700"/>
      <c r="AG64" s="700"/>
      <c r="AH64" s="700"/>
      <c r="AI64" s="700"/>
      <c r="AJ64" s="700"/>
      <c r="AK64" s="700"/>
      <c r="AL64" s="700"/>
      <c r="AM64" s="700"/>
      <c r="AN64" s="700"/>
      <c r="AO64" s="700"/>
      <c r="AP64" s="700"/>
      <c r="AQ64" s="700"/>
      <c r="AR64" s="700"/>
      <c r="AS64" s="700"/>
    </row>
    <row r="65" spans="1:45" ht="47.25" customHeight="1">
      <c r="A65" s="699" t="s">
        <v>25</v>
      </c>
      <c r="B65" s="700"/>
      <c r="C65" s="700"/>
      <c r="D65" s="700"/>
      <c r="E65" s="700"/>
      <c r="F65" s="700"/>
      <c r="G65" s="700"/>
      <c r="H65" s="700"/>
      <c r="I65" s="700"/>
      <c r="J65" s="700"/>
      <c r="K65" s="700"/>
      <c r="L65" s="700"/>
      <c r="M65" s="700"/>
      <c r="N65" s="700"/>
      <c r="O65" s="700"/>
      <c r="P65" s="700"/>
      <c r="Q65" s="701" t="s">
        <v>138</v>
      </c>
      <c r="R65" s="702"/>
      <c r="S65" s="702"/>
      <c r="T65" s="702"/>
      <c r="U65" s="702"/>
      <c r="V65" s="702"/>
      <c r="W65" s="702"/>
      <c r="X65" s="702"/>
      <c r="Y65" s="702"/>
      <c r="Z65" s="702"/>
      <c r="AA65" s="702"/>
      <c r="AB65" s="702"/>
      <c r="AC65" s="702"/>
      <c r="AD65" s="702"/>
      <c r="AE65" s="702"/>
      <c r="AF65" s="702"/>
      <c r="AG65" s="702"/>
      <c r="AH65" s="702"/>
      <c r="AI65" s="702"/>
      <c r="AJ65" s="702"/>
      <c r="AK65" s="702"/>
      <c r="AL65" s="702"/>
      <c r="AM65" s="702"/>
      <c r="AN65" s="702"/>
      <c r="AO65" s="702"/>
      <c r="AP65" s="702"/>
      <c r="AQ65" s="702"/>
      <c r="AR65" s="702"/>
      <c r="AS65" s="702"/>
    </row>
    <row r="66" spans="1:45" ht="33.75" customHeight="1">
      <c r="A66" s="703" t="s">
        <v>10</v>
      </c>
      <c r="B66" s="690" t="s">
        <v>99</v>
      </c>
      <c r="C66" s="690" t="s">
        <v>11</v>
      </c>
      <c r="D66" s="690" t="s">
        <v>12</v>
      </c>
      <c r="E66" s="704" t="s">
        <v>111</v>
      </c>
      <c r="F66" s="705"/>
      <c r="G66" s="705"/>
      <c r="H66" s="706"/>
      <c r="I66" s="693" t="s">
        <v>112</v>
      </c>
      <c r="J66" s="690" t="s">
        <v>13</v>
      </c>
      <c r="K66" s="690" t="s">
        <v>104</v>
      </c>
      <c r="L66" s="693" t="s">
        <v>14</v>
      </c>
      <c r="M66" s="394"/>
      <c r="N66" s="693" t="s">
        <v>156</v>
      </c>
      <c r="O66" s="693" t="s">
        <v>155</v>
      </c>
      <c r="P66" s="693" t="s">
        <v>157</v>
      </c>
      <c r="Q66" s="730" t="s">
        <v>139</v>
      </c>
      <c r="R66" s="731"/>
      <c r="S66" s="731"/>
      <c r="T66" s="731"/>
      <c r="U66" s="731"/>
      <c r="V66" s="731"/>
      <c r="W66" s="731"/>
      <c r="X66" s="731"/>
      <c r="Y66" s="731"/>
      <c r="Z66" s="731"/>
      <c r="AA66" s="731"/>
      <c r="AB66" s="730" t="s">
        <v>140</v>
      </c>
      <c r="AC66" s="731"/>
      <c r="AD66" s="731"/>
      <c r="AE66" s="731"/>
      <c r="AF66" s="731"/>
      <c r="AG66" s="731"/>
      <c r="AH66" s="731"/>
      <c r="AI66" s="732"/>
      <c r="AJ66" s="736" t="s">
        <v>141</v>
      </c>
      <c r="AK66" s="737"/>
      <c r="AL66" s="737"/>
      <c r="AM66" s="737"/>
      <c r="AN66" s="724" t="s">
        <v>145</v>
      </c>
      <c r="AO66" s="728" t="s">
        <v>146</v>
      </c>
      <c r="AP66" s="726" t="s">
        <v>148</v>
      </c>
      <c r="AQ66" s="727"/>
      <c r="AR66" s="727"/>
      <c r="AS66" s="727"/>
    </row>
    <row r="67" spans="1:45" ht="45" customHeight="1">
      <c r="A67" s="703"/>
      <c r="B67" s="690"/>
      <c r="C67" s="690"/>
      <c r="D67" s="690"/>
      <c r="E67" s="269" t="s">
        <v>100</v>
      </c>
      <c r="F67" s="269" t="s">
        <v>101</v>
      </c>
      <c r="G67" s="269" t="s">
        <v>102</v>
      </c>
      <c r="H67" s="269" t="s">
        <v>103</v>
      </c>
      <c r="I67" s="694"/>
      <c r="J67" s="690"/>
      <c r="K67" s="690"/>
      <c r="L67" s="694"/>
      <c r="M67" s="395"/>
      <c r="N67" s="694"/>
      <c r="O67" s="694"/>
      <c r="P67" s="694"/>
      <c r="Q67" s="433" t="s">
        <v>100</v>
      </c>
      <c r="R67" s="433" t="s">
        <v>142</v>
      </c>
      <c r="S67" s="433" t="s">
        <v>101</v>
      </c>
      <c r="T67" s="433" t="s">
        <v>142</v>
      </c>
      <c r="U67" s="433" t="s">
        <v>143</v>
      </c>
      <c r="V67" s="433" t="s">
        <v>102</v>
      </c>
      <c r="W67" s="433" t="s">
        <v>142</v>
      </c>
      <c r="X67" s="433" t="s">
        <v>144</v>
      </c>
      <c r="Y67" s="433" t="s">
        <v>103</v>
      </c>
      <c r="Z67" s="433" t="s">
        <v>142</v>
      </c>
      <c r="AA67" s="99" t="s">
        <v>165</v>
      </c>
      <c r="AB67" s="433" t="s">
        <v>100</v>
      </c>
      <c r="AC67" s="433" t="s">
        <v>142</v>
      </c>
      <c r="AD67" s="433" t="s">
        <v>101</v>
      </c>
      <c r="AE67" s="433" t="s">
        <v>142</v>
      </c>
      <c r="AF67" s="433" t="s">
        <v>102</v>
      </c>
      <c r="AG67" s="433" t="s">
        <v>142</v>
      </c>
      <c r="AH67" s="433" t="s">
        <v>103</v>
      </c>
      <c r="AI67" s="433" t="s">
        <v>142</v>
      </c>
      <c r="AJ67" s="433" t="s">
        <v>100</v>
      </c>
      <c r="AK67" s="433" t="s">
        <v>101</v>
      </c>
      <c r="AL67" s="433" t="s">
        <v>102</v>
      </c>
      <c r="AM67" s="433" t="s">
        <v>103</v>
      </c>
      <c r="AN67" s="725"/>
      <c r="AO67" s="729"/>
      <c r="AP67" s="270" t="s">
        <v>147</v>
      </c>
      <c r="AQ67" s="270" t="s">
        <v>149</v>
      </c>
      <c r="AR67" s="270" t="s">
        <v>150</v>
      </c>
      <c r="AS67" s="270" t="s">
        <v>151</v>
      </c>
    </row>
    <row r="68" spans="1:45" ht="70.5" customHeight="1">
      <c r="A68" s="676" t="s">
        <v>337</v>
      </c>
      <c r="B68" s="147" t="s">
        <v>338</v>
      </c>
      <c r="C68" s="851" t="s">
        <v>339</v>
      </c>
      <c r="D68" s="852">
        <v>0.842</v>
      </c>
      <c r="E68" s="852">
        <v>0.9</v>
      </c>
      <c r="F68" s="852">
        <v>0.9</v>
      </c>
      <c r="G68" s="852">
        <v>0.9</v>
      </c>
      <c r="H68" s="852">
        <v>0.9</v>
      </c>
      <c r="I68" s="852">
        <v>0.9</v>
      </c>
      <c r="J68" s="431" t="s">
        <v>340</v>
      </c>
      <c r="K68" s="419" t="s">
        <v>154</v>
      </c>
      <c r="L68" s="214"/>
      <c r="M68" s="853" t="s">
        <v>495</v>
      </c>
      <c r="N68" s="820"/>
      <c r="O68" s="821"/>
      <c r="P68" s="822"/>
      <c r="Q68" s="865">
        <v>0.835</v>
      </c>
      <c r="R68" s="752">
        <f>IF(Q68&lt;&gt;0,IF(Q68/E68&gt;100%,100%,Q68/E68)," ")</f>
        <v>0.9277777777777777</v>
      </c>
      <c r="S68" s="866">
        <v>0.8526</v>
      </c>
      <c r="T68" s="752">
        <f>IF(S68&lt;&gt;0,IF(S68/F68&gt;100%,100%,S68/F68)," ")</f>
        <v>0.9473333333333334</v>
      </c>
      <c r="U68" s="747">
        <f>IF((IF(M68="promedio",AVERAGE(Q68,S68)/AVERAGE(E68,F68),SUM(Q68,S68)/SUM(E68,F68)))&gt;100%,100%,(IF(M68="promedio",AVERAGE(Q68,S68)/AVERAGE(E68,F68),SUM(Q68,S68)/SUM(E68,F68))))</f>
        <v>0.9375555555555555</v>
      </c>
      <c r="V68" s="866">
        <v>0.8677</v>
      </c>
      <c r="W68" s="752">
        <f>IF(V68&lt;&gt;0,IF(V68/G68&gt;100%,100%,V68/G68)," ")</f>
        <v>0.9641111111111111</v>
      </c>
      <c r="X68" s="747">
        <f>IF((IF(M68="promedio",AVERAGE(Q68,S68,V68)/AVERAGE(E68,F68,G68),SUM(Q68,S68,V68)/SUM(E68,F68,G68)))&gt;100%,100%,(IF(M68="promedio",AVERAGE(Q68,S68,V68)/AVERAGE(E68,F68,G68),SUM(Q68,S68,V68)/SUM(E68,F68,G68))))</f>
        <v>0.9464074074074074</v>
      </c>
      <c r="Y68" s="852"/>
      <c r="Z68" s="752" t="str">
        <f>IF(Y68&lt;&gt;0,IF(Y68/H68&gt;100%,100%,Y68/H68)," ")</f>
        <v> </v>
      </c>
      <c r="AA68" s="747">
        <f>IF((IF(M68="promedio",AVERAGE(Q68,S68,V68,Y68)/I68,SUM(Q68,S68,V68,Y68)/I68))&gt;100%,100%,(IF(M68="promedio",AVERAGE(Q68,S68,V68,Y68)/I68,SUM(Q68,S68,V68,Y68)/I68)))</f>
        <v>0.9464074074074074</v>
      </c>
      <c r="AB68" s="879"/>
      <c r="AC68" s="879"/>
      <c r="AD68" s="870"/>
      <c r="AE68" s="879"/>
      <c r="AF68" s="870"/>
      <c r="AG68" s="879"/>
      <c r="AH68" s="215"/>
      <c r="AI68" s="215"/>
      <c r="AJ68" s="879"/>
      <c r="AK68" s="870"/>
      <c r="AL68" s="870"/>
      <c r="AM68" s="455"/>
      <c r="AN68" s="870"/>
      <c r="AO68" s="870"/>
      <c r="AP68" s="873" t="s">
        <v>507</v>
      </c>
      <c r="AQ68" s="876" t="s">
        <v>583</v>
      </c>
      <c r="AR68" s="876" t="s">
        <v>668</v>
      </c>
      <c r="AS68" s="215"/>
    </row>
    <row r="69" spans="1:45" ht="57" customHeight="1">
      <c r="A69" s="677"/>
      <c r="B69" s="431" t="s">
        <v>341</v>
      </c>
      <c r="C69" s="851"/>
      <c r="D69" s="851"/>
      <c r="E69" s="852"/>
      <c r="F69" s="852"/>
      <c r="G69" s="852"/>
      <c r="H69" s="852"/>
      <c r="I69" s="852"/>
      <c r="J69" s="442" t="s">
        <v>342</v>
      </c>
      <c r="K69" s="419" t="s">
        <v>154</v>
      </c>
      <c r="L69" s="216"/>
      <c r="M69" s="854"/>
      <c r="N69" s="823"/>
      <c r="O69" s="824"/>
      <c r="P69" s="825"/>
      <c r="Q69" s="865"/>
      <c r="R69" s="785"/>
      <c r="S69" s="866"/>
      <c r="T69" s="785"/>
      <c r="U69" s="786"/>
      <c r="V69" s="866"/>
      <c r="W69" s="785"/>
      <c r="X69" s="786"/>
      <c r="Y69" s="852"/>
      <c r="Z69" s="785"/>
      <c r="AA69" s="786"/>
      <c r="AB69" s="880"/>
      <c r="AC69" s="880"/>
      <c r="AD69" s="871"/>
      <c r="AE69" s="880"/>
      <c r="AF69" s="871"/>
      <c r="AG69" s="880"/>
      <c r="AH69" s="215"/>
      <c r="AI69" s="215"/>
      <c r="AJ69" s="880"/>
      <c r="AK69" s="871"/>
      <c r="AL69" s="871"/>
      <c r="AM69" s="455"/>
      <c r="AN69" s="871"/>
      <c r="AO69" s="871"/>
      <c r="AP69" s="874"/>
      <c r="AQ69" s="877"/>
      <c r="AR69" s="877"/>
      <c r="AS69" s="217"/>
    </row>
    <row r="70" spans="1:45" ht="66.75" customHeight="1">
      <c r="A70" s="677"/>
      <c r="B70" s="442" t="s">
        <v>343</v>
      </c>
      <c r="C70" s="851"/>
      <c r="D70" s="851"/>
      <c r="E70" s="852"/>
      <c r="F70" s="852"/>
      <c r="G70" s="852"/>
      <c r="H70" s="852"/>
      <c r="I70" s="852"/>
      <c r="J70" s="431" t="s">
        <v>342</v>
      </c>
      <c r="K70" s="419" t="s">
        <v>154</v>
      </c>
      <c r="L70" s="216"/>
      <c r="M70" s="854"/>
      <c r="N70" s="823"/>
      <c r="O70" s="824"/>
      <c r="P70" s="825"/>
      <c r="Q70" s="865"/>
      <c r="R70" s="785"/>
      <c r="S70" s="866"/>
      <c r="T70" s="785"/>
      <c r="U70" s="786"/>
      <c r="V70" s="866"/>
      <c r="W70" s="785"/>
      <c r="X70" s="786"/>
      <c r="Y70" s="852"/>
      <c r="Z70" s="785"/>
      <c r="AA70" s="786"/>
      <c r="AB70" s="880"/>
      <c r="AC70" s="880"/>
      <c r="AD70" s="871"/>
      <c r="AE70" s="880"/>
      <c r="AF70" s="871"/>
      <c r="AG70" s="880"/>
      <c r="AH70" s="215"/>
      <c r="AI70" s="215"/>
      <c r="AJ70" s="880"/>
      <c r="AK70" s="871"/>
      <c r="AL70" s="871"/>
      <c r="AM70" s="455"/>
      <c r="AN70" s="871"/>
      <c r="AO70" s="871"/>
      <c r="AP70" s="874"/>
      <c r="AQ70" s="877"/>
      <c r="AR70" s="877"/>
      <c r="AS70" s="218"/>
    </row>
    <row r="71" spans="1:45" ht="60" customHeight="1">
      <c r="A71" s="677"/>
      <c r="B71" s="442" t="s">
        <v>344</v>
      </c>
      <c r="C71" s="851"/>
      <c r="D71" s="851"/>
      <c r="E71" s="852"/>
      <c r="F71" s="852"/>
      <c r="G71" s="852"/>
      <c r="H71" s="852"/>
      <c r="I71" s="852"/>
      <c r="J71" s="442" t="s">
        <v>342</v>
      </c>
      <c r="K71" s="419" t="s">
        <v>154</v>
      </c>
      <c r="L71" s="216"/>
      <c r="M71" s="854"/>
      <c r="N71" s="823"/>
      <c r="O71" s="824"/>
      <c r="P71" s="825"/>
      <c r="Q71" s="865"/>
      <c r="R71" s="753"/>
      <c r="S71" s="866"/>
      <c r="T71" s="753"/>
      <c r="U71" s="748"/>
      <c r="V71" s="866"/>
      <c r="W71" s="753"/>
      <c r="X71" s="748"/>
      <c r="Y71" s="852"/>
      <c r="Z71" s="753"/>
      <c r="AA71" s="748"/>
      <c r="AB71" s="881"/>
      <c r="AC71" s="881"/>
      <c r="AD71" s="872"/>
      <c r="AE71" s="881"/>
      <c r="AF71" s="872"/>
      <c r="AG71" s="881"/>
      <c r="AH71" s="215"/>
      <c r="AI71" s="215"/>
      <c r="AJ71" s="881"/>
      <c r="AK71" s="872"/>
      <c r="AL71" s="872"/>
      <c r="AM71" s="455"/>
      <c r="AN71" s="872"/>
      <c r="AO71" s="872"/>
      <c r="AP71" s="875"/>
      <c r="AQ71" s="878"/>
      <c r="AR71" s="878"/>
      <c r="AS71" s="223"/>
    </row>
    <row r="72" spans="1:28" ht="34.5" customHeight="1">
      <c r="A72" s="695" t="s">
        <v>107</v>
      </c>
      <c r="B72" s="696"/>
      <c r="C72" s="696"/>
      <c r="D72" s="696"/>
      <c r="E72" s="696"/>
      <c r="F72" s="696"/>
      <c r="G72" s="696"/>
      <c r="H72" s="696"/>
      <c r="I72" s="696"/>
      <c r="J72" s="696"/>
      <c r="K72" s="696"/>
      <c r="L72" s="278">
        <v>0.0016</v>
      </c>
      <c r="M72" s="279"/>
      <c r="N72" s="254"/>
      <c r="O72" s="254"/>
      <c r="P72" s="254"/>
      <c r="Q72" s="252">
        <f>$L72/4</f>
        <v>0.0004</v>
      </c>
      <c r="R72" s="255">
        <v>1</v>
      </c>
      <c r="S72" s="252">
        <f>$L72/4</f>
        <v>0.0004</v>
      </c>
      <c r="T72" s="255">
        <v>1</v>
      </c>
      <c r="U72" s="508">
        <f>AVERAGE(U68:U71)</f>
        <v>0.9375555555555555</v>
      </c>
      <c r="V72" s="252">
        <f>$L72/4</f>
        <v>0.0004</v>
      </c>
      <c r="W72" s="255">
        <v>1</v>
      </c>
      <c r="X72" s="256">
        <f>AVERAGE(X68:X71)</f>
        <v>0.9464074074074074</v>
      </c>
      <c r="Y72" s="252">
        <f>$L72/4</f>
        <v>0.0004</v>
      </c>
      <c r="Z72" s="255">
        <v>1</v>
      </c>
      <c r="AA72" s="256">
        <f>AVERAGE(AA68:AA71)</f>
        <v>0.9464074074074074</v>
      </c>
      <c r="AB72" s="257"/>
    </row>
    <row r="73" spans="1:28" ht="47.25" customHeight="1">
      <c r="A73" s="691" t="s">
        <v>108</v>
      </c>
      <c r="B73" s="692"/>
      <c r="C73" s="692"/>
      <c r="D73" s="692"/>
      <c r="E73" s="692"/>
      <c r="F73" s="692"/>
      <c r="G73" s="692"/>
      <c r="H73" s="692"/>
      <c r="I73" s="692"/>
      <c r="J73" s="692"/>
      <c r="K73" s="692"/>
      <c r="L73" s="258"/>
      <c r="M73" s="259"/>
      <c r="N73" s="260"/>
      <c r="O73" s="260"/>
      <c r="P73" s="260"/>
      <c r="Q73" s="261">
        <f>R73*Q72/R72</f>
        <v>0.0003711111111111111</v>
      </c>
      <c r="R73" s="262">
        <f>AVERAGE(R68:R71)</f>
        <v>0.9277777777777777</v>
      </c>
      <c r="S73" s="261">
        <f>T73*S72/T72</f>
        <v>0.00037893333333333335</v>
      </c>
      <c r="T73" s="262">
        <f>AVERAGE(T68:T71)</f>
        <v>0.9473333333333334</v>
      </c>
      <c r="U73" s="263">
        <f>SUM(Q73,S73)</f>
        <v>0.0007500444444444444</v>
      </c>
      <c r="V73" s="261">
        <f>W73*V72/W72</f>
        <v>0.0003856444444444445</v>
      </c>
      <c r="W73" s="262">
        <f>AVERAGE(W68:W71)</f>
        <v>0.9641111111111111</v>
      </c>
      <c r="X73" s="263">
        <f>SUM(U73,V73)</f>
        <v>0.0011356888888888889</v>
      </c>
      <c r="Y73" s="261" t="e">
        <f>Z73*Y72/Z72</f>
        <v>#DIV/0!</v>
      </c>
      <c r="Z73" s="262" t="e">
        <f>AVERAGE(Z68:Z71)</f>
        <v>#DIV/0!</v>
      </c>
      <c r="AA73" s="263" t="e">
        <f>SUM(X73,Y73)</f>
        <v>#DIV/0!</v>
      </c>
      <c r="AB73" s="264"/>
    </row>
    <row r="74" ht="37.5" customHeight="1"/>
    <row r="75" spans="1:198" ht="41.25" customHeight="1">
      <c r="A75" s="673" t="s">
        <v>109</v>
      </c>
      <c r="B75" s="674"/>
      <c r="C75" s="674"/>
      <c r="D75" s="674"/>
      <c r="E75" s="674"/>
      <c r="F75" s="674"/>
      <c r="G75" s="674"/>
      <c r="H75" s="674"/>
      <c r="I75" s="674"/>
      <c r="J75" s="674"/>
      <c r="K75" s="675"/>
      <c r="L75" s="324">
        <f>SUM(L26,L39,L51,L61,L72)</f>
        <v>0.00525</v>
      </c>
      <c r="M75" s="325"/>
      <c r="N75" s="326"/>
      <c r="O75" s="326"/>
      <c r="P75" s="326"/>
      <c r="Q75" s="324">
        <f>SUM(Q26,Q39,Q51,Q61,Q72)</f>
        <v>0.0008666666666666666</v>
      </c>
      <c r="R75" s="327">
        <v>1</v>
      </c>
      <c r="S75" s="324">
        <f>SUM(S26,S39,S51,S61,S72)</f>
        <v>0.0016666666666666668</v>
      </c>
      <c r="T75" s="327">
        <v>1</v>
      </c>
      <c r="U75" s="509">
        <f>AVERAGE(U26,U39,U51,U61,U72)</f>
        <v>0.9265763888888888</v>
      </c>
      <c r="V75" s="324">
        <f>SUM(V26,V39,V51,V61,V72)</f>
        <v>0.0008666666666666666</v>
      </c>
      <c r="W75" s="327">
        <v>1</v>
      </c>
      <c r="X75" s="324">
        <f>AVERAGE(X26,X39,X51,X61,X72)</f>
        <v>0.8669589947089946</v>
      </c>
      <c r="Y75" s="324">
        <f>SUM(Y26,Y39,Y51,Y61,Y72)</f>
        <v>0.0016666666666666668</v>
      </c>
      <c r="Z75" s="327">
        <v>1</v>
      </c>
      <c r="AA75" s="256" t="e">
        <f>AVERAGE(AA26,AA39,AA51,AA61,AA72)</f>
        <v>#DIV/0!</v>
      </c>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6"/>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c r="BY75" s="326"/>
      <c r="BZ75" s="326"/>
      <c r="CA75" s="326"/>
      <c r="CB75" s="326"/>
      <c r="CC75" s="326"/>
      <c r="CD75" s="326"/>
      <c r="CE75" s="326"/>
      <c r="CF75" s="326"/>
      <c r="CG75" s="326"/>
      <c r="CH75" s="326"/>
      <c r="CI75" s="326"/>
      <c r="CJ75" s="326"/>
      <c r="CK75" s="326"/>
      <c r="CL75" s="326"/>
      <c r="CM75" s="326"/>
      <c r="CN75" s="326"/>
      <c r="CO75" s="326"/>
      <c r="CP75" s="326"/>
      <c r="CQ75" s="326"/>
      <c r="CR75" s="326"/>
      <c r="CS75" s="326"/>
      <c r="CT75" s="326"/>
      <c r="CU75" s="326"/>
      <c r="CV75" s="326"/>
      <c r="CW75" s="326"/>
      <c r="CX75" s="326"/>
      <c r="CY75" s="326"/>
      <c r="CZ75" s="326"/>
      <c r="DA75" s="326"/>
      <c r="DB75" s="326"/>
      <c r="DC75" s="326"/>
      <c r="DD75" s="326"/>
      <c r="DE75" s="326"/>
      <c r="DF75" s="326"/>
      <c r="DG75" s="326"/>
      <c r="DH75" s="326"/>
      <c r="DI75" s="326"/>
      <c r="DJ75" s="326"/>
      <c r="DK75" s="326"/>
      <c r="DL75" s="326"/>
      <c r="DM75" s="326"/>
      <c r="DN75" s="326"/>
      <c r="DO75" s="326"/>
      <c r="DP75" s="326"/>
      <c r="DQ75" s="326"/>
      <c r="DR75" s="326"/>
      <c r="DS75" s="326"/>
      <c r="DT75" s="326"/>
      <c r="DU75" s="326"/>
      <c r="DV75" s="326"/>
      <c r="DW75" s="326"/>
      <c r="DX75" s="326"/>
      <c r="DY75" s="326"/>
      <c r="DZ75" s="326"/>
      <c r="EA75" s="326"/>
      <c r="EB75" s="326"/>
      <c r="EC75" s="326"/>
      <c r="ED75" s="326"/>
      <c r="EE75" s="326"/>
      <c r="EF75" s="326"/>
      <c r="EG75" s="326"/>
      <c r="EH75" s="326"/>
      <c r="EI75" s="326"/>
      <c r="EJ75" s="326"/>
      <c r="EK75" s="326"/>
      <c r="EL75" s="326"/>
      <c r="EM75" s="326"/>
      <c r="EN75" s="326"/>
      <c r="EO75" s="326"/>
      <c r="EP75" s="326"/>
      <c r="EQ75" s="326"/>
      <c r="ER75" s="326"/>
      <c r="ES75" s="326"/>
      <c r="ET75" s="326"/>
      <c r="EU75" s="326"/>
      <c r="EV75" s="326"/>
      <c r="EW75" s="326"/>
      <c r="EX75" s="326"/>
      <c r="EY75" s="326"/>
      <c r="EZ75" s="326"/>
      <c r="FA75" s="326"/>
      <c r="FB75" s="326"/>
      <c r="FC75" s="326"/>
      <c r="FD75" s="326"/>
      <c r="FE75" s="326"/>
      <c r="FF75" s="326"/>
      <c r="FG75" s="326"/>
      <c r="FH75" s="326"/>
      <c r="FI75" s="326"/>
      <c r="FJ75" s="326"/>
      <c r="FK75" s="326"/>
      <c r="FL75" s="326"/>
      <c r="FM75" s="326"/>
      <c r="FN75" s="326"/>
      <c r="FO75" s="326"/>
      <c r="FP75" s="326"/>
      <c r="FQ75" s="326"/>
      <c r="FR75" s="326"/>
      <c r="FS75" s="326"/>
      <c r="FT75" s="326"/>
      <c r="FU75" s="326"/>
      <c r="FV75" s="326"/>
      <c r="FW75" s="326"/>
      <c r="FX75" s="326"/>
      <c r="FY75" s="326"/>
      <c r="FZ75" s="326"/>
      <c r="GA75" s="326"/>
      <c r="GB75" s="326"/>
      <c r="GC75" s="326"/>
      <c r="GD75" s="326"/>
      <c r="GE75" s="326"/>
      <c r="GF75" s="326"/>
      <c r="GG75" s="326"/>
      <c r="GH75" s="326"/>
      <c r="GI75" s="326"/>
      <c r="GJ75" s="326"/>
      <c r="GK75" s="326"/>
      <c r="GL75" s="326"/>
      <c r="GM75" s="326"/>
      <c r="GN75" s="326"/>
      <c r="GO75" s="326"/>
      <c r="GP75" s="326"/>
    </row>
    <row r="76" spans="1:27" s="331" customFormat="1" ht="41.25" customHeight="1">
      <c r="A76" s="670" t="s">
        <v>110</v>
      </c>
      <c r="B76" s="671"/>
      <c r="C76" s="671"/>
      <c r="D76" s="671"/>
      <c r="E76" s="671"/>
      <c r="F76" s="671"/>
      <c r="G76" s="671"/>
      <c r="H76" s="671"/>
      <c r="I76" s="671"/>
      <c r="J76" s="671"/>
      <c r="K76" s="672"/>
      <c r="L76" s="329"/>
      <c r="M76" s="330"/>
      <c r="Q76" s="332">
        <f>(R76*Q75)/R75</f>
        <v>0.0007125925925925926</v>
      </c>
      <c r="R76" s="333">
        <f>AVERAGE(R27,R40,R52,R62,R73)</f>
        <v>0.8222222222222222</v>
      </c>
      <c r="S76" s="332">
        <f>(T76*S75)/T75</f>
        <v>0.0015822222222222223</v>
      </c>
      <c r="T76" s="333">
        <f>AVERAGE(T27,T40,T52,T62,T73)</f>
        <v>0.9493333333333334</v>
      </c>
      <c r="U76" s="509">
        <f>SUM(U27,U40,U52,U62,U72)</f>
        <v>0.9389888888888888</v>
      </c>
      <c r="V76" s="332" t="e">
        <f>(W76*V75)/W75</f>
        <v>#DIV/0!</v>
      </c>
      <c r="W76" s="333" t="e">
        <f>AVERAGE(W27,W40,W52,W62,W73)</f>
        <v>#DIV/0!</v>
      </c>
      <c r="X76" s="324" t="e">
        <f>SUM(X27,X40,X52,X62)</f>
        <v>#DIV/0!</v>
      </c>
      <c r="Y76" s="332" t="e">
        <f>(Z76*Y75)/Z75</f>
        <v>#DIV/0!</v>
      </c>
      <c r="Z76" s="333" t="e">
        <f>AVERAGE(Z27,Z40,Z52,Z62,Z73)</f>
        <v>#DIV/0!</v>
      </c>
      <c r="AA76" s="263" t="e">
        <f>SUM(AA27,AA40,AA52,AA62,AA73)</f>
        <v>#DIV/0!</v>
      </c>
    </row>
    <row r="250" ht="16.5"/>
    <row r="251" ht="16.5"/>
    <row r="252" ht="16.5"/>
    <row r="253" ht="16.5"/>
    <row r="254" ht="16.5"/>
    <row r="255" ht="16.5"/>
    <row r="256" ht="16.5"/>
  </sheetData>
  <sheetProtection password="CC3A" sheet="1" insertHyperlinks="0"/>
  <mergeCells count="269">
    <mergeCell ref="AR16:AR17"/>
    <mergeCell ref="AR18:AR20"/>
    <mergeCell ref="AR68:AR71"/>
    <mergeCell ref="AG68:AG71"/>
    <mergeCell ref="AG16:AG17"/>
    <mergeCell ref="AG18:AG20"/>
    <mergeCell ref="AL16:AL17"/>
    <mergeCell ref="AL18:AL20"/>
    <mergeCell ref="AL68:AL71"/>
    <mergeCell ref="AP16:AP17"/>
    <mergeCell ref="AQ16:AQ17"/>
    <mergeCell ref="AN32:AN33"/>
    <mergeCell ref="AF16:AF17"/>
    <mergeCell ref="AF18:AF20"/>
    <mergeCell ref="AF68:AF71"/>
    <mergeCell ref="AQ47:AQ49"/>
    <mergeCell ref="AN18:AN20"/>
    <mergeCell ref="AO18:AO20"/>
    <mergeCell ref="AP18:AP20"/>
    <mergeCell ref="AQ18:AQ20"/>
    <mergeCell ref="AN16:AN17"/>
    <mergeCell ref="AO16:AO17"/>
    <mergeCell ref="AB18:AB20"/>
    <mergeCell ref="AC18:AC20"/>
    <mergeCell ref="AD18:AD20"/>
    <mergeCell ref="AE18:AE20"/>
    <mergeCell ref="AJ18:AJ20"/>
    <mergeCell ref="AK18:AK20"/>
    <mergeCell ref="AB16:AB17"/>
    <mergeCell ref="AC16:AC17"/>
    <mergeCell ref="AD16:AD17"/>
    <mergeCell ref="AE16:AE17"/>
    <mergeCell ref="AJ16:AJ17"/>
    <mergeCell ref="AK16:AK17"/>
    <mergeCell ref="AA59:AA60"/>
    <mergeCell ref="AK68:AK71"/>
    <mergeCell ref="A43:AS43"/>
    <mergeCell ref="A44:P44"/>
    <mergeCell ref="Q44:AS44"/>
    <mergeCell ref="K32:K33"/>
    <mergeCell ref="AN68:AN71"/>
    <mergeCell ref="AO68:AO71"/>
    <mergeCell ref="AP68:AP71"/>
    <mergeCell ref="AQ68:AQ71"/>
    <mergeCell ref="AB68:AB71"/>
    <mergeCell ref="AC68:AC71"/>
    <mergeCell ref="AD68:AD71"/>
    <mergeCell ref="AE68:AE71"/>
    <mergeCell ref="AJ68:AJ71"/>
    <mergeCell ref="Y68:Y71"/>
    <mergeCell ref="Z68:Z71"/>
    <mergeCell ref="AA68:AA71"/>
    <mergeCell ref="Q59:Q60"/>
    <mergeCell ref="R59:R60"/>
    <mergeCell ref="S59:S60"/>
    <mergeCell ref="T59:T60"/>
    <mergeCell ref="U59:U60"/>
    <mergeCell ref="V59:V60"/>
    <mergeCell ref="W59:W60"/>
    <mergeCell ref="Y59:Y60"/>
    <mergeCell ref="N59:P60"/>
    <mergeCell ref="V18:V20"/>
    <mergeCell ref="W18:W20"/>
    <mergeCell ref="S18:S20"/>
    <mergeCell ref="T18:T20"/>
    <mergeCell ref="U18:U20"/>
    <mergeCell ref="Q32:AA32"/>
    <mergeCell ref="Q45:AA45"/>
    <mergeCell ref="Q18:Q20"/>
    <mergeCell ref="N16:P25"/>
    <mergeCell ref="Q16:Q17"/>
    <mergeCell ref="V68:V71"/>
    <mergeCell ref="Z18:Z20"/>
    <mergeCell ref="AA18:AA20"/>
    <mergeCell ref="W16:W17"/>
    <mergeCell ref="X16:X17"/>
    <mergeCell ref="Y16:Y17"/>
    <mergeCell ref="X59:X60"/>
    <mergeCell ref="O32:O33"/>
    <mergeCell ref="X18:X20"/>
    <mergeCell ref="Y18:Y20"/>
    <mergeCell ref="U68:U71"/>
    <mergeCell ref="S16:S17"/>
    <mergeCell ref="T16:T17"/>
    <mergeCell ref="R16:R17"/>
    <mergeCell ref="U16:U17"/>
    <mergeCell ref="V16:V17"/>
    <mergeCell ref="Q31:AS31"/>
    <mergeCell ref="L7:P7"/>
    <mergeCell ref="R18:R20"/>
    <mergeCell ref="AJ32:AM32"/>
    <mergeCell ref="Q68:Q71"/>
    <mergeCell ref="R68:R71"/>
    <mergeCell ref="S68:S71"/>
    <mergeCell ref="T68:T71"/>
    <mergeCell ref="A64:AS64"/>
    <mergeCell ref="L32:L33"/>
    <mergeCell ref="N32:N33"/>
    <mergeCell ref="L6:P6"/>
    <mergeCell ref="W68:W71"/>
    <mergeCell ref="X68:X71"/>
    <mergeCell ref="S7:AS7"/>
    <mergeCell ref="C14:C15"/>
    <mergeCell ref="D14:D15"/>
    <mergeCell ref="E14:H14"/>
    <mergeCell ref="A12:AS12"/>
    <mergeCell ref="A13:P13"/>
    <mergeCell ref="Q13:AS13"/>
    <mergeCell ref="AB14:AI14"/>
    <mergeCell ref="AJ14:AM14"/>
    <mergeCell ref="A14:A15"/>
    <mergeCell ref="B14:B15"/>
    <mergeCell ref="A1:AS3"/>
    <mergeCell ref="S5:AS5"/>
    <mergeCell ref="S6:AS6"/>
    <mergeCell ref="L14:L15"/>
    <mergeCell ref="N14:N15"/>
    <mergeCell ref="O14:O15"/>
    <mergeCell ref="D16:D17"/>
    <mergeCell ref="P14:P15"/>
    <mergeCell ref="Q14:AA14"/>
    <mergeCell ref="I14:I15"/>
    <mergeCell ref="J14:J15"/>
    <mergeCell ref="Z16:Z17"/>
    <mergeCell ref="AA16:AA17"/>
    <mergeCell ref="K16:K17"/>
    <mergeCell ref="G16:G17"/>
    <mergeCell ref="F18:F20"/>
    <mergeCell ref="AN14:AN15"/>
    <mergeCell ref="AO14:AO15"/>
    <mergeCell ref="AP14:AS14"/>
    <mergeCell ref="A16:A22"/>
    <mergeCell ref="H16:H17"/>
    <mergeCell ref="I16:I17"/>
    <mergeCell ref="J16:J17"/>
    <mergeCell ref="K14:K15"/>
    <mergeCell ref="C16:C17"/>
    <mergeCell ref="A27:K27"/>
    <mergeCell ref="A30:AS30"/>
    <mergeCell ref="A31:L31"/>
    <mergeCell ref="J32:J33"/>
    <mergeCell ref="E16:E17"/>
    <mergeCell ref="F16:F17"/>
    <mergeCell ref="A23:A25"/>
    <mergeCell ref="C18:C20"/>
    <mergeCell ref="D18:D20"/>
    <mergeCell ref="E18:E20"/>
    <mergeCell ref="AO32:AO33"/>
    <mergeCell ref="AP32:AS32"/>
    <mergeCell ref="A34:A36"/>
    <mergeCell ref="AB32:AI32"/>
    <mergeCell ref="A32:A33"/>
    <mergeCell ref="H59:H60"/>
    <mergeCell ref="I59:I60"/>
    <mergeCell ref="J59:J60"/>
    <mergeCell ref="K59:K60"/>
    <mergeCell ref="I32:I33"/>
    <mergeCell ref="Z59:Z60"/>
    <mergeCell ref="P32:P33"/>
    <mergeCell ref="N34:P38"/>
    <mergeCell ref="P45:P46"/>
    <mergeCell ref="A40:K40"/>
    <mergeCell ref="L34:L36"/>
    <mergeCell ref="B32:B33"/>
    <mergeCell ref="C32:C33"/>
    <mergeCell ref="D32:D33"/>
    <mergeCell ref="E32:H32"/>
    <mergeCell ref="O57:O58"/>
    <mergeCell ref="O45:O46"/>
    <mergeCell ref="A57:A58"/>
    <mergeCell ref="A39:K39"/>
    <mergeCell ref="A37:A38"/>
    <mergeCell ref="A45:A46"/>
    <mergeCell ref="B45:B46"/>
    <mergeCell ref="C45:C46"/>
    <mergeCell ref="D45:D46"/>
    <mergeCell ref="E45:H45"/>
    <mergeCell ref="AJ45:AM45"/>
    <mergeCell ref="AN45:AN46"/>
    <mergeCell ref="AO45:AO46"/>
    <mergeCell ref="AP45:AS45"/>
    <mergeCell ref="Q56:AS56"/>
    <mergeCell ref="L47:L50"/>
    <mergeCell ref="AB45:AI45"/>
    <mergeCell ref="AN57:AN58"/>
    <mergeCell ref="AO57:AO58"/>
    <mergeCell ref="B57:B58"/>
    <mergeCell ref="D57:D58"/>
    <mergeCell ref="E57:H57"/>
    <mergeCell ref="AP57:AS57"/>
    <mergeCell ref="I57:I58"/>
    <mergeCell ref="Q57:AA57"/>
    <mergeCell ref="L57:L58"/>
    <mergeCell ref="N57:N58"/>
    <mergeCell ref="C59:C60"/>
    <mergeCell ref="D59:D60"/>
    <mergeCell ref="E59:E60"/>
    <mergeCell ref="F59:F60"/>
    <mergeCell ref="A51:K51"/>
    <mergeCell ref="A52:K52"/>
    <mergeCell ref="A55:AS55"/>
    <mergeCell ref="P57:P58"/>
    <mergeCell ref="AB57:AI57"/>
    <mergeCell ref="AJ57:AM57"/>
    <mergeCell ref="K18:K20"/>
    <mergeCell ref="A56:P56"/>
    <mergeCell ref="J45:J46"/>
    <mergeCell ref="K45:K46"/>
    <mergeCell ref="L45:L46"/>
    <mergeCell ref="N45:N46"/>
    <mergeCell ref="N47:P50"/>
    <mergeCell ref="A47:A50"/>
    <mergeCell ref="I45:I46"/>
    <mergeCell ref="A26:K26"/>
    <mergeCell ref="A61:K61"/>
    <mergeCell ref="A62:K62"/>
    <mergeCell ref="A75:K75"/>
    <mergeCell ref="A76:K76"/>
    <mergeCell ref="J57:J58"/>
    <mergeCell ref="K57:K58"/>
    <mergeCell ref="K66:K67"/>
    <mergeCell ref="I66:I67"/>
    <mergeCell ref="A68:A71"/>
    <mergeCell ref="A72:K72"/>
    <mergeCell ref="AP66:AS66"/>
    <mergeCell ref="G18:G20"/>
    <mergeCell ref="H18:H20"/>
    <mergeCell ref="I18:I20"/>
    <mergeCell ref="J18:J20"/>
    <mergeCell ref="AB66:AI66"/>
    <mergeCell ref="A65:P65"/>
    <mergeCell ref="G59:G60"/>
    <mergeCell ref="C57:C58"/>
    <mergeCell ref="A59:A60"/>
    <mergeCell ref="Q65:AS65"/>
    <mergeCell ref="O66:O67"/>
    <mergeCell ref="P66:P67"/>
    <mergeCell ref="Q66:AA66"/>
    <mergeCell ref="D66:D67"/>
    <mergeCell ref="E66:H66"/>
    <mergeCell ref="AJ66:AM66"/>
    <mergeCell ref="J66:J67"/>
    <mergeCell ref="AN66:AN67"/>
    <mergeCell ref="AO66:AO67"/>
    <mergeCell ref="L66:L67"/>
    <mergeCell ref="N66:N67"/>
    <mergeCell ref="A66:A67"/>
    <mergeCell ref="B66:B67"/>
    <mergeCell ref="C66:C67"/>
    <mergeCell ref="N68:P71"/>
    <mergeCell ref="M68:M71"/>
    <mergeCell ref="A73:K73"/>
    <mergeCell ref="C68:C71"/>
    <mergeCell ref="D68:D71"/>
    <mergeCell ref="E68:E71"/>
    <mergeCell ref="F68:F71"/>
    <mergeCell ref="G68:G71"/>
    <mergeCell ref="H68:H71"/>
    <mergeCell ref="I68:I71"/>
    <mergeCell ref="A4:D4"/>
    <mergeCell ref="J4:P4"/>
    <mergeCell ref="A5:H5"/>
    <mergeCell ref="A6:H6"/>
    <mergeCell ref="A7:H7"/>
    <mergeCell ref="A8:H8"/>
    <mergeCell ref="J5:K5"/>
    <mergeCell ref="J6:K6"/>
    <mergeCell ref="J7:K7"/>
    <mergeCell ref="L5:P5"/>
  </mergeCells>
  <conditionalFormatting sqref="Q18 Q21:Q25 Q35:Q38 Q47:Q50">
    <cfRule type="expression" priority="93" dxfId="0" stopIfTrue="1">
      <formula>E18=0</formula>
    </cfRule>
  </conditionalFormatting>
  <conditionalFormatting sqref="Z18 R18 T18 W18 Z21:Z25 R21:R25 T21:T25 W21:W25 T34:T37 W34:W38 R34:R38 Z34:Z38 R47:R50 T47:T50 W47:W50 Z47:Z50">
    <cfRule type="expression" priority="22" dxfId="1" stopIfTrue="1">
      <formula>(Q18&lt;&gt;0)</formula>
    </cfRule>
  </conditionalFormatting>
  <conditionalFormatting sqref="Z16">
    <cfRule type="expression" priority="35" dxfId="1" stopIfTrue="1">
      <formula>(Y16&lt;&gt;0)</formula>
    </cfRule>
  </conditionalFormatting>
  <conditionalFormatting sqref="R16">
    <cfRule type="expression" priority="38" dxfId="1" stopIfTrue="1">
      <formula>(Q16&lt;&gt;0)</formula>
    </cfRule>
  </conditionalFormatting>
  <conditionalFormatting sqref="T16">
    <cfRule type="expression" priority="37" dxfId="1" stopIfTrue="1">
      <formula>(S16&lt;&gt;0)</formula>
    </cfRule>
  </conditionalFormatting>
  <conditionalFormatting sqref="Q16">
    <cfRule type="expression" priority="42" dxfId="0" stopIfTrue="1">
      <formula>E16=0</formula>
    </cfRule>
  </conditionalFormatting>
  <conditionalFormatting sqref="S16 S18 S21:S25 S34:S37 S49:S50">
    <cfRule type="expression" priority="41" dxfId="0" stopIfTrue="1">
      <formula>F16=0</formula>
    </cfRule>
  </conditionalFormatting>
  <conditionalFormatting sqref="V16 V21:V24 V18 V34:V38 V48:V50">
    <cfRule type="expression" priority="40" dxfId="0" stopIfTrue="1">
      <formula>G16=0</formula>
    </cfRule>
  </conditionalFormatting>
  <conditionalFormatting sqref="Y16 Y21:Y24 Y18 Y38 Y49:Y50">
    <cfRule type="expression" priority="39" dxfId="0" stopIfTrue="1">
      <formula>H16=0</formula>
    </cfRule>
  </conditionalFormatting>
  <conditionalFormatting sqref="W16">
    <cfRule type="expression" priority="36" dxfId="1" stopIfTrue="1">
      <formula>(V16&lt;&gt;0)</formula>
    </cfRule>
  </conditionalFormatting>
  <conditionalFormatting sqref="Q34">
    <cfRule type="expression" priority="34" dxfId="0" stopIfTrue="1">
      <formula>E34=0</formula>
    </cfRule>
  </conditionalFormatting>
  <conditionalFormatting sqref="Y34:Y35">
    <cfRule type="expression" priority="31" dxfId="0" stopIfTrue="1">
      <formula>H34=0</formula>
    </cfRule>
  </conditionalFormatting>
  <conditionalFormatting sqref="S47">
    <cfRule type="expression" priority="25" dxfId="0" stopIfTrue="1">
      <formula>F47=0</formula>
    </cfRule>
  </conditionalFormatting>
  <conditionalFormatting sqref="Y47">
    <cfRule type="expression" priority="23" dxfId="0" stopIfTrue="1">
      <formula>H47=0</formula>
    </cfRule>
  </conditionalFormatting>
  <conditionalFormatting sqref="Q59">
    <cfRule type="expression" priority="18" dxfId="0" stopIfTrue="1">
      <formula>E59=0</formula>
    </cfRule>
  </conditionalFormatting>
  <conditionalFormatting sqref="S59">
    <cfRule type="expression" priority="17" dxfId="0" stopIfTrue="1">
      <formula>F59=0</formula>
    </cfRule>
  </conditionalFormatting>
  <conditionalFormatting sqref="V59">
    <cfRule type="expression" priority="16" dxfId="0" stopIfTrue="1">
      <formula>G59=0</formula>
    </cfRule>
  </conditionalFormatting>
  <conditionalFormatting sqref="Y59">
    <cfRule type="expression" priority="15" dxfId="0" stopIfTrue="1">
      <formula>H59=0</formula>
    </cfRule>
  </conditionalFormatting>
  <conditionalFormatting sqref="R59">
    <cfRule type="expression" priority="14" dxfId="1" stopIfTrue="1">
      <formula>(Q59&lt;&gt;0)</formula>
    </cfRule>
  </conditionalFormatting>
  <conditionalFormatting sqref="T59">
    <cfRule type="expression" priority="13" dxfId="1" stopIfTrue="1">
      <formula>(S59&lt;&gt;0)</formula>
    </cfRule>
  </conditionalFormatting>
  <conditionalFormatting sqref="W59">
    <cfRule type="expression" priority="12" dxfId="1" stopIfTrue="1">
      <formula>(V59&lt;&gt;0)</formula>
    </cfRule>
  </conditionalFormatting>
  <conditionalFormatting sqref="Z59">
    <cfRule type="expression" priority="11" dxfId="1" stopIfTrue="1">
      <formula>(Y59&lt;&gt;0)</formula>
    </cfRule>
  </conditionalFormatting>
  <conditionalFormatting sqref="R68">
    <cfRule type="expression" priority="6" dxfId="1" stopIfTrue="1">
      <formula>(Q68&lt;&gt;0)</formula>
    </cfRule>
  </conditionalFormatting>
  <conditionalFormatting sqref="T68">
    <cfRule type="expression" priority="5" dxfId="1" stopIfTrue="1">
      <formula>(S68&lt;&gt;0)</formula>
    </cfRule>
  </conditionalFormatting>
  <conditionalFormatting sqref="W68">
    <cfRule type="expression" priority="4" dxfId="1" stopIfTrue="1">
      <formula>(V68&lt;&gt;0)</formula>
    </cfRule>
  </conditionalFormatting>
  <conditionalFormatting sqref="Z68">
    <cfRule type="expression" priority="3" dxfId="1" stopIfTrue="1">
      <formula>(Y68&lt;&gt;0)</formula>
    </cfRule>
  </conditionalFormatting>
  <dataValidations count="9">
    <dataValidation allowBlank="1" showInputMessage="1" showErrorMessage="1" promptTitle="COMPONENTE PLAN MPIO" prompt="Estos tres ítems hacen referencia a la ubicación de la línea estratégica del plan de Metrosalud en el Plan de Desarrollo Municipal. " sqref="J6"/>
    <dataValidation allowBlank="1" showInputMessage="1" showErrorMessage="1" promptTitle="PROGRAMA PLAN MPIO" prompt="Estos tres ítems hacen referencia a la ubicación de la línea estratégica del plan de Metrosalud en el Plan de Desarrollo Municipal. " sqref="J7:J10 A8"/>
    <dataValidation allowBlank="1" showInputMessage="1" showErrorMessage="1" promptTitle="LINEA ESTRATE PLAN DE DLLO MPIO" prompt="Estos tres ítems hacen referencia a la ubicación de la línea estratégica del plan de Metrosalud en el Plan de Desarrollo Municipal. " sqref="J5"/>
    <dataValidation allowBlank="1" showInputMessage="1" showErrorMessage="1" promptTitle="UNIDAD ADMON" prompt="Identifique el área organizacional de la cual depende el proyecto formulado" sqref="K11:M11"/>
    <dataValidation allowBlank="1" showErrorMessage="1" sqref="K21:K22 A75:A76 J14:K15 I14 L14:M14 A12:A15 AJ14:AJ15 AK15:AM15 AP15:AS15 Q13:Q14 AB14 AN14:AO14 AN16:AO16 Q15:AI15 J32:K33 I32 L32:M32 Q32 AJ32:AJ33 AK33:AM33 AP33:AS33 AB32 AN32:AO32 AN34:AO36 Q33:AI33 A32:H33 J45:K46 I45 L45:M45 Q45 A45:H46 AJ45:AJ46 AK46:AM46 AP46:AS46 AB45 AN45:AO45 AN47:AO47 Q46:AI46 J57:K58 I57 L57:M57 Q57 A57:H58 AJ57:AJ58 AK58:AM58 AP58:AS58 AB57 AN57:AO57 AN59:AO60 Q58:AI58 B14:H15 Q16:AA16 J66:K67 I66 L66:M66 Q66 A66:H67 AJ66:AJ67 AK67:AM67 AP67:AS67 AB66 AN66:AO66 Q18:AA18 Q67:AI67 Q68:AA68 Q59:AA59 AO18 AN68:AO68 AJ25:AK25 Q21:AA25 Q34:AA38 Q47:AA50"/>
    <dataValidation allowBlank="1" showInputMessage="1" showErrorMessage="1" promptTitle="Metas Parciales" prompt="Definir las metas realizadas durante el periodo a evaluar." sqref="C16 C18:C19 C23"/>
    <dataValidation allowBlank="1" showInputMessage="1" showErrorMessage="1" promptTitle="Cantidad Programada" prompt="Unidades esperada realizar durante la vigencia" sqref="E16:H16 H37:I37 F35:H35 E36:G36"/>
    <dataValidation allowBlank="1" showInputMessage="1" showErrorMessage="1" promptTitle="Linea de Base" prompt="Situación en la que se encuentra el indicador al inicio de la vigencia" sqref="D16 D23 H36 D36:D37"/>
    <dataValidation allowBlank="1" showInputMessage="1" showErrorMessage="1" promptTitle="Responsable" prompt="Cargo responsable de las acciones del proyecto" sqref="J23 J35:J38"/>
  </dataValidations>
  <hyperlinks>
    <hyperlink ref="AP68" r:id="rId1" display="COMUNICACIONES"/>
    <hyperlink ref="AP16" r:id="rId2" display="PLANEACION\GESTION PROCESOS"/>
    <hyperlink ref="AP18" r:id="rId3" display="PLANEACION\GESTION PROCESOS"/>
    <hyperlink ref="AQ16:AQ17" r:id="rId4" display="PLANEACION\2  TRIMESTRE\GESTION PROCESOS"/>
    <hyperlink ref="AQ18:AQ20" r:id="rId5" display="PLANEACION\2  TRIMESTRE\GESTION PROCESOS"/>
    <hyperlink ref="AQ50" r:id="rId6" display="PLANEACION\2  TRIMESTRE\Analisis 1 semestre proyectos.docx"/>
    <hyperlink ref="AQ47:AQ49" r:id="rId7" display="PLANEACION\2  TRIMESTRE\HABILITACION"/>
    <hyperlink ref="AQ38" r:id="rId8" display="PLANEACION\2  TRIMESTRE\Resulltado Encuesta MECI del DAFP Feb 2016.xlsx"/>
    <hyperlink ref="AQ68:AQ71" r:id="rId9" display="COMUNICACIONES\Segundo Trimestre"/>
    <hyperlink ref="AR16:AR17" r:id="rId10" display="PLANEACION\3 TRIMESTRE\GESTION PROCESOS"/>
    <hyperlink ref="AR18:AR20" r:id="rId11" display="PLANEACION\3 TRIMESTRE\GESTION PROCESOS"/>
    <hyperlink ref="AR25" r:id="rId12" display="PLANEACION\3 TRIMESTRE\GESTION PROCESOS"/>
    <hyperlink ref="AR68:AR71" r:id="rId13" display="COMUNICACIONES\Tercer trimestre"/>
  </hyperlinks>
  <printOptions horizontalCentered="1"/>
  <pageMargins left="0" right="0" top="0" bottom="0" header="0.31496062992125984" footer="0.31496062992125984"/>
  <pageSetup horizontalDpi="600" verticalDpi="600" orientation="landscape" pageOrder="overThenDown" paperSize="14" scale="40" r:id="rId16"/>
  <rowBreaks count="1" manualBreakCount="1">
    <brk id="40" max="255" man="1"/>
  </rowBreaks>
  <legacyDrawing r:id="rId15"/>
</worksheet>
</file>

<file path=xl/worksheets/sheet7.xml><?xml version="1.0" encoding="utf-8"?>
<worksheet xmlns="http://schemas.openxmlformats.org/spreadsheetml/2006/main" xmlns:r="http://schemas.openxmlformats.org/officeDocument/2006/relationships">
  <dimension ref="A1:GP74"/>
  <sheetViews>
    <sheetView zoomScale="60" zoomScaleNormal="60" zoomScaleSheetLayoutView="71" zoomScalePageLayoutView="0" workbookViewId="0" topLeftCell="A1">
      <selection activeCell="A8" sqref="A8:H8"/>
    </sheetView>
  </sheetViews>
  <sheetFormatPr defaultColWidth="11.421875" defaultRowHeight="15"/>
  <cols>
    <col min="1" max="1" width="29.7109375" style="207" customWidth="1"/>
    <col min="2" max="2" width="74.140625" style="323" customWidth="1"/>
    <col min="3" max="3" width="37.140625" style="207" customWidth="1"/>
    <col min="4" max="4" width="17.140625" style="207" customWidth="1"/>
    <col min="5" max="7" width="10.57421875" style="207" hidden="1" customWidth="1"/>
    <col min="8" max="8" width="11.7109375" style="207" hidden="1" customWidth="1"/>
    <col min="9" max="9" width="17.140625" style="323" customWidth="1"/>
    <col min="10" max="10" width="52.28125" style="207" customWidth="1"/>
    <col min="11" max="11" width="37.57421875" style="207" customWidth="1"/>
    <col min="12" max="12" width="28.7109375" style="207" customWidth="1"/>
    <col min="13" max="13" width="28.7109375" style="207" hidden="1" customWidth="1"/>
    <col min="14" max="14" width="26.28125" style="207" customWidth="1"/>
    <col min="15" max="15" width="27.8515625" style="207" customWidth="1"/>
    <col min="16" max="16" width="21.7109375" style="207" customWidth="1"/>
    <col min="17" max="17" width="15.7109375" style="207" hidden="1" customWidth="1"/>
    <col min="18" max="18" width="18.00390625" style="207" hidden="1" customWidth="1"/>
    <col min="19" max="19" width="15.421875" style="207" hidden="1" customWidth="1"/>
    <col min="20" max="20" width="18.7109375" style="207" hidden="1" customWidth="1"/>
    <col min="21" max="21" width="21.00390625" style="207" hidden="1" customWidth="1"/>
    <col min="22" max="22" width="14.57421875" style="207" hidden="1" customWidth="1"/>
    <col min="23" max="23" width="14.7109375" style="207" hidden="1" customWidth="1"/>
    <col min="24" max="26" width="21.00390625" style="207" hidden="1" customWidth="1"/>
    <col min="27" max="27" width="21.57421875" style="207" hidden="1" customWidth="1"/>
    <col min="28" max="28" width="15.7109375" style="207" hidden="1" customWidth="1"/>
    <col min="29" max="29" width="21.00390625" style="207" hidden="1" customWidth="1"/>
    <col min="30" max="35" width="15.8515625" style="207" hidden="1" customWidth="1"/>
    <col min="36" max="36" width="17.140625" style="207" hidden="1" customWidth="1"/>
    <col min="37" max="37" width="20.00390625" style="207" hidden="1" customWidth="1"/>
    <col min="38" max="38" width="20.57421875" style="207" hidden="1" customWidth="1"/>
    <col min="39" max="39" width="11.421875" style="207" hidden="1" customWidth="1"/>
    <col min="40" max="40" width="42.57421875" style="207" hidden="1" customWidth="1"/>
    <col min="41" max="41" width="18.140625" style="207" hidden="1" customWidth="1"/>
    <col min="42" max="42" width="22.57421875" style="207" hidden="1" customWidth="1"/>
    <col min="43" max="43" width="21.421875" style="207" hidden="1" customWidth="1"/>
    <col min="44" max="44" width="31.421875" style="207" hidden="1" customWidth="1"/>
    <col min="45" max="45" width="11.421875" style="207" hidden="1" customWidth="1"/>
    <col min="46" max="47" width="0" style="207" hidden="1" customWidth="1"/>
    <col min="48" max="16384" width="11.421875" style="207" customWidth="1"/>
  </cols>
  <sheetData>
    <row r="1" spans="1:45" ht="18" customHeight="1">
      <c r="A1" s="644" t="s">
        <v>615</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row>
    <row r="2" spans="1:45" ht="17.25" customHeight="1">
      <c r="A2" s="644"/>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row>
    <row r="3" spans="1:45" ht="30.75" customHeight="1">
      <c r="A3" s="644"/>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row>
    <row r="4" spans="1:45" ht="68.25" customHeight="1">
      <c r="A4" s="639" t="s">
        <v>670</v>
      </c>
      <c r="B4" s="639"/>
      <c r="C4" s="639"/>
      <c r="D4" s="639"/>
      <c r="E4" s="594"/>
      <c r="F4" s="594"/>
      <c r="G4" s="594"/>
      <c r="H4" s="594"/>
      <c r="I4" s="594"/>
      <c r="J4" s="639" t="s">
        <v>671</v>
      </c>
      <c r="K4" s="639"/>
      <c r="L4" s="639"/>
      <c r="M4" s="639"/>
      <c r="N4" s="639"/>
      <c r="O4" s="639"/>
      <c r="P4" s="639"/>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row>
    <row r="5" spans="1:45" ht="48" customHeight="1">
      <c r="A5" s="762" t="s">
        <v>627</v>
      </c>
      <c r="B5" s="762"/>
      <c r="C5" s="762"/>
      <c r="D5" s="762"/>
      <c r="E5" s="762"/>
      <c r="F5" s="762"/>
      <c r="G5" s="762"/>
      <c r="H5" s="762"/>
      <c r="I5" s="207"/>
      <c r="J5" s="643" t="s">
        <v>166</v>
      </c>
      <c r="K5" s="643"/>
      <c r="L5" s="762" t="s">
        <v>613</v>
      </c>
      <c r="M5" s="762"/>
      <c r="N5" s="762"/>
      <c r="O5" s="762"/>
      <c r="P5" s="762"/>
      <c r="Q5" s="584"/>
      <c r="S5" s="763" t="s">
        <v>113</v>
      </c>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764"/>
    </row>
    <row r="6" spans="1:45" ht="57.75" customHeight="1">
      <c r="A6" s="762" t="s">
        <v>628</v>
      </c>
      <c r="B6" s="762"/>
      <c r="C6" s="762"/>
      <c r="D6" s="762"/>
      <c r="E6" s="762"/>
      <c r="F6" s="762"/>
      <c r="G6" s="762"/>
      <c r="H6" s="762"/>
      <c r="I6" s="207"/>
      <c r="J6" s="643" t="s">
        <v>167</v>
      </c>
      <c r="K6" s="802"/>
      <c r="L6" s="762" t="s">
        <v>620</v>
      </c>
      <c r="M6" s="762"/>
      <c r="N6" s="762"/>
      <c r="O6" s="762"/>
      <c r="P6" s="762"/>
      <c r="S6" s="763" t="s">
        <v>114</v>
      </c>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row>
    <row r="7" spans="1:45" ht="78" customHeight="1">
      <c r="A7" s="762" t="s">
        <v>630</v>
      </c>
      <c r="B7" s="762"/>
      <c r="C7" s="762"/>
      <c r="D7" s="762"/>
      <c r="E7" s="762"/>
      <c r="F7" s="762"/>
      <c r="G7" s="762"/>
      <c r="H7" s="762"/>
      <c r="I7" s="207"/>
      <c r="J7" s="643" t="s">
        <v>168</v>
      </c>
      <c r="K7" s="802"/>
      <c r="L7" s="762" t="s">
        <v>631</v>
      </c>
      <c r="M7" s="762"/>
      <c r="N7" s="762"/>
      <c r="O7" s="762"/>
      <c r="P7" s="762"/>
      <c r="S7" s="763" t="s">
        <v>115</v>
      </c>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row>
    <row r="8" spans="1:45" ht="83.25" customHeight="1">
      <c r="A8" s="903" t="s">
        <v>629</v>
      </c>
      <c r="B8" s="762"/>
      <c r="C8" s="762"/>
      <c r="D8" s="762"/>
      <c r="E8" s="762"/>
      <c r="F8" s="762"/>
      <c r="G8" s="762"/>
      <c r="H8" s="762"/>
      <c r="I8" s="207"/>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row>
    <row r="9" spans="2:45" ht="33" customHeight="1">
      <c r="B9" s="207"/>
      <c r="I9" s="207"/>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row>
    <row r="10" spans="1:45" ht="42" customHeight="1">
      <c r="A10" s="640" t="s">
        <v>471</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row>
    <row r="11" spans="1:45" ht="47.25" customHeight="1">
      <c r="A11" s="765" t="s">
        <v>25</v>
      </c>
      <c r="B11" s="766"/>
      <c r="C11" s="766"/>
      <c r="D11" s="766"/>
      <c r="E11" s="766"/>
      <c r="F11" s="766"/>
      <c r="G11" s="766"/>
      <c r="H11" s="766"/>
      <c r="I11" s="766"/>
      <c r="J11" s="766"/>
      <c r="K11" s="766"/>
      <c r="L11" s="766"/>
      <c r="M11" s="766"/>
      <c r="N11" s="766"/>
      <c r="O11" s="766"/>
      <c r="P11" s="766"/>
      <c r="Q11" s="652" t="s">
        <v>138</v>
      </c>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row>
    <row r="12" spans="1:45" ht="51.75" customHeight="1">
      <c r="A12" s="703" t="s">
        <v>10</v>
      </c>
      <c r="B12" s="690" t="s">
        <v>99</v>
      </c>
      <c r="C12" s="690" t="s">
        <v>11</v>
      </c>
      <c r="D12" s="690" t="s">
        <v>12</v>
      </c>
      <c r="E12" s="704" t="s">
        <v>111</v>
      </c>
      <c r="F12" s="705"/>
      <c r="G12" s="705"/>
      <c r="H12" s="706"/>
      <c r="I12" s="693" t="s">
        <v>112</v>
      </c>
      <c r="J12" s="690" t="s">
        <v>13</v>
      </c>
      <c r="K12" s="690" t="s">
        <v>104</v>
      </c>
      <c r="L12" s="693" t="s">
        <v>14</v>
      </c>
      <c r="M12" s="394"/>
      <c r="N12" s="693" t="s">
        <v>156</v>
      </c>
      <c r="O12" s="693" t="s">
        <v>155</v>
      </c>
      <c r="P12" s="693" t="s">
        <v>157</v>
      </c>
      <c r="Q12" s="730" t="s">
        <v>139</v>
      </c>
      <c r="R12" s="731"/>
      <c r="S12" s="731"/>
      <c r="T12" s="731"/>
      <c r="U12" s="731"/>
      <c r="V12" s="731"/>
      <c r="W12" s="731"/>
      <c r="X12" s="731"/>
      <c r="Y12" s="731"/>
      <c r="Z12" s="731"/>
      <c r="AA12" s="731"/>
      <c r="AB12" s="730" t="s">
        <v>140</v>
      </c>
      <c r="AC12" s="731"/>
      <c r="AD12" s="731"/>
      <c r="AE12" s="731"/>
      <c r="AF12" s="731"/>
      <c r="AG12" s="731"/>
      <c r="AH12" s="731"/>
      <c r="AI12" s="732"/>
      <c r="AJ12" s="736" t="s">
        <v>141</v>
      </c>
      <c r="AK12" s="737"/>
      <c r="AL12" s="737"/>
      <c r="AM12" s="737"/>
      <c r="AN12" s="767" t="s">
        <v>145</v>
      </c>
      <c r="AO12" s="769" t="s">
        <v>146</v>
      </c>
      <c r="AP12" s="726" t="s">
        <v>148</v>
      </c>
      <c r="AQ12" s="727"/>
      <c r="AR12" s="727"/>
      <c r="AS12" s="727"/>
    </row>
    <row r="13" spans="1:45" ht="45" customHeight="1">
      <c r="A13" s="703"/>
      <c r="B13" s="690"/>
      <c r="C13" s="690"/>
      <c r="D13" s="690"/>
      <c r="E13" s="269" t="s">
        <v>100</v>
      </c>
      <c r="F13" s="269" t="s">
        <v>101</v>
      </c>
      <c r="G13" s="269" t="s">
        <v>102</v>
      </c>
      <c r="H13" s="269" t="s">
        <v>103</v>
      </c>
      <c r="I13" s="694"/>
      <c r="J13" s="690"/>
      <c r="K13" s="690"/>
      <c r="L13" s="694"/>
      <c r="M13" s="395"/>
      <c r="N13" s="694"/>
      <c r="O13" s="694"/>
      <c r="P13" s="694"/>
      <c r="Q13" s="433" t="s">
        <v>100</v>
      </c>
      <c r="R13" s="433" t="s">
        <v>142</v>
      </c>
      <c r="S13" s="433" t="s">
        <v>101</v>
      </c>
      <c r="T13" s="433" t="s">
        <v>142</v>
      </c>
      <c r="U13" s="433" t="s">
        <v>143</v>
      </c>
      <c r="V13" s="433" t="s">
        <v>102</v>
      </c>
      <c r="W13" s="433" t="s">
        <v>142</v>
      </c>
      <c r="X13" s="433" t="s">
        <v>144</v>
      </c>
      <c r="Y13" s="433" t="s">
        <v>103</v>
      </c>
      <c r="Z13" s="433" t="s">
        <v>142</v>
      </c>
      <c r="AA13" s="99" t="s">
        <v>165</v>
      </c>
      <c r="AB13" s="433" t="s">
        <v>100</v>
      </c>
      <c r="AC13" s="433" t="s">
        <v>142</v>
      </c>
      <c r="AD13" s="433" t="s">
        <v>101</v>
      </c>
      <c r="AE13" s="433" t="s">
        <v>142</v>
      </c>
      <c r="AF13" s="433" t="s">
        <v>102</v>
      </c>
      <c r="AG13" s="433" t="s">
        <v>142</v>
      </c>
      <c r="AH13" s="433" t="s">
        <v>103</v>
      </c>
      <c r="AI13" s="433" t="s">
        <v>142</v>
      </c>
      <c r="AJ13" s="433" t="s">
        <v>100</v>
      </c>
      <c r="AK13" s="433" t="s">
        <v>101</v>
      </c>
      <c r="AL13" s="433" t="s">
        <v>102</v>
      </c>
      <c r="AM13" s="433" t="s">
        <v>103</v>
      </c>
      <c r="AN13" s="768"/>
      <c r="AO13" s="770"/>
      <c r="AP13" s="270" t="s">
        <v>147</v>
      </c>
      <c r="AQ13" s="270" t="s">
        <v>149</v>
      </c>
      <c r="AR13" s="270" t="s">
        <v>150</v>
      </c>
      <c r="AS13" s="270" t="s">
        <v>151</v>
      </c>
    </row>
    <row r="14" spans="1:45" ht="91.5" customHeight="1">
      <c r="A14" s="676" t="s">
        <v>345</v>
      </c>
      <c r="B14" s="148" t="s">
        <v>346</v>
      </c>
      <c r="C14" s="148" t="s">
        <v>347</v>
      </c>
      <c r="D14" s="148">
        <v>1</v>
      </c>
      <c r="E14" s="148">
        <v>1</v>
      </c>
      <c r="F14" s="148"/>
      <c r="G14" s="148"/>
      <c r="H14" s="148"/>
      <c r="I14" s="148">
        <v>1</v>
      </c>
      <c r="J14" s="428" t="s">
        <v>117</v>
      </c>
      <c r="K14" s="149" t="s">
        <v>348</v>
      </c>
      <c r="L14" s="214"/>
      <c r="M14" s="433" t="s">
        <v>496</v>
      </c>
      <c r="N14" s="820"/>
      <c r="O14" s="821"/>
      <c r="P14" s="822"/>
      <c r="Q14" s="148">
        <v>1</v>
      </c>
      <c r="R14" s="378">
        <f>IF(Q14&lt;&gt;0,IF(Q14/E14&gt;100%,100%,Q14/E14)," ")</f>
        <v>1</v>
      </c>
      <c r="S14" s="435"/>
      <c r="T14" s="378" t="str">
        <f>IF(S14&lt;&gt;0,IF(S14/F14&gt;100%,100%,S14/F14)," ")</f>
        <v> </v>
      </c>
      <c r="U14" s="376">
        <f>IF((IF(M14="promedio",AVERAGE(Q14,S14)/AVERAGE(E14,F14),SUM(Q14,S14)/SUM(E14,F14)))&gt;100%,100%,(IF(M14="promedio",AVERAGE(Q14,S14)/AVERAGE(E14,F14),SUM(Q14,S14)/SUM(E14,F14))))</f>
        <v>1</v>
      </c>
      <c r="V14" s="435"/>
      <c r="W14" s="378" t="str">
        <f>IF(V14&lt;&gt;0,IF(V14/G14&gt;100%,100%,V14/G14)," ")</f>
        <v> </v>
      </c>
      <c r="X14" s="376">
        <f>IF((IF(M14="promedio",AVERAGE(Q14,S14,V14)/AVERAGE(E14,F14,G14),SUM(Q14,S14,V14)/SUM(E14,F14,G14)))&gt;100%,100%,(IF(M14="promedio",AVERAGE(Q14,S14,V14)/AVERAGE(E14,F14,G14),SUM(Q14,S14,V14)/SUM(E14,F14,G14))))</f>
        <v>1</v>
      </c>
      <c r="Y14" s="435"/>
      <c r="Z14" s="378" t="str">
        <f>IF(Y14&lt;&gt;0,IF(Y14/H14&gt;100%,100%,Y14/H14)," ")</f>
        <v> </v>
      </c>
      <c r="AA14" s="376">
        <f>IF((IF(M14="promedio",AVERAGE(Q14,S14,V14,Y14)/I14,SUM(Q14,S14,V14,Y14)/I14))&gt;100%,100%,(IF(M14="promedio",AVERAGE(Q14,S14,V14,Y14)/I14,SUM(Q14,S14,V14,Y14)/I14)))</f>
        <v>1</v>
      </c>
      <c r="AB14" s="215"/>
      <c r="AC14" s="215"/>
      <c r="AD14" s="455"/>
      <c r="AE14" s="215"/>
      <c r="AF14" s="455"/>
      <c r="AG14" s="215"/>
      <c r="AH14" s="215"/>
      <c r="AI14" s="215"/>
      <c r="AJ14" s="215"/>
      <c r="AK14" s="455"/>
      <c r="AL14" s="455"/>
      <c r="AM14" s="455"/>
      <c r="AN14" s="455"/>
      <c r="AO14" s="455"/>
      <c r="AP14" s="372" t="s">
        <v>513</v>
      </c>
      <c r="AQ14" s="455"/>
      <c r="AR14" s="455"/>
      <c r="AS14" s="215"/>
    </row>
    <row r="15" spans="1:45" ht="45" customHeight="1">
      <c r="A15" s="677"/>
      <c r="B15" s="907" t="s">
        <v>349</v>
      </c>
      <c r="C15" s="907" t="s">
        <v>350</v>
      </c>
      <c r="D15" s="907">
        <v>1</v>
      </c>
      <c r="E15" s="907">
        <v>1</v>
      </c>
      <c r="F15" s="907"/>
      <c r="G15" s="907"/>
      <c r="H15" s="907"/>
      <c r="I15" s="907">
        <v>1</v>
      </c>
      <c r="J15" s="858" t="s">
        <v>351</v>
      </c>
      <c r="K15" s="862" t="s">
        <v>348</v>
      </c>
      <c r="L15" s="853"/>
      <c r="M15" s="433" t="s">
        <v>496</v>
      </c>
      <c r="N15" s="823"/>
      <c r="O15" s="824"/>
      <c r="P15" s="825"/>
      <c r="Q15" s="907">
        <v>1</v>
      </c>
      <c r="R15" s="752">
        <f>IF(Q15&lt;&gt;0,IF(Q15/E15&gt;100%,100%,Q15/E15)," ")</f>
        <v>1</v>
      </c>
      <c r="S15" s="930"/>
      <c r="T15" s="752" t="str">
        <f>IF(S15&lt;&gt;0,IF(S15/F15&gt;100%,100%,S15/F15)," ")</f>
        <v> </v>
      </c>
      <c r="U15" s="747">
        <f>IF((IF(M15="promedio",AVERAGE(Q15,S15)/AVERAGE(E15,F15),SUM(Q15,S15)/SUM(E15,F15)))&gt;100%,100%,(IF(M15="promedio",AVERAGE(Q15,S15)/AVERAGE(E15,F15),SUM(Q15,S15)/SUM(E15,F15))))</f>
        <v>1</v>
      </c>
      <c r="V15" s="930"/>
      <c r="W15" s="752" t="str">
        <f>IF(V15&lt;&gt;0,IF(V15/G15&gt;100%,100%,V15/G15)," ")</f>
        <v> </v>
      </c>
      <c r="X15" s="747">
        <f>IF((IF(M15="promedio",AVERAGE(Q15,S15,V15)/AVERAGE(E15,F15,G15),SUM(Q15,S15,V15)/SUM(E15,F15,G15)))&gt;100%,100%,(IF(M15="promedio",AVERAGE(Q15,S15,V15)/AVERAGE(E15,F15,G15),SUM(Q15,S15,V15)/SUM(E15,F15,G15))))</f>
        <v>1</v>
      </c>
      <c r="Y15" s="435"/>
      <c r="Z15" s="378" t="str">
        <f>IF(Y15&lt;&gt;0,IF(Y15/H15&gt;100%,100%,Y15/H15)," ")</f>
        <v> </v>
      </c>
      <c r="AA15" s="376">
        <f>IF((IF(M15="promedio",AVERAGE(Q15,S15,V15,Y15)/I15,SUM(Q15,S15,V15,Y15)/I15))&gt;100%,100%,(IF(M15="promedio",AVERAGE(Q15,S15,V15,Y15)/I15,SUM(Q15,S15,V15,Y15)/I15)))</f>
        <v>1</v>
      </c>
      <c r="AB15" s="934"/>
      <c r="AC15" s="934"/>
      <c r="AD15" s="944"/>
      <c r="AE15" s="934"/>
      <c r="AF15" s="944"/>
      <c r="AG15" s="934"/>
      <c r="AH15" s="217"/>
      <c r="AI15" s="217"/>
      <c r="AJ15" s="934"/>
      <c r="AK15" s="944"/>
      <c r="AL15" s="944"/>
      <c r="AM15" s="456"/>
      <c r="AN15" s="944"/>
      <c r="AO15" s="944"/>
      <c r="AP15" s="373" t="s">
        <v>514</v>
      </c>
      <c r="AQ15" s="944"/>
      <c r="AR15" s="944"/>
      <c r="AS15" s="217"/>
    </row>
    <row r="16" spans="1:45" ht="45" customHeight="1">
      <c r="A16" s="677"/>
      <c r="B16" s="909"/>
      <c r="C16" s="909"/>
      <c r="D16" s="909"/>
      <c r="E16" s="909"/>
      <c r="F16" s="909"/>
      <c r="G16" s="909"/>
      <c r="H16" s="909"/>
      <c r="I16" s="909"/>
      <c r="J16" s="857"/>
      <c r="K16" s="936"/>
      <c r="L16" s="937"/>
      <c r="M16" s="433"/>
      <c r="N16" s="823"/>
      <c r="O16" s="824"/>
      <c r="P16" s="825"/>
      <c r="Q16" s="909"/>
      <c r="R16" s="753"/>
      <c r="S16" s="932"/>
      <c r="T16" s="753"/>
      <c r="U16" s="748"/>
      <c r="V16" s="932"/>
      <c r="W16" s="753"/>
      <c r="X16" s="748"/>
      <c r="Y16" s="435"/>
      <c r="Z16" s="378"/>
      <c r="AA16" s="376"/>
      <c r="AB16" s="935"/>
      <c r="AC16" s="935"/>
      <c r="AD16" s="945"/>
      <c r="AE16" s="935"/>
      <c r="AF16" s="945"/>
      <c r="AG16" s="935"/>
      <c r="AH16" s="352"/>
      <c r="AI16" s="352"/>
      <c r="AJ16" s="935"/>
      <c r="AK16" s="945"/>
      <c r="AL16" s="945"/>
      <c r="AM16" s="480"/>
      <c r="AN16" s="945"/>
      <c r="AO16" s="945"/>
      <c r="AP16" s="374" t="s">
        <v>515</v>
      </c>
      <c r="AQ16" s="945"/>
      <c r="AR16" s="945"/>
      <c r="AS16" s="352"/>
    </row>
    <row r="17" spans="1:45" ht="94.5" customHeight="1">
      <c r="A17" s="677"/>
      <c r="B17" s="148" t="s">
        <v>352</v>
      </c>
      <c r="C17" s="150" t="s">
        <v>353</v>
      </c>
      <c r="D17" s="151">
        <v>0.74</v>
      </c>
      <c r="E17" s="436"/>
      <c r="F17" s="436"/>
      <c r="G17" s="436"/>
      <c r="H17" s="578">
        <v>0.85</v>
      </c>
      <c r="I17" s="436">
        <f>H17</f>
        <v>0.85</v>
      </c>
      <c r="J17" s="428" t="s">
        <v>354</v>
      </c>
      <c r="K17" s="149" t="s">
        <v>348</v>
      </c>
      <c r="L17" s="214"/>
      <c r="M17" s="433" t="s">
        <v>496</v>
      </c>
      <c r="N17" s="823"/>
      <c r="O17" s="824"/>
      <c r="P17" s="825"/>
      <c r="Q17" s="411"/>
      <c r="R17" s="378" t="str">
        <f>IF(Q17&lt;&gt;0,IF(Q17/E17&gt;100%,100%,Q17/E17)," ")</f>
        <v> </v>
      </c>
      <c r="S17" s="411"/>
      <c r="T17" s="378" t="str">
        <f>IF(S17&lt;&gt;0,IF(S17/F17&gt;100%,100%,S17/F17)," ")</f>
        <v> </v>
      </c>
      <c r="U17" s="376"/>
      <c r="V17" s="560"/>
      <c r="W17" s="378" t="str">
        <f>IF(V17&lt;&gt;0,IF(V17/G17&gt;100%,100%,V17/G17)," ")</f>
        <v> </v>
      </c>
      <c r="X17" s="376"/>
      <c r="Y17" s="411"/>
      <c r="Z17" s="378" t="str">
        <f>IF(Y17&lt;&gt;0,IF(Y17/H17&gt;100%,100%,Y17/H17)," ")</f>
        <v> </v>
      </c>
      <c r="AA17" s="376">
        <f>IF((IF(M17="promedio",AVERAGE(Q17,S17,V17,Y17)/I17,SUM(Q17,S17,V17,Y17)/I17))&gt;100%,100%,(IF(M17="promedio",AVERAGE(Q17,S17,V17,Y17)/I17,SUM(Q17,S17,V17,Y17)/I17)))</f>
        <v>0</v>
      </c>
      <c r="AB17" s="218"/>
      <c r="AC17" s="218"/>
      <c r="AD17" s="457"/>
      <c r="AE17" s="218"/>
      <c r="AF17" s="457"/>
      <c r="AG17" s="218"/>
      <c r="AH17" s="218"/>
      <c r="AI17" s="218"/>
      <c r="AJ17" s="218"/>
      <c r="AK17" s="457"/>
      <c r="AL17" s="457"/>
      <c r="AM17" s="457"/>
      <c r="AN17" s="457"/>
      <c r="AO17" s="457"/>
      <c r="AP17" s="218"/>
      <c r="AQ17" s="457"/>
      <c r="AR17" s="457"/>
      <c r="AS17" s="218"/>
    </row>
    <row r="18" spans="1:45" ht="87.75" customHeight="1">
      <c r="A18" s="677"/>
      <c r="B18" s="148" t="s">
        <v>355</v>
      </c>
      <c r="C18" s="907" t="s">
        <v>356</v>
      </c>
      <c r="D18" s="910">
        <v>0.87</v>
      </c>
      <c r="E18" s="910"/>
      <c r="F18" s="910">
        <v>0.87</v>
      </c>
      <c r="G18" s="910"/>
      <c r="H18" s="910">
        <v>0.87</v>
      </c>
      <c r="I18" s="910">
        <f>+H18</f>
        <v>0.87</v>
      </c>
      <c r="J18" s="148" t="s">
        <v>354</v>
      </c>
      <c r="K18" s="149" t="s">
        <v>348</v>
      </c>
      <c r="L18" s="216"/>
      <c r="M18" s="854" t="s">
        <v>495</v>
      </c>
      <c r="N18" s="823"/>
      <c r="O18" s="824"/>
      <c r="P18" s="825"/>
      <c r="Q18" s="790"/>
      <c r="R18" s="752" t="str">
        <f>IF(Q18&lt;&gt;0,IF(Q18/E18&gt;100%,100%,Q18/E18)," ")</f>
        <v> </v>
      </c>
      <c r="S18" s="867">
        <v>0.8533</v>
      </c>
      <c r="T18" s="752">
        <f>IF(S18&lt;&gt;0,IF(S18/F18&gt;100%,100%,S18/F18)," ")</f>
        <v>0.9808045977011494</v>
      </c>
      <c r="U18" s="747">
        <f>IF((IF(M18="promedio",AVERAGE(Q18,S18)/AVERAGE(E18,F18),SUM(Q18,S18)/SUM(E18,F18)))&gt;100%,100%,(IF(M18="promedio",AVERAGE(Q18,S18)/AVERAGE(E18,F18),SUM(Q18,S18)/SUM(E18,F18))))</f>
        <v>0.9808045977011494</v>
      </c>
      <c r="V18" s="790"/>
      <c r="W18" s="752" t="str">
        <f>IF(V18&lt;&gt;0,IF(V18/G18&gt;100%,100%,V18/G18)," ")</f>
        <v> </v>
      </c>
      <c r="X18" s="747">
        <f>IF((IF(M18="promedio",AVERAGE(Q18,S18,V18)/AVERAGE(E18,F18,G18),SUM(Q18,S18,V18)/SUM(E18,F18,G18)))&gt;100%,100%,(IF(M18="promedio",AVERAGE(Q18,S18,V18)/AVERAGE(E18,F18,G18),SUM(Q18,S18,V18)/SUM(E18,F18,G18))))</f>
        <v>0.9808045977011494</v>
      </c>
      <c r="Y18" s="790"/>
      <c r="Z18" s="752" t="str">
        <f>IF(Y18&lt;&gt;0,IF(Y18/H18&gt;100%,100%,Y18/H18)," ")</f>
        <v> </v>
      </c>
      <c r="AA18" s="747">
        <f>IF((IF(M18="promedio",AVERAGE(Q18,S18,V18,Y18)/I18,SUM(Q18,S18,V18,Y18)/I18))&gt;100%,100%,(IF(M18="promedio",AVERAGE(Q18,S18,V18,Y18)/I18,SUM(Q18,S18,V18,Y18)/I18)))</f>
        <v>0.9808045977011494</v>
      </c>
      <c r="AB18" s="884"/>
      <c r="AC18" s="884"/>
      <c r="AD18" s="887"/>
      <c r="AE18" s="890"/>
      <c r="AF18" s="893"/>
      <c r="AG18" s="884"/>
      <c r="AH18" s="223"/>
      <c r="AI18" s="225"/>
      <c r="AJ18" s="890"/>
      <c r="AK18" s="893"/>
      <c r="AL18" s="946"/>
      <c r="AM18" s="458"/>
      <c r="AN18" s="887"/>
      <c r="AO18" s="938"/>
      <c r="AP18" s="941"/>
      <c r="AQ18" s="900" t="s">
        <v>560</v>
      </c>
      <c r="AR18" s="946"/>
      <c r="AS18" s="223"/>
    </row>
    <row r="19" spans="1:45" ht="87.75" customHeight="1">
      <c r="A19" s="677"/>
      <c r="B19" s="148" t="s">
        <v>357</v>
      </c>
      <c r="C19" s="908"/>
      <c r="D19" s="911"/>
      <c r="E19" s="911"/>
      <c r="F19" s="911"/>
      <c r="G19" s="911"/>
      <c r="H19" s="911"/>
      <c r="I19" s="911"/>
      <c r="J19" s="148" t="s">
        <v>354</v>
      </c>
      <c r="K19" s="149" t="s">
        <v>348</v>
      </c>
      <c r="L19" s="226"/>
      <c r="M19" s="854"/>
      <c r="N19" s="823"/>
      <c r="O19" s="824"/>
      <c r="P19" s="825"/>
      <c r="Q19" s="791"/>
      <c r="R19" s="785"/>
      <c r="S19" s="869"/>
      <c r="T19" s="785"/>
      <c r="U19" s="786"/>
      <c r="V19" s="791"/>
      <c r="W19" s="785"/>
      <c r="X19" s="786"/>
      <c r="Y19" s="791"/>
      <c r="Z19" s="785"/>
      <c r="AA19" s="786"/>
      <c r="AB19" s="885"/>
      <c r="AC19" s="885"/>
      <c r="AD19" s="888"/>
      <c r="AE19" s="891"/>
      <c r="AF19" s="894"/>
      <c r="AG19" s="885"/>
      <c r="AH19" s="223"/>
      <c r="AI19" s="225"/>
      <c r="AJ19" s="891"/>
      <c r="AK19" s="894"/>
      <c r="AL19" s="947"/>
      <c r="AM19" s="458"/>
      <c r="AN19" s="888"/>
      <c r="AO19" s="939"/>
      <c r="AP19" s="942"/>
      <c r="AQ19" s="901"/>
      <c r="AR19" s="947"/>
      <c r="AS19" s="223"/>
    </row>
    <row r="20" spans="1:45" ht="87.75" customHeight="1">
      <c r="A20" s="677"/>
      <c r="B20" s="148" t="s">
        <v>358</v>
      </c>
      <c r="C20" s="909"/>
      <c r="D20" s="912"/>
      <c r="E20" s="912"/>
      <c r="F20" s="912"/>
      <c r="G20" s="912"/>
      <c r="H20" s="912"/>
      <c r="I20" s="912"/>
      <c r="J20" s="148" t="s">
        <v>117</v>
      </c>
      <c r="K20" s="430" t="s">
        <v>154</v>
      </c>
      <c r="L20" s="216"/>
      <c r="M20" s="854"/>
      <c r="N20" s="823"/>
      <c r="O20" s="824"/>
      <c r="P20" s="825"/>
      <c r="Q20" s="792"/>
      <c r="R20" s="753"/>
      <c r="S20" s="868"/>
      <c r="T20" s="753"/>
      <c r="U20" s="748"/>
      <c r="V20" s="792"/>
      <c r="W20" s="753"/>
      <c r="X20" s="748"/>
      <c r="Y20" s="792"/>
      <c r="Z20" s="753"/>
      <c r="AA20" s="748"/>
      <c r="AB20" s="886"/>
      <c r="AC20" s="886"/>
      <c r="AD20" s="889"/>
      <c r="AE20" s="892"/>
      <c r="AF20" s="895"/>
      <c r="AG20" s="886"/>
      <c r="AH20" s="223"/>
      <c r="AI20" s="225"/>
      <c r="AJ20" s="892"/>
      <c r="AK20" s="895"/>
      <c r="AL20" s="948"/>
      <c r="AM20" s="458"/>
      <c r="AN20" s="889"/>
      <c r="AO20" s="940"/>
      <c r="AP20" s="943"/>
      <c r="AQ20" s="902"/>
      <c r="AR20" s="948"/>
      <c r="AS20" s="223"/>
    </row>
    <row r="21" spans="1:28" ht="34.5" customHeight="1">
      <c r="A21" s="695" t="s">
        <v>107</v>
      </c>
      <c r="B21" s="696"/>
      <c r="C21" s="696"/>
      <c r="D21" s="696"/>
      <c r="E21" s="696"/>
      <c r="F21" s="696"/>
      <c r="G21" s="696"/>
      <c r="H21" s="696"/>
      <c r="I21" s="696"/>
      <c r="J21" s="696"/>
      <c r="K21" s="696"/>
      <c r="L21" s="152">
        <v>0.00044</v>
      </c>
      <c r="M21" s="189"/>
      <c r="N21" s="254"/>
      <c r="O21" s="254"/>
      <c r="P21" s="254"/>
      <c r="Q21" s="252">
        <f>$L21/4</f>
        <v>0.00011</v>
      </c>
      <c r="R21" s="255">
        <v>1</v>
      </c>
      <c r="S21" s="252">
        <f>$L21/4</f>
        <v>0.00011</v>
      </c>
      <c r="T21" s="255">
        <v>1</v>
      </c>
      <c r="U21" s="256">
        <f>AVERAGE(U14:U20)</f>
        <v>0.9936015325670499</v>
      </c>
      <c r="V21" s="252"/>
      <c r="W21" s="255"/>
      <c r="X21" s="256">
        <f>AVERAGE(X14:X20)</f>
        <v>0.9936015325670499</v>
      </c>
      <c r="Y21" s="252">
        <f>$L21/4</f>
        <v>0.00011</v>
      </c>
      <c r="Z21" s="255">
        <v>1</v>
      </c>
      <c r="AA21" s="256">
        <f>AVERAGE(AA14:AA20)</f>
        <v>0.7452011494252874</v>
      </c>
      <c r="AB21" s="257"/>
    </row>
    <row r="22" spans="1:28" ht="47.25" customHeight="1">
      <c r="A22" s="691" t="s">
        <v>108</v>
      </c>
      <c r="B22" s="692"/>
      <c r="C22" s="692"/>
      <c r="D22" s="692"/>
      <c r="E22" s="692"/>
      <c r="F22" s="692"/>
      <c r="G22" s="692"/>
      <c r="H22" s="692"/>
      <c r="I22" s="692"/>
      <c r="J22" s="692"/>
      <c r="K22" s="692"/>
      <c r="L22" s="258"/>
      <c r="M22" s="259"/>
      <c r="N22" s="260"/>
      <c r="O22" s="260"/>
      <c r="P22" s="260"/>
      <c r="Q22" s="261">
        <f>R22*Q21/R21</f>
        <v>0.00011</v>
      </c>
      <c r="R22" s="262">
        <f>AVERAGE(R14:R20)</f>
        <v>1</v>
      </c>
      <c r="S22" s="261">
        <f>T22*S21/T21</f>
        <v>0.00010788850574712644</v>
      </c>
      <c r="T22" s="262">
        <f>AVERAGE(T14:T20)</f>
        <v>0.9808045977011494</v>
      </c>
      <c r="U22" s="263">
        <f>SUM(Q22,S22)</f>
        <v>0.00021788850574712643</v>
      </c>
      <c r="V22" s="261"/>
      <c r="W22" s="262"/>
      <c r="X22" s="263">
        <f>SUM(U22,V22)</f>
        <v>0.00021788850574712643</v>
      </c>
      <c r="Y22" s="261" t="e">
        <f>Z22*Y21/Z21</f>
        <v>#DIV/0!</v>
      </c>
      <c r="Z22" s="262" t="e">
        <f>AVERAGE(Z14:Z20)</f>
        <v>#DIV/0!</v>
      </c>
      <c r="AA22" s="263" t="e">
        <f>SUM(X22,Y22)</f>
        <v>#DIV/0!</v>
      </c>
      <c r="AB22" s="264"/>
    </row>
    <row r="23" spans="1:13" s="267" customFormat="1" ht="39" customHeight="1">
      <c r="A23" s="265"/>
      <c r="B23" s="265"/>
      <c r="C23" s="265"/>
      <c r="D23" s="265"/>
      <c r="E23" s="265"/>
      <c r="F23" s="265"/>
      <c r="G23" s="265"/>
      <c r="H23" s="265"/>
      <c r="I23" s="265"/>
      <c r="J23" s="265"/>
      <c r="K23" s="265"/>
      <c r="L23" s="265"/>
      <c r="M23" s="266"/>
    </row>
    <row r="24" spans="1:13" s="267" customFormat="1" ht="52.5" customHeight="1">
      <c r="A24" s="265"/>
      <c r="B24" s="265"/>
      <c r="C24" s="265"/>
      <c r="D24" s="265"/>
      <c r="E24" s="265"/>
      <c r="F24" s="265"/>
      <c r="G24" s="265"/>
      <c r="H24" s="265"/>
      <c r="I24" s="265"/>
      <c r="J24" s="265"/>
      <c r="K24" s="265"/>
      <c r="L24" s="265"/>
      <c r="M24" s="266"/>
    </row>
    <row r="25" spans="1:45" ht="42" customHeight="1">
      <c r="A25" s="699" t="s">
        <v>472</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row>
    <row r="26" spans="1:45" ht="47.25" customHeight="1">
      <c r="A26" s="678" t="s">
        <v>25</v>
      </c>
      <c r="B26" s="678"/>
      <c r="C26" s="678"/>
      <c r="D26" s="678"/>
      <c r="E26" s="678"/>
      <c r="F26" s="678"/>
      <c r="G26" s="678"/>
      <c r="H26" s="678"/>
      <c r="I26" s="678"/>
      <c r="J26" s="678"/>
      <c r="K26" s="678"/>
      <c r="L26" s="678"/>
      <c r="M26" s="386"/>
      <c r="N26" s="408"/>
      <c r="O26" s="268"/>
      <c r="P26" s="268"/>
      <c r="Q26" s="701" t="s">
        <v>138</v>
      </c>
      <c r="R26" s="702"/>
      <c r="S26" s="702"/>
      <c r="T26" s="702"/>
      <c r="U26" s="702"/>
      <c r="V26" s="702"/>
      <c r="W26" s="702"/>
      <c r="X26" s="702"/>
      <c r="Y26" s="702"/>
      <c r="Z26" s="702"/>
      <c r="AA26" s="702"/>
      <c r="AB26" s="702"/>
      <c r="AC26" s="702"/>
      <c r="AD26" s="702"/>
      <c r="AE26" s="702"/>
      <c r="AF26" s="702"/>
      <c r="AG26" s="702"/>
      <c r="AH26" s="702"/>
      <c r="AI26" s="702"/>
      <c r="AJ26" s="702"/>
      <c r="AK26" s="702"/>
      <c r="AL26" s="702"/>
      <c r="AM26" s="702"/>
      <c r="AN26" s="702"/>
      <c r="AO26" s="702"/>
      <c r="AP26" s="702"/>
      <c r="AQ26" s="702"/>
      <c r="AR26" s="702"/>
      <c r="AS26" s="702"/>
    </row>
    <row r="27" spans="1:45" ht="33.75" customHeight="1">
      <c r="A27" s="703" t="s">
        <v>10</v>
      </c>
      <c r="B27" s="690" t="s">
        <v>99</v>
      </c>
      <c r="C27" s="690" t="s">
        <v>11</v>
      </c>
      <c r="D27" s="690" t="s">
        <v>12</v>
      </c>
      <c r="E27" s="704" t="s">
        <v>111</v>
      </c>
      <c r="F27" s="705"/>
      <c r="G27" s="705"/>
      <c r="H27" s="706"/>
      <c r="I27" s="693" t="s">
        <v>112</v>
      </c>
      <c r="J27" s="690" t="s">
        <v>13</v>
      </c>
      <c r="K27" s="690" t="s">
        <v>104</v>
      </c>
      <c r="L27" s="693" t="s">
        <v>14</v>
      </c>
      <c r="M27" s="394"/>
      <c r="N27" s="693" t="s">
        <v>156</v>
      </c>
      <c r="O27" s="693" t="s">
        <v>155</v>
      </c>
      <c r="P27" s="693" t="s">
        <v>157</v>
      </c>
      <c r="Q27" s="730" t="s">
        <v>139</v>
      </c>
      <c r="R27" s="731"/>
      <c r="S27" s="731"/>
      <c r="T27" s="731"/>
      <c r="U27" s="731"/>
      <c r="V27" s="731"/>
      <c r="W27" s="731"/>
      <c r="X27" s="731"/>
      <c r="Y27" s="731"/>
      <c r="Z27" s="731"/>
      <c r="AA27" s="731"/>
      <c r="AB27" s="730" t="s">
        <v>140</v>
      </c>
      <c r="AC27" s="731"/>
      <c r="AD27" s="731"/>
      <c r="AE27" s="731"/>
      <c r="AF27" s="731"/>
      <c r="AG27" s="731"/>
      <c r="AH27" s="731"/>
      <c r="AI27" s="732"/>
      <c r="AJ27" s="736" t="s">
        <v>141</v>
      </c>
      <c r="AK27" s="737"/>
      <c r="AL27" s="737"/>
      <c r="AM27" s="737"/>
      <c r="AN27" s="724" t="s">
        <v>145</v>
      </c>
      <c r="AO27" s="728" t="s">
        <v>146</v>
      </c>
      <c r="AP27" s="726" t="s">
        <v>148</v>
      </c>
      <c r="AQ27" s="727"/>
      <c r="AR27" s="727"/>
      <c r="AS27" s="727"/>
    </row>
    <row r="28" spans="1:45" ht="45" customHeight="1">
      <c r="A28" s="703"/>
      <c r="B28" s="690"/>
      <c r="C28" s="690"/>
      <c r="D28" s="690"/>
      <c r="E28" s="269" t="s">
        <v>100</v>
      </c>
      <c r="F28" s="269" t="s">
        <v>101</v>
      </c>
      <c r="G28" s="269" t="s">
        <v>102</v>
      </c>
      <c r="H28" s="269" t="s">
        <v>103</v>
      </c>
      <c r="I28" s="694"/>
      <c r="J28" s="690"/>
      <c r="K28" s="690"/>
      <c r="L28" s="694"/>
      <c r="M28" s="395"/>
      <c r="N28" s="694"/>
      <c r="O28" s="694"/>
      <c r="P28" s="694"/>
      <c r="Q28" s="433" t="s">
        <v>100</v>
      </c>
      <c r="R28" s="433" t="s">
        <v>142</v>
      </c>
      <c r="S28" s="433" t="s">
        <v>101</v>
      </c>
      <c r="T28" s="433" t="s">
        <v>142</v>
      </c>
      <c r="U28" s="433" t="s">
        <v>143</v>
      </c>
      <c r="V28" s="433" t="s">
        <v>102</v>
      </c>
      <c r="W28" s="433" t="s">
        <v>142</v>
      </c>
      <c r="X28" s="433" t="s">
        <v>144</v>
      </c>
      <c r="Y28" s="433" t="s">
        <v>103</v>
      </c>
      <c r="Z28" s="433" t="s">
        <v>142</v>
      </c>
      <c r="AA28" s="99" t="s">
        <v>165</v>
      </c>
      <c r="AB28" s="433" t="s">
        <v>100</v>
      </c>
      <c r="AC28" s="433" t="s">
        <v>142</v>
      </c>
      <c r="AD28" s="433" t="s">
        <v>101</v>
      </c>
      <c r="AE28" s="433" t="s">
        <v>142</v>
      </c>
      <c r="AF28" s="433" t="s">
        <v>102</v>
      </c>
      <c r="AG28" s="433" t="s">
        <v>142</v>
      </c>
      <c r="AH28" s="433" t="s">
        <v>103</v>
      </c>
      <c r="AI28" s="433" t="s">
        <v>142</v>
      </c>
      <c r="AJ28" s="433" t="s">
        <v>100</v>
      </c>
      <c r="AK28" s="433" t="s">
        <v>101</v>
      </c>
      <c r="AL28" s="433" t="s">
        <v>102</v>
      </c>
      <c r="AM28" s="433" t="s">
        <v>103</v>
      </c>
      <c r="AN28" s="725"/>
      <c r="AO28" s="729"/>
      <c r="AP28" s="270" t="s">
        <v>147</v>
      </c>
      <c r="AQ28" s="270" t="s">
        <v>149</v>
      </c>
      <c r="AR28" s="270" t="s">
        <v>150</v>
      </c>
      <c r="AS28" s="270" t="s">
        <v>151</v>
      </c>
    </row>
    <row r="29" spans="1:45" ht="91.5" customHeight="1">
      <c r="A29" s="676" t="s">
        <v>359</v>
      </c>
      <c r="B29" s="153" t="s">
        <v>360</v>
      </c>
      <c r="C29" s="153" t="s">
        <v>361</v>
      </c>
      <c r="D29" s="153">
        <v>1</v>
      </c>
      <c r="E29" s="153"/>
      <c r="F29" s="153">
        <v>1</v>
      </c>
      <c r="G29" s="153"/>
      <c r="H29" s="153"/>
      <c r="I29" s="153">
        <v>1</v>
      </c>
      <c r="J29" s="423" t="s">
        <v>117</v>
      </c>
      <c r="K29" s="154" t="s">
        <v>154</v>
      </c>
      <c r="L29" s="920"/>
      <c r="M29" s="190" t="s">
        <v>496</v>
      </c>
      <c r="N29" s="820"/>
      <c r="O29" s="821"/>
      <c r="P29" s="822"/>
      <c r="Q29" s="354"/>
      <c r="R29" s="378" t="str">
        <f>IF(Q29&lt;&gt;0,IF(Q29/E29&gt;100%,100%,Q29/E29)," ")</f>
        <v> </v>
      </c>
      <c r="S29" s="475">
        <v>1</v>
      </c>
      <c r="T29" s="378">
        <f>IF(S29&lt;&gt;0,IF(S29/F29&gt;100%,100%,S29/F29)," ")</f>
        <v>1</v>
      </c>
      <c r="U29" s="376">
        <f>IF((IF(M29="promedio",AVERAGE(Q29,S29)/AVERAGE(E29,F29),SUM(Q29,S29)/SUM(E29,F29)))&gt;100%,100%,(IF(M29="promedio",AVERAGE(Q29,S29)/AVERAGE(E29,F29),SUM(Q29,S29)/SUM(E29,F29))))</f>
        <v>1</v>
      </c>
      <c r="V29" s="435"/>
      <c r="W29" s="378" t="str">
        <f>IF(V29&lt;&gt;0,IF(V29/G29&gt;100%,100%,V29/G29)," ")</f>
        <v> </v>
      </c>
      <c r="X29" s="376">
        <f>IF((IF(M29="promedio",AVERAGE(Q29,S29,V29)/AVERAGE(E29,F29,G29),SUM(Q29,S29,V29)/SUM(E29,F29,G29)))&gt;100%,100%,(IF(M29="promedio",AVERAGE(Q29,S29,V29)/AVERAGE(E29,F29,G29),SUM(Q29,S29,V29)/SUM(E29,F29,G29))))</f>
        <v>1</v>
      </c>
      <c r="Y29" s="435"/>
      <c r="Z29" s="378" t="str">
        <f>IF(Y29&lt;&gt;0,IF(Y29/H29&gt;100%,100%,Y29/H29)," ")</f>
        <v> </v>
      </c>
      <c r="AA29" s="376">
        <f>IF((IF(M29="promedio",AVERAGE(Q29,S29,V29,Y29)/I29,SUM(Q29,S29,V29,Y29)/I29))&gt;100%,100%,(IF(M29="promedio",AVERAGE(Q29,S29,V29,Y29)/I29,SUM(Q29,S29,V29,Y29)/I29)))</f>
        <v>1</v>
      </c>
      <c r="AB29" s="215"/>
      <c r="AC29" s="215"/>
      <c r="AD29" s="455"/>
      <c r="AE29" s="215"/>
      <c r="AF29" s="455"/>
      <c r="AG29" s="215"/>
      <c r="AH29" s="215"/>
      <c r="AI29" s="215"/>
      <c r="AJ29" s="215"/>
      <c r="AK29" s="455"/>
      <c r="AL29" s="455"/>
      <c r="AM29" s="455"/>
      <c r="AN29" s="455"/>
      <c r="AO29" s="511"/>
      <c r="AP29" s="275"/>
      <c r="AQ29" s="546" t="s">
        <v>561</v>
      </c>
      <c r="AR29" s="455"/>
      <c r="AS29" s="215"/>
    </row>
    <row r="30" spans="1:45" ht="109.5" customHeight="1">
      <c r="A30" s="677"/>
      <c r="B30" s="153" t="s">
        <v>362</v>
      </c>
      <c r="C30" s="153" t="s">
        <v>363</v>
      </c>
      <c r="D30" s="153">
        <v>1</v>
      </c>
      <c r="E30" s="153"/>
      <c r="F30" s="153"/>
      <c r="G30" s="153">
        <v>1</v>
      </c>
      <c r="H30" s="153"/>
      <c r="I30" s="153">
        <v>1</v>
      </c>
      <c r="J30" s="423" t="s">
        <v>117</v>
      </c>
      <c r="K30" s="154" t="s">
        <v>154</v>
      </c>
      <c r="L30" s="921"/>
      <c r="M30" s="190" t="s">
        <v>496</v>
      </c>
      <c r="N30" s="823"/>
      <c r="O30" s="824"/>
      <c r="P30" s="825"/>
      <c r="Q30" s="354"/>
      <c r="R30" s="378" t="str">
        <f aca="true" t="shared" si="0" ref="R30:R42">IF(Q30&lt;&gt;0,IF(Q30/E30&gt;100%,100%,Q30/E30)," ")</f>
        <v> </v>
      </c>
      <c r="S30" s="435"/>
      <c r="T30" s="378" t="str">
        <f aca="true" t="shared" si="1" ref="T30:T42">IF(S30&lt;&gt;0,IF(S30/F30&gt;100%,100%,S30/F30)," ")</f>
        <v> </v>
      </c>
      <c r="U30" s="376"/>
      <c r="V30" s="475">
        <v>1</v>
      </c>
      <c r="W30" s="378">
        <f aca="true" t="shared" si="2" ref="W30:W42">IF(V30&lt;&gt;0,IF(V30/G30&gt;100%,100%,V30/G30)," ")</f>
        <v>1</v>
      </c>
      <c r="X30" s="376">
        <f>IF((IF(M30="promedio",AVERAGE(Q30,S30,V30)/AVERAGE(E30,F30,G30),SUM(Q30,S30,V30)/SUM(E30,F30,G30)))&gt;100%,100%,(IF(M30="promedio",AVERAGE(Q30,S30,V30)/AVERAGE(E30,F30,G30),SUM(Q30,S30,V30)/SUM(E30,F30,G30))))</f>
        <v>1</v>
      </c>
      <c r="Y30" s="435"/>
      <c r="Z30" s="378" t="str">
        <f aca="true" t="shared" si="3" ref="Z30:Z42">IF(Y30&lt;&gt;0,IF(Y30/H30&gt;100%,100%,Y30/H30)," ")</f>
        <v> </v>
      </c>
      <c r="AA30" s="376">
        <f aca="true" t="shared" si="4" ref="AA30:AA42">IF((IF(M30="promedio",AVERAGE(Q30,S30,V30,Y30)/I30,SUM(Q30,S30,V30,Y30)/I30))&gt;100%,100%,(IF(M30="promedio",AVERAGE(Q30,S30,V30,Y30)/I30,SUM(Q30,S30,V30,Y30)/I30)))</f>
        <v>1</v>
      </c>
      <c r="AB30" s="217"/>
      <c r="AC30" s="217"/>
      <c r="AD30" s="456"/>
      <c r="AE30" s="217"/>
      <c r="AF30" s="456"/>
      <c r="AG30" s="217"/>
      <c r="AH30" s="217"/>
      <c r="AI30" s="217"/>
      <c r="AJ30" s="217"/>
      <c r="AK30" s="456"/>
      <c r="AL30" s="456"/>
      <c r="AM30" s="456"/>
      <c r="AN30" s="456" t="s">
        <v>593</v>
      </c>
      <c r="AO30" s="456"/>
      <c r="AP30" s="217"/>
      <c r="AQ30" s="456"/>
      <c r="AR30" s="488" t="s">
        <v>592</v>
      </c>
      <c r="AS30" s="217"/>
    </row>
    <row r="31" spans="1:45" ht="94.5" customHeight="1">
      <c r="A31" s="677"/>
      <c r="B31" s="153" t="s">
        <v>364</v>
      </c>
      <c r="C31" s="153" t="s">
        <v>365</v>
      </c>
      <c r="D31" s="153">
        <v>1</v>
      </c>
      <c r="E31" s="153"/>
      <c r="F31" s="153">
        <v>1</v>
      </c>
      <c r="G31" s="153"/>
      <c r="H31" s="153"/>
      <c r="I31" s="153">
        <v>1</v>
      </c>
      <c r="J31" s="423" t="s">
        <v>366</v>
      </c>
      <c r="K31" s="154" t="s">
        <v>154</v>
      </c>
      <c r="L31" s="921"/>
      <c r="M31" s="190" t="s">
        <v>496</v>
      </c>
      <c r="N31" s="823"/>
      <c r="O31" s="824"/>
      <c r="P31" s="825"/>
      <c r="Q31" s="354"/>
      <c r="R31" s="378" t="str">
        <f t="shared" si="0"/>
        <v> </v>
      </c>
      <c r="S31" s="475">
        <v>1</v>
      </c>
      <c r="T31" s="378">
        <f t="shared" si="1"/>
        <v>1</v>
      </c>
      <c r="U31" s="376">
        <f>IF((IF(M31="promedio",AVERAGE(Q31,S31)/AVERAGE(E31,F31),SUM(Q31,S31)/SUM(E31,F31)))&gt;100%,100%,(IF(M31="promedio",AVERAGE(Q31,S31)/AVERAGE(E31,F31),SUM(Q31,S31)/SUM(E31,F31))))</f>
        <v>1</v>
      </c>
      <c r="V31" s="435"/>
      <c r="W31" s="378" t="str">
        <f t="shared" si="2"/>
        <v> </v>
      </c>
      <c r="X31" s="376">
        <f>IF((IF(M31="promedio",AVERAGE(Q31,S31,V31)/AVERAGE(E31,F31,G31),SUM(Q31,S31,V31)/SUM(E31,F31,G31)))&gt;100%,100%,(IF(M31="promedio",AVERAGE(Q31,S31,V31)/AVERAGE(E31,F31,G31),SUM(Q31,S31,V31)/SUM(E31,F31,G31))))</f>
        <v>1</v>
      </c>
      <c r="Y31" s="435"/>
      <c r="Z31" s="378" t="str">
        <f t="shared" si="3"/>
        <v> </v>
      </c>
      <c r="AA31" s="376">
        <f t="shared" si="4"/>
        <v>1</v>
      </c>
      <c r="AB31" s="218"/>
      <c r="AC31" s="218"/>
      <c r="AD31" s="457"/>
      <c r="AE31" s="218"/>
      <c r="AF31" s="457"/>
      <c r="AG31" s="218"/>
      <c r="AH31" s="218"/>
      <c r="AI31" s="218"/>
      <c r="AJ31" s="218"/>
      <c r="AK31" s="457"/>
      <c r="AL31" s="457"/>
      <c r="AM31" s="457"/>
      <c r="AN31" s="457" t="s">
        <v>591</v>
      </c>
      <c r="AO31" s="457"/>
      <c r="AP31" s="218"/>
      <c r="AQ31" s="524" t="s">
        <v>580</v>
      </c>
      <c r="AR31" s="458"/>
      <c r="AS31" s="218"/>
    </row>
    <row r="32" spans="1:45" ht="87.75" customHeight="1">
      <c r="A32" s="677"/>
      <c r="B32" s="431" t="s">
        <v>367</v>
      </c>
      <c r="C32" s="155" t="s">
        <v>368</v>
      </c>
      <c r="D32" s="156">
        <v>3.7</v>
      </c>
      <c r="E32" s="157"/>
      <c r="F32" s="157"/>
      <c r="G32" s="156"/>
      <c r="H32" s="156">
        <v>3.7</v>
      </c>
      <c r="I32" s="156">
        <f>H32</f>
        <v>3.7</v>
      </c>
      <c r="J32" s="78" t="s">
        <v>369</v>
      </c>
      <c r="K32" s="154" t="s">
        <v>154</v>
      </c>
      <c r="L32" s="921"/>
      <c r="M32" s="190" t="s">
        <v>496</v>
      </c>
      <c r="N32" s="823"/>
      <c r="O32" s="824"/>
      <c r="P32" s="825"/>
      <c r="Q32" s="354"/>
      <c r="R32" s="378" t="str">
        <f t="shared" si="0"/>
        <v> </v>
      </c>
      <c r="S32" s="435"/>
      <c r="T32" s="378" t="str">
        <f t="shared" si="1"/>
        <v> </v>
      </c>
      <c r="U32" s="376"/>
      <c r="V32" s="435"/>
      <c r="W32" s="378" t="str">
        <f t="shared" si="2"/>
        <v> </v>
      </c>
      <c r="X32" s="376"/>
      <c r="Y32" s="153"/>
      <c r="Z32" s="378" t="str">
        <f t="shared" si="3"/>
        <v> </v>
      </c>
      <c r="AA32" s="376">
        <f t="shared" si="4"/>
        <v>0</v>
      </c>
      <c r="AB32" s="223"/>
      <c r="AC32" s="223"/>
      <c r="AD32" s="459"/>
      <c r="AE32" s="224"/>
      <c r="AF32" s="461"/>
      <c r="AG32" s="223"/>
      <c r="AH32" s="223"/>
      <c r="AI32" s="225"/>
      <c r="AJ32" s="224"/>
      <c r="AK32" s="461"/>
      <c r="AL32" s="458"/>
      <c r="AM32" s="458"/>
      <c r="AN32" s="459"/>
      <c r="AO32" s="460"/>
      <c r="AP32" s="225"/>
      <c r="AQ32" s="458"/>
      <c r="AR32" s="458"/>
      <c r="AS32" s="223"/>
    </row>
    <row r="33" spans="1:45" ht="87.75" customHeight="1">
      <c r="A33" s="677"/>
      <c r="B33" s="431" t="s">
        <v>370</v>
      </c>
      <c r="C33" s="923" t="s">
        <v>371</v>
      </c>
      <c r="D33" s="926">
        <v>0.903</v>
      </c>
      <c r="E33" s="923"/>
      <c r="F33" s="929">
        <v>0.9</v>
      </c>
      <c r="G33" s="923"/>
      <c r="H33" s="929">
        <v>0.9</v>
      </c>
      <c r="I33" s="914">
        <f>+H33</f>
        <v>0.9</v>
      </c>
      <c r="J33" s="78" t="s">
        <v>372</v>
      </c>
      <c r="K33" s="154" t="s">
        <v>154</v>
      </c>
      <c r="L33" s="921"/>
      <c r="M33" s="933" t="s">
        <v>495</v>
      </c>
      <c r="N33" s="823"/>
      <c r="O33" s="824"/>
      <c r="P33" s="825"/>
      <c r="Q33" s="930"/>
      <c r="R33" s="752" t="str">
        <f t="shared" si="0"/>
        <v> </v>
      </c>
      <c r="S33" s="867">
        <v>0.908</v>
      </c>
      <c r="T33" s="752">
        <f t="shared" si="1"/>
        <v>1</v>
      </c>
      <c r="U33" s="747">
        <f>IF((IF(M33="promedio",AVERAGE(Q33,S33)/AVERAGE(E33,F33),SUM(Q33,S33)/SUM(E33,F33)))&gt;100%,100%,(IF(M33="promedio",AVERAGE(Q33,S33)/AVERAGE(E33,F33),SUM(Q33,S33)/SUM(E33,F33))))</f>
        <v>1</v>
      </c>
      <c r="V33" s="930"/>
      <c r="W33" s="752" t="str">
        <f t="shared" si="2"/>
        <v> </v>
      </c>
      <c r="X33" s="747">
        <f>IF((IF(M33="promedio",AVERAGE(Q33,S33,V33)/AVERAGE(E33,F33,G33),SUM(Q33,S33,V33)/SUM(E33,F33,G33)))&gt;100%,100%,(IF(M33="promedio",AVERAGE(Q33,S33,V33)/AVERAGE(E33,F33,G33),SUM(Q33,S33,V33)/SUM(E33,F33,G33))))</f>
        <v>1</v>
      </c>
      <c r="Y33" s="790"/>
      <c r="Z33" s="752" t="str">
        <f t="shared" si="3"/>
        <v> </v>
      </c>
      <c r="AA33" s="747">
        <f t="shared" si="4"/>
        <v>1</v>
      </c>
      <c r="AB33" s="884"/>
      <c r="AC33" s="884"/>
      <c r="AD33" s="887"/>
      <c r="AE33" s="890"/>
      <c r="AF33" s="893"/>
      <c r="AG33" s="884"/>
      <c r="AH33" s="223"/>
      <c r="AI33" s="225"/>
      <c r="AJ33" s="890"/>
      <c r="AK33" s="893"/>
      <c r="AL33" s="946"/>
      <c r="AM33" s="458"/>
      <c r="AN33" s="887" t="s">
        <v>564</v>
      </c>
      <c r="AO33" s="561"/>
      <c r="AP33" s="543"/>
      <c r="AQ33" s="540" t="s">
        <v>562</v>
      </c>
      <c r="AR33" s="946"/>
      <c r="AS33" s="223"/>
    </row>
    <row r="34" spans="1:45" ht="87.75" customHeight="1">
      <c r="A34" s="677"/>
      <c r="B34" s="917" t="s">
        <v>373</v>
      </c>
      <c r="C34" s="924"/>
      <c r="D34" s="927"/>
      <c r="E34" s="924"/>
      <c r="F34" s="924"/>
      <c r="G34" s="924"/>
      <c r="H34" s="924"/>
      <c r="I34" s="915"/>
      <c r="J34" s="78" t="s">
        <v>374</v>
      </c>
      <c r="K34" s="154" t="s">
        <v>154</v>
      </c>
      <c r="L34" s="921"/>
      <c r="M34" s="933"/>
      <c r="N34" s="823"/>
      <c r="O34" s="824"/>
      <c r="P34" s="825"/>
      <c r="Q34" s="931"/>
      <c r="R34" s="785"/>
      <c r="S34" s="869"/>
      <c r="T34" s="785"/>
      <c r="U34" s="786"/>
      <c r="V34" s="931"/>
      <c r="W34" s="785"/>
      <c r="X34" s="786"/>
      <c r="Y34" s="791"/>
      <c r="Z34" s="785"/>
      <c r="AA34" s="786"/>
      <c r="AB34" s="885"/>
      <c r="AC34" s="885"/>
      <c r="AD34" s="888"/>
      <c r="AE34" s="891"/>
      <c r="AF34" s="894"/>
      <c r="AG34" s="885"/>
      <c r="AH34" s="223"/>
      <c r="AI34" s="225"/>
      <c r="AJ34" s="891"/>
      <c r="AK34" s="894"/>
      <c r="AL34" s="947"/>
      <c r="AM34" s="458"/>
      <c r="AN34" s="888"/>
      <c r="AO34" s="562"/>
      <c r="AP34" s="544"/>
      <c r="AQ34" s="541"/>
      <c r="AR34" s="947"/>
      <c r="AS34" s="223"/>
    </row>
    <row r="35" spans="1:45" ht="87.75" customHeight="1">
      <c r="A35" s="677"/>
      <c r="B35" s="917"/>
      <c r="C35" s="925"/>
      <c r="D35" s="928"/>
      <c r="E35" s="925"/>
      <c r="F35" s="925"/>
      <c r="G35" s="925"/>
      <c r="H35" s="925"/>
      <c r="I35" s="916"/>
      <c r="J35" s="78" t="s">
        <v>372</v>
      </c>
      <c r="K35" s="154" t="s">
        <v>154</v>
      </c>
      <c r="L35" s="921"/>
      <c r="M35" s="933"/>
      <c r="N35" s="823"/>
      <c r="O35" s="824"/>
      <c r="P35" s="825"/>
      <c r="Q35" s="932"/>
      <c r="R35" s="753"/>
      <c r="S35" s="868"/>
      <c r="T35" s="753"/>
      <c r="U35" s="748"/>
      <c r="V35" s="932"/>
      <c r="W35" s="753"/>
      <c r="X35" s="748"/>
      <c r="Y35" s="792"/>
      <c r="Z35" s="753"/>
      <c r="AA35" s="748"/>
      <c r="AB35" s="886"/>
      <c r="AC35" s="886"/>
      <c r="AD35" s="889"/>
      <c r="AE35" s="892"/>
      <c r="AF35" s="895"/>
      <c r="AG35" s="886"/>
      <c r="AH35" s="223"/>
      <c r="AI35" s="225"/>
      <c r="AJ35" s="892"/>
      <c r="AK35" s="895"/>
      <c r="AL35" s="948"/>
      <c r="AM35" s="458"/>
      <c r="AN35" s="889"/>
      <c r="AO35" s="563"/>
      <c r="AP35" s="545"/>
      <c r="AQ35" s="542"/>
      <c r="AR35" s="948"/>
      <c r="AS35" s="223"/>
    </row>
    <row r="36" spans="1:45" ht="74.25" customHeight="1">
      <c r="A36" s="677"/>
      <c r="B36" s="442" t="s">
        <v>375</v>
      </c>
      <c r="C36" s="431" t="s">
        <v>376</v>
      </c>
      <c r="D36" s="431" t="s">
        <v>116</v>
      </c>
      <c r="E36" s="431"/>
      <c r="F36" s="431"/>
      <c r="G36" s="431"/>
      <c r="H36" s="425">
        <v>0.8</v>
      </c>
      <c r="I36" s="425">
        <v>0.8</v>
      </c>
      <c r="J36" s="78" t="s">
        <v>372</v>
      </c>
      <c r="K36" s="154" t="s">
        <v>154</v>
      </c>
      <c r="L36" s="921"/>
      <c r="M36" s="191" t="s">
        <v>496</v>
      </c>
      <c r="N36" s="823"/>
      <c r="O36" s="824"/>
      <c r="P36" s="825"/>
      <c r="Q36" s="435"/>
      <c r="R36" s="378" t="str">
        <f t="shared" si="0"/>
        <v> </v>
      </c>
      <c r="S36" s="435"/>
      <c r="T36" s="378" t="str">
        <f t="shared" si="1"/>
        <v> </v>
      </c>
      <c r="U36" s="376"/>
      <c r="V36" s="435"/>
      <c r="W36" s="378" t="str">
        <f t="shared" si="2"/>
        <v> </v>
      </c>
      <c r="X36" s="376"/>
      <c r="Y36" s="411"/>
      <c r="Z36" s="378" t="str">
        <f t="shared" si="3"/>
        <v> </v>
      </c>
      <c r="AA36" s="376">
        <f t="shared" si="4"/>
        <v>0</v>
      </c>
      <c r="AB36" s="223"/>
      <c r="AC36" s="223"/>
      <c r="AD36" s="459"/>
      <c r="AE36" s="224"/>
      <c r="AF36" s="461"/>
      <c r="AG36" s="223"/>
      <c r="AH36" s="223"/>
      <c r="AI36" s="225"/>
      <c r="AJ36" s="224"/>
      <c r="AK36" s="461"/>
      <c r="AL36" s="458"/>
      <c r="AM36" s="458"/>
      <c r="AN36" s="459"/>
      <c r="AO36" s="460"/>
      <c r="AP36" s="225"/>
      <c r="AQ36" s="458"/>
      <c r="AR36" s="458"/>
      <c r="AS36" s="223"/>
    </row>
    <row r="37" spans="1:45" ht="87.75" customHeight="1">
      <c r="A37" s="677"/>
      <c r="B37" s="442" t="s">
        <v>377</v>
      </c>
      <c r="C37" s="431" t="s">
        <v>378</v>
      </c>
      <c r="D37" s="380">
        <v>0.77</v>
      </c>
      <c r="E37" s="431"/>
      <c r="F37" s="431"/>
      <c r="G37" s="425"/>
      <c r="H37" s="577">
        <v>0.85</v>
      </c>
      <c r="I37" s="380">
        <f>H37</f>
        <v>0.85</v>
      </c>
      <c r="J37" s="428" t="s">
        <v>354</v>
      </c>
      <c r="K37" s="430" t="s">
        <v>379</v>
      </c>
      <c r="L37" s="921"/>
      <c r="M37" s="191" t="s">
        <v>496</v>
      </c>
      <c r="N37" s="823"/>
      <c r="O37" s="824"/>
      <c r="P37" s="825"/>
      <c r="Q37" s="435"/>
      <c r="R37" s="378" t="str">
        <f t="shared" si="0"/>
        <v> </v>
      </c>
      <c r="S37" s="435"/>
      <c r="T37" s="378" t="str">
        <f t="shared" si="1"/>
        <v> </v>
      </c>
      <c r="U37" s="376"/>
      <c r="V37" s="560"/>
      <c r="W37" s="378" t="str">
        <f t="shared" si="2"/>
        <v> </v>
      </c>
      <c r="X37" s="376"/>
      <c r="Y37" s="435"/>
      <c r="Z37" s="378" t="str">
        <f t="shared" si="3"/>
        <v> </v>
      </c>
      <c r="AA37" s="376">
        <f t="shared" si="4"/>
        <v>0</v>
      </c>
      <c r="AB37" s="235"/>
      <c r="AC37" s="235"/>
      <c r="AD37" s="464"/>
      <c r="AE37" s="235"/>
      <c r="AF37" s="464"/>
      <c r="AG37" s="235"/>
      <c r="AH37" s="235"/>
      <c r="AI37" s="235"/>
      <c r="AJ37" s="235"/>
      <c r="AK37" s="464"/>
      <c r="AL37" s="464"/>
      <c r="AM37" s="464"/>
      <c r="AN37" s="465"/>
      <c r="AO37" s="466"/>
      <c r="AP37" s="238"/>
      <c r="AQ37" s="549"/>
      <c r="AR37" s="468"/>
      <c r="AS37" s="239"/>
    </row>
    <row r="38" spans="1:45" ht="71.25" customHeight="1">
      <c r="A38" s="677"/>
      <c r="B38" s="78" t="s">
        <v>380</v>
      </c>
      <c r="C38" s="78" t="s">
        <v>381</v>
      </c>
      <c r="D38" s="78" t="s">
        <v>116</v>
      </c>
      <c r="E38" s="78"/>
      <c r="F38" s="78"/>
      <c r="G38" s="78"/>
      <c r="H38" s="425">
        <v>0.95</v>
      </c>
      <c r="I38" s="380">
        <f>H38</f>
        <v>0.95</v>
      </c>
      <c r="J38" s="78" t="s">
        <v>382</v>
      </c>
      <c r="K38" s="154" t="s">
        <v>154</v>
      </c>
      <c r="L38" s="921"/>
      <c r="M38" s="191" t="s">
        <v>496</v>
      </c>
      <c r="N38" s="823"/>
      <c r="O38" s="824"/>
      <c r="P38" s="825"/>
      <c r="Q38" s="435"/>
      <c r="R38" s="378" t="str">
        <f t="shared" si="0"/>
        <v> </v>
      </c>
      <c r="S38" s="435"/>
      <c r="T38" s="378" t="str">
        <f t="shared" si="1"/>
        <v> </v>
      </c>
      <c r="U38" s="376"/>
      <c r="V38" s="435"/>
      <c r="W38" s="378" t="str">
        <f t="shared" si="2"/>
        <v> </v>
      </c>
      <c r="X38" s="376"/>
      <c r="Y38" s="411"/>
      <c r="Z38" s="378" t="str">
        <f t="shared" si="3"/>
        <v> </v>
      </c>
      <c r="AA38" s="376">
        <f t="shared" si="4"/>
        <v>0</v>
      </c>
      <c r="AB38" s="235"/>
      <c r="AC38" s="235"/>
      <c r="AD38" s="464"/>
      <c r="AE38" s="235"/>
      <c r="AF38" s="464"/>
      <c r="AG38" s="235"/>
      <c r="AH38" s="235"/>
      <c r="AI38" s="235"/>
      <c r="AJ38" s="235"/>
      <c r="AK38" s="464"/>
      <c r="AL38" s="464"/>
      <c r="AM38" s="464"/>
      <c r="AN38" s="465"/>
      <c r="AO38" s="466"/>
      <c r="AP38" s="551"/>
      <c r="AQ38" s="467"/>
      <c r="AR38" s="466"/>
      <c r="AS38" s="239"/>
    </row>
    <row r="39" spans="1:45" ht="75" customHeight="1">
      <c r="A39" s="677"/>
      <c r="B39" s="917" t="s">
        <v>383</v>
      </c>
      <c r="C39" s="442" t="s">
        <v>384</v>
      </c>
      <c r="D39" s="158">
        <v>0.89</v>
      </c>
      <c r="E39" s="159"/>
      <c r="F39" s="159"/>
      <c r="G39" s="159"/>
      <c r="H39" s="425">
        <v>0.89</v>
      </c>
      <c r="I39" s="425">
        <v>0.89</v>
      </c>
      <c r="J39" s="78" t="s">
        <v>117</v>
      </c>
      <c r="K39" s="154" t="s">
        <v>154</v>
      </c>
      <c r="L39" s="921"/>
      <c r="M39" s="191" t="s">
        <v>496</v>
      </c>
      <c r="N39" s="823"/>
      <c r="O39" s="824"/>
      <c r="P39" s="825"/>
      <c r="Q39" s="435"/>
      <c r="R39" s="378" t="str">
        <f t="shared" si="0"/>
        <v> </v>
      </c>
      <c r="S39" s="435"/>
      <c r="T39" s="378" t="str">
        <f t="shared" si="1"/>
        <v> </v>
      </c>
      <c r="U39" s="376"/>
      <c r="V39" s="435"/>
      <c r="W39" s="378" t="str">
        <f t="shared" si="2"/>
        <v> </v>
      </c>
      <c r="X39" s="376"/>
      <c r="Y39" s="411"/>
      <c r="Z39" s="378" t="str">
        <f t="shared" si="3"/>
        <v> </v>
      </c>
      <c r="AA39" s="376">
        <f t="shared" si="4"/>
        <v>0</v>
      </c>
      <c r="AB39" s="241"/>
      <c r="AC39" s="241"/>
      <c r="AD39" s="469"/>
      <c r="AE39" s="241"/>
      <c r="AF39" s="469"/>
      <c r="AG39" s="241"/>
      <c r="AH39" s="241"/>
      <c r="AI39" s="241"/>
      <c r="AJ39" s="242"/>
      <c r="AK39" s="470"/>
      <c r="AL39" s="471"/>
      <c r="AM39" s="471"/>
      <c r="AN39" s="465"/>
      <c r="AO39" s="466"/>
      <c r="AP39" s="238"/>
      <c r="AQ39" s="468"/>
      <c r="AR39" s="468"/>
      <c r="AS39" s="244"/>
    </row>
    <row r="40" spans="1:45" ht="74.25" customHeight="1">
      <c r="A40" s="677"/>
      <c r="B40" s="917"/>
      <c r="C40" s="442" t="s">
        <v>385</v>
      </c>
      <c r="D40" s="158">
        <v>0.79</v>
      </c>
      <c r="E40" s="160"/>
      <c r="F40" s="160"/>
      <c r="G40" s="160"/>
      <c r="H40" s="425">
        <v>0.8</v>
      </c>
      <c r="I40" s="380">
        <f>H40</f>
        <v>0.8</v>
      </c>
      <c r="J40" s="78" t="s">
        <v>117</v>
      </c>
      <c r="K40" s="154" t="s">
        <v>154</v>
      </c>
      <c r="L40" s="921"/>
      <c r="M40" s="191" t="s">
        <v>496</v>
      </c>
      <c r="N40" s="823"/>
      <c r="O40" s="824"/>
      <c r="P40" s="825"/>
      <c r="Q40" s="435"/>
      <c r="R40" s="378" t="str">
        <f t="shared" si="0"/>
        <v> </v>
      </c>
      <c r="S40" s="435"/>
      <c r="T40" s="378" t="str">
        <f t="shared" si="1"/>
        <v> </v>
      </c>
      <c r="U40" s="376"/>
      <c r="V40" s="435"/>
      <c r="W40" s="378" t="str">
        <f t="shared" si="2"/>
        <v> </v>
      </c>
      <c r="X40" s="376"/>
      <c r="Y40" s="411"/>
      <c r="Z40" s="378" t="str">
        <f t="shared" si="3"/>
        <v> </v>
      </c>
      <c r="AA40" s="376">
        <f t="shared" si="4"/>
        <v>0</v>
      </c>
      <c r="AB40" s="215"/>
      <c r="AC40" s="241"/>
      <c r="AD40" s="469"/>
      <c r="AE40" s="241"/>
      <c r="AF40" s="469"/>
      <c r="AG40" s="241"/>
      <c r="AH40" s="241"/>
      <c r="AI40" s="241"/>
      <c r="AJ40" s="242"/>
      <c r="AK40" s="470"/>
      <c r="AL40" s="471"/>
      <c r="AM40" s="471"/>
      <c r="AN40" s="473"/>
      <c r="AO40" s="473"/>
      <c r="AP40" s="246"/>
      <c r="AQ40" s="473"/>
      <c r="AR40" s="473"/>
      <c r="AS40" s="246"/>
    </row>
    <row r="41" spans="1:45" ht="74.25" customHeight="1">
      <c r="A41" s="677"/>
      <c r="B41" s="917"/>
      <c r="C41" s="442" t="s">
        <v>386</v>
      </c>
      <c r="D41" s="158">
        <v>0.78</v>
      </c>
      <c r="E41" s="160"/>
      <c r="F41" s="160"/>
      <c r="G41" s="160"/>
      <c r="H41" s="425">
        <v>0.8</v>
      </c>
      <c r="I41" s="380">
        <f>H41</f>
        <v>0.8</v>
      </c>
      <c r="J41" s="78" t="s">
        <v>117</v>
      </c>
      <c r="K41" s="154" t="s">
        <v>154</v>
      </c>
      <c r="L41" s="921"/>
      <c r="M41" s="191" t="s">
        <v>496</v>
      </c>
      <c r="N41" s="823"/>
      <c r="O41" s="824"/>
      <c r="P41" s="825"/>
      <c r="Q41" s="435"/>
      <c r="R41" s="378" t="str">
        <f t="shared" si="0"/>
        <v> </v>
      </c>
      <c r="S41" s="435"/>
      <c r="T41" s="378" t="str">
        <f t="shared" si="1"/>
        <v> </v>
      </c>
      <c r="U41" s="376"/>
      <c r="V41" s="435"/>
      <c r="W41" s="378" t="str">
        <f t="shared" si="2"/>
        <v> </v>
      </c>
      <c r="X41" s="376"/>
      <c r="Y41" s="411"/>
      <c r="Z41" s="378" t="str">
        <f t="shared" si="3"/>
        <v> </v>
      </c>
      <c r="AA41" s="376">
        <f t="shared" si="4"/>
        <v>0</v>
      </c>
      <c r="AB41" s="215"/>
      <c r="AC41" s="241"/>
      <c r="AD41" s="469"/>
      <c r="AE41" s="241"/>
      <c r="AF41" s="469"/>
      <c r="AG41" s="241"/>
      <c r="AH41" s="241"/>
      <c r="AI41" s="241"/>
      <c r="AJ41" s="242"/>
      <c r="AK41" s="470"/>
      <c r="AL41" s="471"/>
      <c r="AM41" s="471"/>
      <c r="AN41" s="473"/>
      <c r="AO41" s="473"/>
      <c r="AP41" s="246"/>
      <c r="AQ41" s="473"/>
      <c r="AR41" s="473"/>
      <c r="AS41" s="246"/>
    </row>
    <row r="42" spans="1:45" ht="74.25" customHeight="1">
      <c r="A42" s="677"/>
      <c r="B42" s="917"/>
      <c r="C42" s="442" t="s">
        <v>387</v>
      </c>
      <c r="D42" s="158">
        <v>0.7936</v>
      </c>
      <c r="E42" s="160"/>
      <c r="F42" s="160"/>
      <c r="G42" s="160"/>
      <c r="H42" s="425">
        <v>0.8</v>
      </c>
      <c r="I42" s="380">
        <f>H42</f>
        <v>0.8</v>
      </c>
      <c r="J42" s="78" t="s">
        <v>117</v>
      </c>
      <c r="K42" s="154" t="s">
        <v>154</v>
      </c>
      <c r="L42" s="922"/>
      <c r="M42" s="191" t="s">
        <v>496</v>
      </c>
      <c r="N42" s="826"/>
      <c r="O42" s="827"/>
      <c r="P42" s="828"/>
      <c r="Q42" s="435"/>
      <c r="R42" s="378" t="str">
        <f t="shared" si="0"/>
        <v> </v>
      </c>
      <c r="S42" s="435"/>
      <c r="T42" s="378" t="str">
        <f t="shared" si="1"/>
        <v> </v>
      </c>
      <c r="U42" s="376"/>
      <c r="V42" s="435"/>
      <c r="W42" s="378" t="str">
        <f t="shared" si="2"/>
        <v> </v>
      </c>
      <c r="X42" s="376"/>
      <c r="Y42" s="411"/>
      <c r="Z42" s="378" t="str">
        <f t="shared" si="3"/>
        <v> </v>
      </c>
      <c r="AA42" s="376">
        <f t="shared" si="4"/>
        <v>0</v>
      </c>
      <c r="AB42" s="215"/>
      <c r="AC42" s="241"/>
      <c r="AD42" s="469"/>
      <c r="AE42" s="241"/>
      <c r="AF42" s="469"/>
      <c r="AG42" s="241"/>
      <c r="AH42" s="241"/>
      <c r="AI42" s="241"/>
      <c r="AJ42" s="242"/>
      <c r="AK42" s="470"/>
      <c r="AL42" s="471"/>
      <c r="AM42" s="471"/>
      <c r="AN42" s="473"/>
      <c r="AO42" s="473"/>
      <c r="AP42" s="246"/>
      <c r="AQ42" s="473"/>
      <c r="AR42" s="473"/>
      <c r="AS42" s="246"/>
    </row>
    <row r="43" spans="1:28" ht="34.5" customHeight="1">
      <c r="A43" s="695" t="s">
        <v>107</v>
      </c>
      <c r="B43" s="696"/>
      <c r="C43" s="696"/>
      <c r="D43" s="696"/>
      <c r="E43" s="696"/>
      <c r="F43" s="696"/>
      <c r="G43" s="696"/>
      <c r="H43" s="696"/>
      <c r="I43" s="696"/>
      <c r="J43" s="696"/>
      <c r="K43" s="696"/>
      <c r="L43" s="571">
        <v>0.0004</v>
      </c>
      <c r="M43" s="186"/>
      <c r="N43" s="254"/>
      <c r="O43" s="254"/>
      <c r="P43" s="254"/>
      <c r="Q43" s="252">
        <f>$L43/3</f>
        <v>0.00013333333333333334</v>
      </c>
      <c r="R43" s="255">
        <v>1</v>
      </c>
      <c r="S43" s="252">
        <f>$L43/3</f>
        <v>0.00013333333333333334</v>
      </c>
      <c r="T43" s="255">
        <v>1</v>
      </c>
      <c r="U43" s="256">
        <f>AVERAGE(U29:U42)</f>
        <v>1</v>
      </c>
      <c r="V43" s="252">
        <f>$L43/3</f>
        <v>0.00013333333333333334</v>
      </c>
      <c r="W43" s="255">
        <v>1</v>
      </c>
      <c r="X43" s="256">
        <f>AVERAGE(X29:X42)</f>
        <v>1</v>
      </c>
      <c r="Y43" s="252">
        <f>$L43/3</f>
        <v>0.00013333333333333334</v>
      </c>
      <c r="Z43" s="255">
        <v>1</v>
      </c>
      <c r="AA43" s="256">
        <f>AVERAGE(AA29:AA42)</f>
        <v>0.3333333333333333</v>
      </c>
      <c r="AB43" s="257"/>
    </row>
    <row r="44" spans="1:28" ht="47.25" customHeight="1">
      <c r="A44" s="691" t="s">
        <v>108</v>
      </c>
      <c r="B44" s="692"/>
      <c r="C44" s="692"/>
      <c r="D44" s="692"/>
      <c r="E44" s="692"/>
      <c r="F44" s="692"/>
      <c r="G44" s="692"/>
      <c r="H44" s="692"/>
      <c r="I44" s="692"/>
      <c r="J44" s="692"/>
      <c r="K44" s="692"/>
      <c r="L44" s="258"/>
      <c r="M44" s="259"/>
      <c r="N44" s="260"/>
      <c r="O44" s="260"/>
      <c r="P44" s="260"/>
      <c r="Q44" s="261"/>
      <c r="R44" s="262"/>
      <c r="S44" s="261">
        <f>T44*S43/T43</f>
        <v>0.00013333333333333334</v>
      </c>
      <c r="T44" s="262">
        <f>AVERAGE(T29:T42)</f>
        <v>1</v>
      </c>
      <c r="U44" s="263">
        <f>SUM(Q44,S44)</f>
        <v>0.00013333333333333334</v>
      </c>
      <c r="V44" s="261">
        <f>W44*V43/W43</f>
        <v>0.00013333333333333334</v>
      </c>
      <c r="W44" s="262">
        <f>AVERAGE(W29:W42)</f>
        <v>1</v>
      </c>
      <c r="X44" s="263">
        <f>SUM(U44,V44)</f>
        <v>0.0002666666666666667</v>
      </c>
      <c r="Y44" s="261" t="e">
        <f>Z44*Y43/Z43</f>
        <v>#DIV/0!</v>
      </c>
      <c r="Z44" s="262" t="e">
        <f>AVERAGE(Z29:Z42)</f>
        <v>#DIV/0!</v>
      </c>
      <c r="AA44" s="263" t="e">
        <f>SUM(X44,Y44)</f>
        <v>#DIV/0!</v>
      </c>
      <c r="AB44" s="264"/>
    </row>
    <row r="45" spans="1:13" s="267" customFormat="1" ht="48" customHeight="1">
      <c r="A45" s="266"/>
      <c r="B45" s="266"/>
      <c r="C45" s="266"/>
      <c r="D45" s="266"/>
      <c r="E45" s="266"/>
      <c r="F45" s="266"/>
      <c r="G45" s="266"/>
      <c r="H45" s="266"/>
      <c r="I45" s="266"/>
      <c r="J45" s="266"/>
      <c r="K45" s="266"/>
      <c r="L45" s="266"/>
      <c r="M45" s="266"/>
    </row>
    <row r="46" spans="1:13" s="267" customFormat="1" ht="32.25" customHeight="1">
      <c r="A46" s="266"/>
      <c r="B46" s="266"/>
      <c r="C46" s="266"/>
      <c r="D46" s="266"/>
      <c r="E46" s="266"/>
      <c r="F46" s="266"/>
      <c r="G46" s="266"/>
      <c r="H46" s="266"/>
      <c r="I46" s="266"/>
      <c r="J46" s="266"/>
      <c r="K46" s="266"/>
      <c r="L46" s="266"/>
      <c r="M46" s="266"/>
    </row>
    <row r="47" spans="1:45" ht="42" customHeight="1">
      <c r="A47" s="699" t="s">
        <v>473</v>
      </c>
      <c r="B47" s="700"/>
      <c r="C47" s="700"/>
      <c r="D47" s="700"/>
      <c r="E47" s="700"/>
      <c r="F47" s="700"/>
      <c r="G47" s="700"/>
      <c r="H47" s="700"/>
      <c r="I47" s="700"/>
      <c r="J47" s="700"/>
      <c r="K47" s="700"/>
      <c r="L47" s="700"/>
      <c r="M47" s="700"/>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700"/>
      <c r="AK47" s="700"/>
      <c r="AL47" s="700"/>
      <c r="AM47" s="700"/>
      <c r="AN47" s="700"/>
      <c r="AO47" s="700"/>
      <c r="AP47" s="700"/>
      <c r="AQ47" s="700"/>
      <c r="AR47" s="700"/>
      <c r="AS47" s="700"/>
    </row>
    <row r="48" spans="1:45" ht="47.25" customHeight="1">
      <c r="A48" s="699" t="s">
        <v>25</v>
      </c>
      <c r="B48" s="700"/>
      <c r="C48" s="700"/>
      <c r="D48" s="700"/>
      <c r="E48" s="700"/>
      <c r="F48" s="700"/>
      <c r="G48" s="700"/>
      <c r="H48" s="700"/>
      <c r="I48" s="700"/>
      <c r="J48" s="700"/>
      <c r="K48" s="700"/>
      <c r="L48" s="700"/>
      <c r="M48" s="700"/>
      <c r="N48" s="700"/>
      <c r="O48" s="700"/>
      <c r="P48" s="700"/>
      <c r="Q48" s="701" t="s">
        <v>138</v>
      </c>
      <c r="R48" s="702"/>
      <c r="S48" s="702"/>
      <c r="T48" s="702"/>
      <c r="U48" s="702"/>
      <c r="V48" s="702"/>
      <c r="W48" s="702"/>
      <c r="X48" s="702"/>
      <c r="Y48" s="702"/>
      <c r="Z48" s="702"/>
      <c r="AA48" s="702"/>
      <c r="AB48" s="702"/>
      <c r="AC48" s="702"/>
      <c r="AD48" s="702"/>
      <c r="AE48" s="702"/>
      <c r="AF48" s="702"/>
      <c r="AG48" s="702"/>
      <c r="AH48" s="702"/>
      <c r="AI48" s="702"/>
      <c r="AJ48" s="702"/>
      <c r="AK48" s="702"/>
      <c r="AL48" s="702"/>
      <c r="AM48" s="702"/>
      <c r="AN48" s="702"/>
      <c r="AO48" s="702"/>
      <c r="AP48" s="702"/>
      <c r="AQ48" s="702"/>
      <c r="AR48" s="702"/>
      <c r="AS48" s="702"/>
    </row>
    <row r="49" spans="1:45" ht="33.75" customHeight="1">
      <c r="A49" s="703" t="s">
        <v>10</v>
      </c>
      <c r="B49" s="690" t="s">
        <v>99</v>
      </c>
      <c r="C49" s="690" t="s">
        <v>11</v>
      </c>
      <c r="D49" s="690" t="s">
        <v>12</v>
      </c>
      <c r="E49" s="704" t="s">
        <v>111</v>
      </c>
      <c r="F49" s="705"/>
      <c r="G49" s="705"/>
      <c r="H49" s="706"/>
      <c r="I49" s="693" t="s">
        <v>112</v>
      </c>
      <c r="J49" s="690" t="s">
        <v>13</v>
      </c>
      <c r="K49" s="690" t="s">
        <v>104</v>
      </c>
      <c r="L49" s="693" t="s">
        <v>14</v>
      </c>
      <c r="M49" s="394"/>
      <c r="N49" s="693" t="s">
        <v>156</v>
      </c>
      <c r="O49" s="693" t="s">
        <v>155</v>
      </c>
      <c r="P49" s="693" t="s">
        <v>157</v>
      </c>
      <c r="Q49" s="730" t="s">
        <v>139</v>
      </c>
      <c r="R49" s="731"/>
      <c r="S49" s="731"/>
      <c r="T49" s="731"/>
      <c r="U49" s="731"/>
      <c r="V49" s="731"/>
      <c r="W49" s="731"/>
      <c r="X49" s="731"/>
      <c r="Y49" s="731"/>
      <c r="Z49" s="731"/>
      <c r="AA49" s="731"/>
      <c r="AB49" s="730" t="s">
        <v>140</v>
      </c>
      <c r="AC49" s="731"/>
      <c r="AD49" s="731"/>
      <c r="AE49" s="731"/>
      <c r="AF49" s="731"/>
      <c r="AG49" s="731"/>
      <c r="AH49" s="731"/>
      <c r="AI49" s="732"/>
      <c r="AJ49" s="736" t="s">
        <v>141</v>
      </c>
      <c r="AK49" s="737"/>
      <c r="AL49" s="737"/>
      <c r="AM49" s="737"/>
      <c r="AN49" s="724" t="s">
        <v>145</v>
      </c>
      <c r="AO49" s="728" t="s">
        <v>146</v>
      </c>
      <c r="AP49" s="726" t="s">
        <v>148</v>
      </c>
      <c r="AQ49" s="727"/>
      <c r="AR49" s="727"/>
      <c r="AS49" s="727"/>
    </row>
    <row r="50" spans="1:45" ht="45" customHeight="1">
      <c r="A50" s="703"/>
      <c r="B50" s="690"/>
      <c r="C50" s="690"/>
      <c r="D50" s="690"/>
      <c r="E50" s="269" t="s">
        <v>100</v>
      </c>
      <c r="F50" s="269" t="s">
        <v>101</v>
      </c>
      <c r="G50" s="269" t="s">
        <v>102</v>
      </c>
      <c r="H50" s="269" t="s">
        <v>103</v>
      </c>
      <c r="I50" s="694"/>
      <c r="J50" s="690"/>
      <c r="K50" s="690"/>
      <c r="L50" s="694"/>
      <c r="M50" s="395"/>
      <c r="N50" s="694"/>
      <c r="O50" s="694"/>
      <c r="P50" s="694"/>
      <c r="Q50" s="433" t="s">
        <v>100</v>
      </c>
      <c r="R50" s="433" t="s">
        <v>142</v>
      </c>
      <c r="S50" s="433" t="s">
        <v>101</v>
      </c>
      <c r="T50" s="433" t="s">
        <v>142</v>
      </c>
      <c r="U50" s="433" t="s">
        <v>143</v>
      </c>
      <c r="V50" s="433" t="s">
        <v>102</v>
      </c>
      <c r="W50" s="433" t="s">
        <v>142</v>
      </c>
      <c r="X50" s="433" t="s">
        <v>144</v>
      </c>
      <c r="Y50" s="433" t="s">
        <v>103</v>
      </c>
      <c r="Z50" s="433" t="s">
        <v>142</v>
      </c>
      <c r="AA50" s="99" t="s">
        <v>165</v>
      </c>
      <c r="AB50" s="433" t="s">
        <v>100</v>
      </c>
      <c r="AC50" s="433" t="s">
        <v>142</v>
      </c>
      <c r="AD50" s="433" t="s">
        <v>101</v>
      </c>
      <c r="AE50" s="433" t="s">
        <v>142</v>
      </c>
      <c r="AF50" s="433" t="s">
        <v>102</v>
      </c>
      <c r="AG50" s="433" t="s">
        <v>142</v>
      </c>
      <c r="AH50" s="433" t="s">
        <v>103</v>
      </c>
      <c r="AI50" s="433" t="s">
        <v>142</v>
      </c>
      <c r="AJ50" s="433" t="s">
        <v>100</v>
      </c>
      <c r="AK50" s="433" t="s">
        <v>101</v>
      </c>
      <c r="AL50" s="433" t="s">
        <v>102</v>
      </c>
      <c r="AM50" s="433" t="s">
        <v>103</v>
      </c>
      <c r="AN50" s="725"/>
      <c r="AO50" s="729"/>
      <c r="AP50" s="270" t="s">
        <v>147</v>
      </c>
      <c r="AQ50" s="270" t="s">
        <v>149</v>
      </c>
      <c r="AR50" s="270" t="s">
        <v>150</v>
      </c>
      <c r="AS50" s="270" t="s">
        <v>151</v>
      </c>
    </row>
    <row r="51" spans="1:45" ht="91.5" customHeight="1">
      <c r="A51" s="676" t="s">
        <v>388</v>
      </c>
      <c r="B51" s="161" t="s">
        <v>389</v>
      </c>
      <c r="C51" s="919" t="s">
        <v>390</v>
      </c>
      <c r="D51" s="918">
        <v>0.95</v>
      </c>
      <c r="E51" s="913">
        <v>0.25</v>
      </c>
      <c r="F51" s="913">
        <v>0.25</v>
      </c>
      <c r="G51" s="913">
        <v>0.25</v>
      </c>
      <c r="H51" s="913">
        <v>0.2</v>
      </c>
      <c r="I51" s="918">
        <f>D51</f>
        <v>0.95</v>
      </c>
      <c r="J51" s="904" t="s">
        <v>391</v>
      </c>
      <c r="K51" s="905" t="s">
        <v>154</v>
      </c>
      <c r="L51" s="214"/>
      <c r="M51" s="214"/>
      <c r="N51" s="820"/>
      <c r="O51" s="821"/>
      <c r="P51" s="822"/>
      <c r="Q51" s="790">
        <v>0.25</v>
      </c>
      <c r="R51" s="752">
        <f>IF(Q51&lt;&gt;0,IF(Q51/E51&gt;100%,100%,Q51/E51)," ")</f>
        <v>1</v>
      </c>
      <c r="S51" s="867">
        <v>0.25</v>
      </c>
      <c r="T51" s="752">
        <f>IF(S51&lt;&gt;0,IF(S51/F51&gt;100%,100%,S51/F51)," ")</f>
        <v>1</v>
      </c>
      <c r="U51" s="747">
        <f>IF((IF(M51="promedio",AVERAGE(Q51,S51)/AVERAGE(E51,F51),SUM(Q51,S51)/SUM(E51,F51)))&gt;100%,100%,(IF(M51="promedio",AVERAGE(Q51,S51)/AVERAGE(E51,F51),SUM(Q51,S51)/SUM(E51,F51))))</f>
        <v>1</v>
      </c>
      <c r="V51" s="867">
        <f>8*25%/9</f>
        <v>0.2222222222222222</v>
      </c>
      <c r="W51" s="752">
        <f>IF(V51&lt;&gt;0,IF(V51/G51&gt;100%,100%,V51/G51)," ")</f>
        <v>0.8888888888888888</v>
      </c>
      <c r="X51" s="747">
        <f>IF((IF(M51="promedio",AVERAGE(Q51,S51,V51)/AVERAGE(E51,F51,G51),SUM(Q51,S51,V51)/SUM(E51,F51,G51)))&gt;100%,100%,(IF(M51="promedio",AVERAGE(Q51,S51,V51)/AVERAGE(E51,F51,G51),SUM(Q51,S51,V51)/SUM(E51,F51,G51))))</f>
        <v>0.9629629629629629</v>
      </c>
      <c r="Y51" s="790"/>
      <c r="Z51" s="752" t="str">
        <f>IF(Y51&lt;&gt;0,IF(Y51/H51&gt;100%,100%,Y51/H51)," ")</f>
        <v> </v>
      </c>
      <c r="AA51" s="747">
        <f>IF((IF(M51="promedio",AVERAGE(Q51,S51,V51,Y51)/I51,SUM(Q51,S51,V51,Y51)/I51))&gt;100%,100%,(IF(M51="promedio",AVERAGE(Q51,S51,V51,Y51)/I51,SUM(Q51,S51,V51,Y51)/I51)))</f>
        <v>0.760233918128655</v>
      </c>
      <c r="AB51" s="215"/>
      <c r="AC51" s="215"/>
      <c r="AD51" s="455"/>
      <c r="AE51" s="215"/>
      <c r="AF51" s="455"/>
      <c r="AG51" s="215"/>
      <c r="AH51" s="215"/>
      <c r="AI51" s="215"/>
      <c r="AJ51" s="215"/>
      <c r="AK51" s="455"/>
      <c r="AL51" s="455"/>
      <c r="AM51" s="455"/>
      <c r="AN51" s="511"/>
      <c r="AO51" s="511"/>
      <c r="AP51" s="275"/>
      <c r="AQ51" s="546" t="s">
        <v>572</v>
      </c>
      <c r="AR51" s="587" t="s">
        <v>651</v>
      </c>
      <c r="AS51" s="215"/>
    </row>
    <row r="52" spans="1:45" ht="109.5" customHeight="1">
      <c r="A52" s="677"/>
      <c r="B52" s="161" t="s">
        <v>589</v>
      </c>
      <c r="C52" s="919"/>
      <c r="D52" s="918"/>
      <c r="E52" s="913"/>
      <c r="F52" s="913"/>
      <c r="G52" s="913"/>
      <c r="H52" s="913"/>
      <c r="I52" s="918"/>
      <c r="J52" s="904"/>
      <c r="K52" s="905"/>
      <c r="L52" s="216"/>
      <c r="M52" s="216"/>
      <c r="N52" s="823"/>
      <c r="O52" s="824"/>
      <c r="P52" s="825"/>
      <c r="Q52" s="792"/>
      <c r="R52" s="753"/>
      <c r="S52" s="868"/>
      <c r="T52" s="753"/>
      <c r="U52" s="748"/>
      <c r="V52" s="868"/>
      <c r="W52" s="753"/>
      <c r="X52" s="748"/>
      <c r="Y52" s="792"/>
      <c r="Z52" s="753"/>
      <c r="AA52" s="748"/>
      <c r="AB52" s="217"/>
      <c r="AC52" s="217"/>
      <c r="AD52" s="456"/>
      <c r="AE52" s="217"/>
      <c r="AF52" s="456"/>
      <c r="AG52" s="217"/>
      <c r="AH52" s="217"/>
      <c r="AI52" s="217"/>
      <c r="AJ52" s="217"/>
      <c r="AK52" s="456"/>
      <c r="AL52" s="456"/>
      <c r="AM52" s="456"/>
      <c r="AN52" s="456" t="s">
        <v>654</v>
      </c>
      <c r="AO52" s="456"/>
      <c r="AP52" s="373" t="s">
        <v>510</v>
      </c>
      <c r="AQ52" s="503" t="s">
        <v>573</v>
      </c>
      <c r="AR52" s="503" t="s">
        <v>652</v>
      </c>
      <c r="AS52" s="217"/>
    </row>
    <row r="53" spans="1:45" ht="94.5" customHeight="1">
      <c r="A53" s="677"/>
      <c r="B53" s="161" t="s">
        <v>392</v>
      </c>
      <c r="C53" s="161" t="s">
        <v>393</v>
      </c>
      <c r="D53" s="379">
        <v>1</v>
      </c>
      <c r="E53" s="379"/>
      <c r="F53" s="379">
        <v>0.3</v>
      </c>
      <c r="G53" s="379">
        <v>0.35</v>
      </c>
      <c r="H53" s="379">
        <v>0.35</v>
      </c>
      <c r="I53" s="145">
        <f>SUM(E53:H53)</f>
        <v>0.9999999999999999</v>
      </c>
      <c r="J53" s="445" t="s">
        <v>394</v>
      </c>
      <c r="K53" s="154" t="s">
        <v>154</v>
      </c>
      <c r="L53" s="216"/>
      <c r="M53" s="216"/>
      <c r="N53" s="823"/>
      <c r="O53" s="824"/>
      <c r="P53" s="825"/>
      <c r="Q53" s="411"/>
      <c r="R53" s="378" t="str">
        <f>IF(Q53&lt;&gt;0,IF(Q53/E53&gt;100%,100%,Q53/E53)," ")</f>
        <v> </v>
      </c>
      <c r="S53" s="474">
        <v>0.3</v>
      </c>
      <c r="T53" s="378">
        <f>IF(S53&lt;&gt;0,IF(S53/F53&gt;100%,100%,S53/F53)," ")</f>
        <v>1</v>
      </c>
      <c r="U53" s="376">
        <f>IF((IF(M53="promedio",AVERAGE(Q53,S53)/AVERAGE(E53,F53),SUM(Q53,S53)/SUM(E53,F53)))&gt;100%,100%,(IF(M53="promedio",AVERAGE(Q53,S53)/AVERAGE(E53,F53),SUM(Q53,S53)/SUM(E53,F53))))</f>
        <v>1</v>
      </c>
      <c r="V53" s="560">
        <f>35%/2</f>
        <v>0.175</v>
      </c>
      <c r="W53" s="378">
        <f>IF(V53&lt;&gt;0,IF(V53/G53&gt;100%,100%,V53/G53)," ")</f>
        <v>0.5</v>
      </c>
      <c r="X53" s="376">
        <f>IF((IF(M53="promedio",AVERAGE(Q53,S53,V53)/AVERAGE(E53,F53,G53),SUM(Q53,S53,V53)/SUM(E53,F53,G53)))&gt;100%,100%,(IF(M53="promedio",AVERAGE(Q53,S53,V53)/AVERAGE(E53,F53,G53),SUM(Q53,S53,V53)/SUM(E53,F53,G53))))</f>
        <v>0.7307692307692308</v>
      </c>
      <c r="Y53" s="411"/>
      <c r="Z53" s="378" t="str">
        <f>IF(Y53&lt;&gt;0,IF(Y53/H53&gt;100%,100%,Y53/H53)," ")</f>
        <v> </v>
      </c>
      <c r="AA53" s="376">
        <f>IF((IF(M53="promedio",AVERAGE(Q53,S53,V53,Y53)/I53,SUM(Q53,S53,V53,Y53)/I53))&gt;100%,100%,(IF(M53="promedio",AVERAGE(Q53,S53,V53,Y53)/I53,SUM(Q53,S53,V53,Y53)/I53)))</f>
        <v>0.47500000000000003</v>
      </c>
      <c r="AB53" s="218"/>
      <c r="AC53" s="218"/>
      <c r="AD53" s="457"/>
      <c r="AE53" s="218"/>
      <c r="AF53" s="457"/>
      <c r="AG53" s="218"/>
      <c r="AH53" s="218"/>
      <c r="AI53" s="218"/>
      <c r="AJ53" s="218"/>
      <c r="AK53" s="457"/>
      <c r="AL53" s="457"/>
      <c r="AM53" s="457"/>
      <c r="AN53" s="457" t="s">
        <v>653</v>
      </c>
      <c r="AO53" s="457"/>
      <c r="AP53" s="218"/>
      <c r="AQ53" s="553" t="s">
        <v>574</v>
      </c>
      <c r="AR53" s="587" t="s">
        <v>650</v>
      </c>
      <c r="AS53" s="218"/>
    </row>
    <row r="54" spans="1:45" ht="87.75" customHeight="1">
      <c r="A54" s="677"/>
      <c r="B54" s="161" t="s">
        <v>395</v>
      </c>
      <c r="C54" s="425" t="s">
        <v>396</v>
      </c>
      <c r="D54" s="380" t="s">
        <v>116</v>
      </c>
      <c r="E54" s="380"/>
      <c r="F54" s="380"/>
      <c r="G54" s="380"/>
      <c r="H54" s="380">
        <v>1</v>
      </c>
      <c r="I54" s="380">
        <v>1</v>
      </c>
      <c r="J54" s="445" t="s">
        <v>397</v>
      </c>
      <c r="K54" s="154" t="s">
        <v>154</v>
      </c>
      <c r="L54" s="216"/>
      <c r="M54" s="219"/>
      <c r="N54" s="823"/>
      <c r="O54" s="824"/>
      <c r="P54" s="825"/>
      <c r="Q54" s="354"/>
      <c r="R54" s="100" t="str">
        <f>IF(Q54&lt;&gt;0,IF(Q54/E54&gt;100%,100%,Q54/E54)," ")</f>
        <v> </v>
      </c>
      <c r="S54" s="354"/>
      <c r="T54" s="100" t="str">
        <f>IF(S54&lt;&gt;0,IF(S54/F54&gt;100%,100%,S54/F54)," ")</f>
        <v> </v>
      </c>
      <c r="U54" s="376"/>
      <c r="V54" s="435"/>
      <c r="W54" s="378" t="str">
        <f>IF(V54&lt;&gt;0,IF(V54/G54&gt;100%,100%,V54/G54)," ")</f>
        <v> </v>
      </c>
      <c r="X54" s="376"/>
      <c r="Y54" s="411"/>
      <c r="Z54" s="378" t="str">
        <f>IF(Y54&lt;&gt;0,IF(Y54/H54&gt;100%,100%,Y54/H54)," ")</f>
        <v> </v>
      </c>
      <c r="AA54" s="376">
        <f>IF((IF(M54="promedio",AVERAGE(Q54,S54,V54,Y54)/I54,SUM(Q54,S54,V54,Y54)/I54))&gt;100%,100%,(IF(M54="promedio",AVERAGE(Q54,S54,V54,Y54)/I54,SUM(Q54,S54,V54,Y54)/I54)))</f>
        <v>0</v>
      </c>
      <c r="AB54" s="223"/>
      <c r="AC54" s="223"/>
      <c r="AD54" s="459"/>
      <c r="AE54" s="224"/>
      <c r="AF54" s="461"/>
      <c r="AG54" s="223"/>
      <c r="AH54" s="223"/>
      <c r="AI54" s="225"/>
      <c r="AJ54" s="224"/>
      <c r="AK54" s="461"/>
      <c r="AL54" s="458"/>
      <c r="AM54" s="458"/>
      <c r="AN54" s="459" t="s">
        <v>655</v>
      </c>
      <c r="AO54" s="460"/>
      <c r="AP54" s="225"/>
      <c r="AQ54" s="489" t="s">
        <v>576</v>
      </c>
      <c r="AR54" s="458"/>
      <c r="AS54" s="223"/>
    </row>
    <row r="55" spans="1:45" ht="87.75" customHeight="1">
      <c r="A55" s="677"/>
      <c r="B55" s="161" t="s">
        <v>398</v>
      </c>
      <c r="C55" s="161" t="s">
        <v>399</v>
      </c>
      <c r="D55" s="379" t="s">
        <v>116</v>
      </c>
      <c r="E55" s="162"/>
      <c r="F55" s="379">
        <v>0.3</v>
      </c>
      <c r="G55" s="379">
        <v>0.35</v>
      </c>
      <c r="H55" s="379">
        <v>0.35</v>
      </c>
      <c r="I55" s="145">
        <f>SUM(F55:H55)</f>
        <v>0.9999999999999999</v>
      </c>
      <c r="J55" s="445" t="s">
        <v>394</v>
      </c>
      <c r="K55" s="154" t="s">
        <v>154</v>
      </c>
      <c r="L55" s="226"/>
      <c r="M55" s="219"/>
      <c r="N55" s="823"/>
      <c r="O55" s="824"/>
      <c r="P55" s="825"/>
      <c r="Q55" s="354"/>
      <c r="R55" s="100" t="str">
        <f>IF(Q55&lt;&gt;0,IF(Q55/E55&gt;100%,100%,Q55/E55)," ")</f>
        <v> </v>
      </c>
      <c r="S55" s="474">
        <v>0.27</v>
      </c>
      <c r="T55" s="378">
        <f>IF(S55&lt;&gt;0,IF(S55/F55&gt;100%,100%,S55/F55)," ")</f>
        <v>0.9000000000000001</v>
      </c>
      <c r="U55" s="376">
        <f>IF((IF(M55="promedio",AVERAGE(Q55,S55)/AVERAGE(E55,F55),SUM(Q55,S55)/SUM(E55,F55)))&gt;100%,100%,(IF(M55="promedio",AVERAGE(Q55,S55)/AVERAGE(E55,F55),SUM(Q55,S55)/SUM(E55,F55))))</f>
        <v>0.9000000000000001</v>
      </c>
      <c r="V55" s="560">
        <v>0.35</v>
      </c>
      <c r="W55" s="378">
        <f>IF(V55&lt;&gt;0,IF(V55/G55&gt;100%,100%,V55/G55)," ")</f>
        <v>1</v>
      </c>
      <c r="X55" s="376">
        <f>IF((IF(M55="promedio",AVERAGE(Q55,S55,V55)/AVERAGE(E55,F55,G55),SUM(Q55,S55,V55)/SUM(E55,F55,G55)))&gt;100%,100%,(IF(M55="promedio",AVERAGE(Q55,S55,V55)/AVERAGE(E55,F55,G55),SUM(Q55,S55,V55)/SUM(E55,F55,G55))))</f>
        <v>0.953846153846154</v>
      </c>
      <c r="Y55" s="411"/>
      <c r="Z55" s="378" t="str">
        <f>IF(Y55&lt;&gt;0,IF(Y55/H55&gt;100%,100%,Y55/H55)," ")</f>
        <v> </v>
      </c>
      <c r="AA55" s="376">
        <f>IF((IF(M55="promedio",AVERAGE(Q55,S55,V55,Y55)/I55,SUM(Q55,S55,V55,Y55)/I55))&gt;100%,100%,(IF(M55="promedio",AVERAGE(Q55,S55,V55,Y55)/I55,SUM(Q55,S55,V55,Y55)/I55)))</f>
        <v>0.6200000000000001</v>
      </c>
      <c r="AB55" s="223"/>
      <c r="AC55" s="223"/>
      <c r="AD55" s="459"/>
      <c r="AE55" s="224"/>
      <c r="AF55" s="461"/>
      <c r="AG55" s="223"/>
      <c r="AH55" s="223"/>
      <c r="AI55" s="225"/>
      <c r="AJ55" s="224"/>
      <c r="AK55" s="461"/>
      <c r="AL55" s="458"/>
      <c r="AM55" s="458"/>
      <c r="AN55" s="459" t="s">
        <v>658</v>
      </c>
      <c r="AO55" s="460"/>
      <c r="AP55" s="225"/>
      <c r="AQ55" s="489" t="s">
        <v>577</v>
      </c>
      <c r="AR55" s="489" t="s">
        <v>659</v>
      </c>
      <c r="AS55" s="223"/>
    </row>
    <row r="56" spans="1:45" ht="87.75" customHeight="1">
      <c r="A56" s="677"/>
      <c r="B56" s="161" t="s">
        <v>400</v>
      </c>
      <c r="C56" s="161" t="s">
        <v>401</v>
      </c>
      <c r="D56" s="379" t="s">
        <v>116</v>
      </c>
      <c r="E56" s="379"/>
      <c r="F56" s="379">
        <v>0.25</v>
      </c>
      <c r="G56" s="379">
        <v>0.5</v>
      </c>
      <c r="H56" s="379">
        <v>0.25</v>
      </c>
      <c r="I56" s="145">
        <f>SUM(F56:H56)</f>
        <v>1</v>
      </c>
      <c r="J56" s="445" t="s">
        <v>394</v>
      </c>
      <c r="K56" s="154" t="s">
        <v>154</v>
      </c>
      <c r="L56" s="216"/>
      <c r="M56" s="219"/>
      <c r="N56" s="823"/>
      <c r="O56" s="824"/>
      <c r="P56" s="825"/>
      <c r="Q56" s="354"/>
      <c r="R56" s="100" t="str">
        <f>IF(Q56&lt;&gt;0,IF(Q56/E56&gt;100%,100%,Q56/E56)," ")</f>
        <v> </v>
      </c>
      <c r="S56" s="474">
        <v>0.25</v>
      </c>
      <c r="T56" s="378">
        <f>IF(S56&lt;&gt;0,IF(S56/F56&gt;100%,100%,S56/F56)," ")</f>
        <v>1</v>
      </c>
      <c r="U56" s="376">
        <f>IF((IF(M56="promedio",AVERAGE(Q56,S56)/AVERAGE(E56,F56),SUM(Q56,S56)/SUM(E56,F56)))&gt;100%,100%,(IF(M56="promedio",AVERAGE(Q56,S56)/AVERAGE(E56,F56),SUM(Q56,S56)/SUM(E56,F56))))</f>
        <v>1</v>
      </c>
      <c r="V56" s="560">
        <v>0.5</v>
      </c>
      <c r="W56" s="378">
        <f>IF(V56&lt;&gt;0,IF(V56/G56&gt;100%,100%,V56/G56)," ")</f>
        <v>1</v>
      </c>
      <c r="X56" s="376">
        <f>IF((IF(M56="promedio",AVERAGE(Q56,S56,V56)/AVERAGE(E56,F56,G56),SUM(Q56,S56,V56)/SUM(E56,F56,G56)))&gt;100%,100%,(IF(M56="promedio",AVERAGE(Q56,S56,V56)/AVERAGE(E56,F56,G56),SUM(Q56,S56,V56)/SUM(E56,F56,G56))))</f>
        <v>1</v>
      </c>
      <c r="Y56" s="411"/>
      <c r="Z56" s="378" t="str">
        <f>IF(Y56&lt;&gt;0,IF(Y56/H56&gt;100%,100%,Y56/H56)," ")</f>
        <v> </v>
      </c>
      <c r="AA56" s="376">
        <f>IF((IF(M56="promedio",AVERAGE(Q56,S56,V56,Y56)/I56,SUM(Q56,S56,V56,Y56)/I56))&gt;100%,100%,(IF(M56="promedio",AVERAGE(Q56,S56,V56,Y56)/I56,SUM(Q56,S56,V56,Y56)/I56)))</f>
        <v>0.75</v>
      </c>
      <c r="AB56" s="223"/>
      <c r="AC56" s="223"/>
      <c r="AD56" s="459"/>
      <c r="AE56" s="224"/>
      <c r="AF56" s="461"/>
      <c r="AG56" s="223"/>
      <c r="AH56" s="223"/>
      <c r="AI56" s="225"/>
      <c r="AJ56" s="224"/>
      <c r="AK56" s="461"/>
      <c r="AL56" s="458"/>
      <c r="AM56" s="458"/>
      <c r="AN56" s="459" t="s">
        <v>657</v>
      </c>
      <c r="AO56" s="460"/>
      <c r="AP56" s="225"/>
      <c r="AQ56" s="489" t="s">
        <v>575</v>
      </c>
      <c r="AR56" s="489" t="s">
        <v>659</v>
      </c>
      <c r="AS56" s="223"/>
    </row>
    <row r="57" spans="1:45" ht="74.25" customHeight="1">
      <c r="A57" s="714"/>
      <c r="B57" s="429" t="s">
        <v>402</v>
      </c>
      <c r="C57" s="438" t="s">
        <v>403</v>
      </c>
      <c r="D57" s="440">
        <v>0.788</v>
      </c>
      <c r="E57" s="439"/>
      <c r="F57" s="437">
        <v>0.9</v>
      </c>
      <c r="G57" s="439"/>
      <c r="H57" s="437">
        <v>0.9</v>
      </c>
      <c r="I57" s="441">
        <f>+H57</f>
        <v>0.9</v>
      </c>
      <c r="J57" s="445" t="s">
        <v>404</v>
      </c>
      <c r="K57" s="154" t="s">
        <v>154</v>
      </c>
      <c r="L57" s="226"/>
      <c r="M57" s="219"/>
      <c r="N57" s="826"/>
      <c r="O57" s="827"/>
      <c r="P57" s="828"/>
      <c r="Q57" s="354"/>
      <c r="R57" s="100" t="str">
        <f>IF(Q57&lt;&gt;0,IF(Q57/E57&gt;100%,100%,Q57/E57)," ")</f>
        <v> </v>
      </c>
      <c r="S57" s="474">
        <v>0.73</v>
      </c>
      <c r="T57" s="378">
        <f>IF(S57&lt;&gt;0,IF(S57/F57&gt;100%,100%,S57/F57)," ")</f>
        <v>0.8111111111111111</v>
      </c>
      <c r="U57" s="376">
        <f>IF((IF(M57="promedio",AVERAGE(Q57,S57)/AVERAGE(E57,F57),SUM(Q57,S57)/SUM(E57,F57)))&gt;100%,100%,(IF(M57="promedio",AVERAGE(Q57,S57)/AVERAGE(E57,F57),SUM(Q57,S57)/SUM(E57,F57))))</f>
        <v>0.8111111111111111</v>
      </c>
      <c r="V57" s="411"/>
      <c r="W57" s="378" t="str">
        <f>IF(V57&lt;&gt;0,IF(V57/G57&gt;100%,100%,V57/G57)," ")</f>
        <v> </v>
      </c>
      <c r="X57" s="376">
        <f>IF((IF(M57="promedio",AVERAGE(Q57,S57,V57)/AVERAGE(E57,F57,G57),SUM(Q57,S57,V57)/SUM(E57,F57,G57)))&gt;100%,100%,(IF(M57="promedio",AVERAGE(Q57,S57,V57)/AVERAGE(E57,F57,G57),SUM(Q57,S57,V57)/SUM(E57,F57,G57))))</f>
        <v>0.8111111111111111</v>
      </c>
      <c r="Y57" s="411"/>
      <c r="Z57" s="378" t="str">
        <f>IF(Y57&lt;&gt;0,IF(Y57/H57&gt;100%,100%,Y57/H57)," ")</f>
        <v> </v>
      </c>
      <c r="AA57" s="376">
        <f>IF((IF(M57="promedio",AVERAGE(Q57,S57,V57,Y57)/I57,SUM(Q57,S57,V57,Y57)/I57))&gt;100%,100%,(IF(M57="promedio",AVERAGE(Q57,S57,V57,Y57)/I57,SUM(Q57,S57,V57,Y57)/I57)))</f>
        <v>0.8111111111111111</v>
      </c>
      <c r="AB57" s="223"/>
      <c r="AC57" s="223"/>
      <c r="AD57" s="459"/>
      <c r="AE57" s="224"/>
      <c r="AF57" s="461"/>
      <c r="AG57" s="223"/>
      <c r="AH57" s="223"/>
      <c r="AI57" s="225"/>
      <c r="AJ57" s="224"/>
      <c r="AK57" s="461"/>
      <c r="AL57" s="458"/>
      <c r="AM57" s="458"/>
      <c r="AN57" s="459" t="s">
        <v>656</v>
      </c>
      <c r="AO57" s="460"/>
      <c r="AP57" s="225"/>
      <c r="AQ57" s="489" t="s">
        <v>578</v>
      </c>
      <c r="AR57" s="489" t="s">
        <v>660</v>
      </c>
      <c r="AS57" s="223"/>
    </row>
    <row r="58" spans="1:43" ht="34.5" customHeight="1">
      <c r="A58" s="695" t="s">
        <v>107</v>
      </c>
      <c r="B58" s="696"/>
      <c r="C58" s="696"/>
      <c r="D58" s="696"/>
      <c r="E58" s="696"/>
      <c r="F58" s="696"/>
      <c r="G58" s="696"/>
      <c r="H58" s="696"/>
      <c r="I58" s="696"/>
      <c r="J58" s="696"/>
      <c r="K58" s="696"/>
      <c r="L58" s="278">
        <v>0.00044</v>
      </c>
      <c r="M58" s="279"/>
      <c r="N58" s="254"/>
      <c r="O58" s="254"/>
      <c r="P58" s="254"/>
      <c r="Q58" s="252">
        <f>$L58/4</f>
        <v>0.00011</v>
      </c>
      <c r="R58" s="255">
        <v>1</v>
      </c>
      <c r="S58" s="252">
        <f>$L58/4</f>
        <v>0.00011</v>
      </c>
      <c r="T58" s="255">
        <v>1</v>
      </c>
      <c r="U58" s="508">
        <f>AVERAGE(U51:U57)</f>
        <v>0.9422222222222223</v>
      </c>
      <c r="V58" s="252">
        <f>$L58/4</f>
        <v>0.00011</v>
      </c>
      <c r="W58" s="255">
        <v>1</v>
      </c>
      <c r="X58" s="256">
        <f>AVERAGE(X51:X57)</f>
        <v>0.8917378917378918</v>
      </c>
      <c r="Y58" s="252">
        <f>$L58/4</f>
        <v>0.00011</v>
      </c>
      <c r="Z58" s="255">
        <v>1</v>
      </c>
      <c r="AA58" s="256">
        <f>AVERAGE(AA51:AA57)</f>
        <v>0.5693908382066276</v>
      </c>
      <c r="AB58" s="257"/>
      <c r="AN58" s="555"/>
      <c r="AO58" s="555"/>
      <c r="AP58" s="555"/>
      <c r="AQ58" s="555"/>
    </row>
    <row r="59" spans="1:28" ht="47.25" customHeight="1">
      <c r="A59" s="691" t="s">
        <v>108</v>
      </c>
      <c r="B59" s="692"/>
      <c r="C59" s="692"/>
      <c r="D59" s="692"/>
      <c r="E59" s="692"/>
      <c r="F59" s="692"/>
      <c r="G59" s="692"/>
      <c r="H59" s="692"/>
      <c r="I59" s="692"/>
      <c r="J59" s="692"/>
      <c r="K59" s="692"/>
      <c r="L59" s="258"/>
      <c r="M59" s="259"/>
      <c r="N59" s="260"/>
      <c r="O59" s="260"/>
      <c r="P59" s="260"/>
      <c r="Q59" s="261">
        <f>R59*Q58/R58</f>
        <v>0.00011</v>
      </c>
      <c r="R59" s="262">
        <f>AVERAGE(R51:R57)</f>
        <v>1</v>
      </c>
      <c r="S59" s="261">
        <f>T59*S58/T58</f>
        <v>0.00010364444444444446</v>
      </c>
      <c r="T59" s="262">
        <f>AVERAGE(T51:T57)</f>
        <v>0.9422222222222223</v>
      </c>
      <c r="U59" s="263">
        <f>SUM(Q59,S59)</f>
        <v>0.00021364444444444447</v>
      </c>
      <c r="V59" s="261">
        <f>W59*V58/W58</f>
        <v>9.319444444444445E-05</v>
      </c>
      <c r="W59" s="262">
        <f>AVERAGE(W51:W57)</f>
        <v>0.8472222222222222</v>
      </c>
      <c r="X59" s="263">
        <f>SUM(U59,V59)</f>
        <v>0.0003068388888888889</v>
      </c>
      <c r="Y59" s="261" t="e">
        <f>Z59*Y58/Z58</f>
        <v>#DIV/0!</v>
      </c>
      <c r="Z59" s="262" t="e">
        <f>AVERAGE(Z51:Z57)</f>
        <v>#DIV/0!</v>
      </c>
      <c r="AA59" s="263" t="e">
        <f>SUM(X59,Y59)</f>
        <v>#DIV/0!</v>
      </c>
      <c r="AB59" s="264"/>
    </row>
    <row r="60" spans="1:13" s="267" customFormat="1" ht="48" customHeight="1">
      <c r="A60" s="266"/>
      <c r="B60" s="266"/>
      <c r="C60" s="266"/>
      <c r="D60" s="266"/>
      <c r="E60" s="266"/>
      <c r="F60" s="266"/>
      <c r="G60" s="266"/>
      <c r="H60" s="266"/>
      <c r="I60" s="266"/>
      <c r="J60" s="266"/>
      <c r="K60" s="266"/>
      <c r="L60" s="266"/>
      <c r="M60" s="266"/>
    </row>
    <row r="61" spans="1:13" s="267" customFormat="1" ht="32.25" customHeight="1">
      <c r="A61" s="266"/>
      <c r="B61" s="266"/>
      <c r="C61" s="266"/>
      <c r="D61" s="266"/>
      <c r="E61" s="266"/>
      <c r="F61" s="266"/>
      <c r="G61" s="266"/>
      <c r="H61" s="266"/>
      <c r="I61" s="266"/>
      <c r="J61" s="266"/>
      <c r="K61" s="266"/>
      <c r="L61" s="266"/>
      <c r="M61" s="266"/>
    </row>
    <row r="62" spans="1:45" ht="42" customHeight="1">
      <c r="A62" s="699" t="s">
        <v>474</v>
      </c>
      <c r="B62" s="700"/>
      <c r="C62" s="700"/>
      <c r="D62" s="700"/>
      <c r="E62" s="700"/>
      <c r="F62" s="700"/>
      <c r="G62" s="700"/>
      <c r="H62" s="700"/>
      <c r="I62" s="700"/>
      <c r="J62" s="700"/>
      <c r="K62" s="700"/>
      <c r="L62" s="700"/>
      <c r="M62" s="700"/>
      <c r="N62" s="700"/>
      <c r="O62" s="700"/>
      <c r="P62" s="700"/>
      <c r="Q62" s="700"/>
      <c r="R62" s="700"/>
      <c r="S62" s="700"/>
      <c r="T62" s="700"/>
      <c r="U62" s="700"/>
      <c r="V62" s="700"/>
      <c r="W62" s="700"/>
      <c r="X62" s="700"/>
      <c r="Y62" s="700"/>
      <c r="Z62" s="700"/>
      <c r="AA62" s="700"/>
      <c r="AB62" s="700"/>
      <c r="AC62" s="700"/>
      <c r="AD62" s="700"/>
      <c r="AE62" s="700"/>
      <c r="AF62" s="700"/>
      <c r="AG62" s="700"/>
      <c r="AH62" s="700"/>
      <c r="AI62" s="700"/>
      <c r="AJ62" s="700"/>
      <c r="AK62" s="700"/>
      <c r="AL62" s="700"/>
      <c r="AM62" s="700"/>
      <c r="AN62" s="700"/>
      <c r="AO62" s="700"/>
      <c r="AP62" s="700"/>
      <c r="AQ62" s="700"/>
      <c r="AR62" s="700"/>
      <c r="AS62" s="700"/>
    </row>
    <row r="63" spans="1:45" ht="47.25" customHeight="1">
      <c r="A63" s="699" t="s">
        <v>25</v>
      </c>
      <c r="B63" s="700"/>
      <c r="C63" s="700"/>
      <c r="D63" s="700"/>
      <c r="E63" s="700"/>
      <c r="F63" s="700"/>
      <c r="G63" s="700"/>
      <c r="H63" s="700"/>
      <c r="I63" s="700"/>
      <c r="J63" s="700"/>
      <c r="K63" s="700"/>
      <c r="L63" s="700"/>
      <c r="M63" s="700"/>
      <c r="N63" s="700"/>
      <c r="O63" s="700"/>
      <c r="P63" s="700"/>
      <c r="Q63" s="701" t="s">
        <v>138</v>
      </c>
      <c r="R63" s="702"/>
      <c r="S63" s="702"/>
      <c r="T63" s="702"/>
      <c r="U63" s="702"/>
      <c r="V63" s="702"/>
      <c r="W63" s="702"/>
      <c r="X63" s="702"/>
      <c r="Y63" s="702"/>
      <c r="Z63" s="702"/>
      <c r="AA63" s="702"/>
      <c r="AB63" s="702"/>
      <c r="AC63" s="702"/>
      <c r="AD63" s="702"/>
      <c r="AE63" s="702"/>
      <c r="AF63" s="702"/>
      <c r="AG63" s="702"/>
      <c r="AH63" s="702"/>
      <c r="AI63" s="702"/>
      <c r="AJ63" s="702"/>
      <c r="AK63" s="702"/>
      <c r="AL63" s="702"/>
      <c r="AM63" s="702"/>
      <c r="AN63" s="702"/>
      <c r="AO63" s="702"/>
      <c r="AP63" s="702"/>
      <c r="AQ63" s="702"/>
      <c r="AR63" s="702"/>
      <c r="AS63" s="702"/>
    </row>
    <row r="64" spans="1:45" ht="33.75" customHeight="1">
      <c r="A64" s="703" t="s">
        <v>10</v>
      </c>
      <c r="B64" s="690" t="s">
        <v>99</v>
      </c>
      <c r="C64" s="690" t="s">
        <v>11</v>
      </c>
      <c r="D64" s="690" t="s">
        <v>12</v>
      </c>
      <c r="E64" s="704" t="s">
        <v>111</v>
      </c>
      <c r="F64" s="705"/>
      <c r="G64" s="705"/>
      <c r="H64" s="706"/>
      <c r="I64" s="693" t="s">
        <v>112</v>
      </c>
      <c r="J64" s="690" t="s">
        <v>13</v>
      </c>
      <c r="K64" s="690" t="s">
        <v>104</v>
      </c>
      <c r="L64" s="693" t="s">
        <v>14</v>
      </c>
      <c r="M64" s="394"/>
      <c r="N64" s="693" t="s">
        <v>156</v>
      </c>
      <c r="O64" s="693" t="s">
        <v>155</v>
      </c>
      <c r="P64" s="693" t="s">
        <v>157</v>
      </c>
      <c r="Q64" s="730" t="s">
        <v>139</v>
      </c>
      <c r="R64" s="731"/>
      <c r="S64" s="731"/>
      <c r="T64" s="731"/>
      <c r="U64" s="731"/>
      <c r="V64" s="731"/>
      <c r="W64" s="731"/>
      <c r="X64" s="731"/>
      <c r="Y64" s="731"/>
      <c r="Z64" s="731"/>
      <c r="AA64" s="731"/>
      <c r="AB64" s="730" t="s">
        <v>140</v>
      </c>
      <c r="AC64" s="731"/>
      <c r="AD64" s="731"/>
      <c r="AE64" s="731"/>
      <c r="AF64" s="731"/>
      <c r="AG64" s="731"/>
      <c r="AH64" s="731"/>
      <c r="AI64" s="732"/>
      <c r="AJ64" s="736" t="s">
        <v>141</v>
      </c>
      <c r="AK64" s="737"/>
      <c r="AL64" s="737"/>
      <c r="AM64" s="737"/>
      <c r="AN64" s="724" t="s">
        <v>145</v>
      </c>
      <c r="AO64" s="728" t="s">
        <v>146</v>
      </c>
      <c r="AP64" s="726" t="s">
        <v>148</v>
      </c>
      <c r="AQ64" s="727"/>
      <c r="AR64" s="727"/>
      <c r="AS64" s="727"/>
    </row>
    <row r="65" spans="1:45" ht="45" customHeight="1">
      <c r="A65" s="703"/>
      <c r="B65" s="690"/>
      <c r="C65" s="690"/>
      <c r="D65" s="690"/>
      <c r="E65" s="269" t="s">
        <v>100</v>
      </c>
      <c r="F65" s="269" t="s">
        <v>101</v>
      </c>
      <c r="G65" s="269" t="s">
        <v>102</v>
      </c>
      <c r="H65" s="269" t="s">
        <v>103</v>
      </c>
      <c r="I65" s="694"/>
      <c r="J65" s="690"/>
      <c r="K65" s="690"/>
      <c r="L65" s="694"/>
      <c r="M65" s="395"/>
      <c r="N65" s="694"/>
      <c r="O65" s="694"/>
      <c r="P65" s="694"/>
      <c r="Q65" s="433" t="s">
        <v>100</v>
      </c>
      <c r="R65" s="433" t="s">
        <v>142</v>
      </c>
      <c r="S65" s="433" t="s">
        <v>101</v>
      </c>
      <c r="T65" s="433" t="s">
        <v>142</v>
      </c>
      <c r="U65" s="433" t="s">
        <v>143</v>
      </c>
      <c r="V65" s="433" t="s">
        <v>102</v>
      </c>
      <c r="W65" s="433" t="s">
        <v>142</v>
      </c>
      <c r="X65" s="433" t="s">
        <v>144</v>
      </c>
      <c r="Y65" s="433" t="s">
        <v>103</v>
      </c>
      <c r="Z65" s="433" t="s">
        <v>142</v>
      </c>
      <c r="AA65" s="99" t="s">
        <v>165</v>
      </c>
      <c r="AB65" s="433" t="s">
        <v>100</v>
      </c>
      <c r="AC65" s="433" t="s">
        <v>142</v>
      </c>
      <c r="AD65" s="433" t="s">
        <v>101</v>
      </c>
      <c r="AE65" s="433" t="s">
        <v>142</v>
      </c>
      <c r="AF65" s="433" t="s">
        <v>102</v>
      </c>
      <c r="AG65" s="433" t="s">
        <v>142</v>
      </c>
      <c r="AH65" s="433" t="s">
        <v>103</v>
      </c>
      <c r="AI65" s="433" t="s">
        <v>142</v>
      </c>
      <c r="AJ65" s="433" t="s">
        <v>100</v>
      </c>
      <c r="AK65" s="433" t="s">
        <v>101</v>
      </c>
      <c r="AL65" s="433" t="s">
        <v>102</v>
      </c>
      <c r="AM65" s="433" t="s">
        <v>103</v>
      </c>
      <c r="AN65" s="725"/>
      <c r="AO65" s="729"/>
      <c r="AP65" s="270" t="s">
        <v>147</v>
      </c>
      <c r="AQ65" s="270" t="s">
        <v>149</v>
      </c>
      <c r="AR65" s="270" t="s">
        <v>150</v>
      </c>
      <c r="AS65" s="270" t="s">
        <v>151</v>
      </c>
    </row>
    <row r="66" spans="1:45" ht="91.5" customHeight="1">
      <c r="A66" s="676" t="s">
        <v>405</v>
      </c>
      <c r="B66" s="431" t="s">
        <v>406</v>
      </c>
      <c r="C66" s="431" t="s">
        <v>407</v>
      </c>
      <c r="D66" s="380" t="s">
        <v>116</v>
      </c>
      <c r="E66" s="380">
        <v>0.25</v>
      </c>
      <c r="F66" s="380">
        <v>0.25</v>
      </c>
      <c r="G66" s="380">
        <v>0.25</v>
      </c>
      <c r="H66" s="380">
        <v>0.25</v>
      </c>
      <c r="I66" s="380">
        <v>1</v>
      </c>
      <c r="J66" s="431" t="s">
        <v>408</v>
      </c>
      <c r="K66" s="154" t="s">
        <v>154</v>
      </c>
      <c r="L66" s="214"/>
      <c r="M66" s="214"/>
      <c r="N66" s="820"/>
      <c r="O66" s="821"/>
      <c r="P66" s="822"/>
      <c r="Q66" s="412">
        <v>0.25</v>
      </c>
      <c r="R66" s="378">
        <f>IF(Q66&lt;&gt;0,IF(Q66/E66&gt;100%,100%,Q66/E66)," ")</f>
        <v>1</v>
      </c>
      <c r="S66" s="474">
        <v>0.25</v>
      </c>
      <c r="T66" s="378">
        <f>IF(S66&lt;&gt;0,IF(S66/F66&gt;100%,100%,S66/F66)," ")</f>
        <v>1</v>
      </c>
      <c r="U66" s="376">
        <f>IF((IF(M66="promedio",AVERAGE(Q66,S66)/AVERAGE(E66,F66),SUM(Q66,S66)/SUM(E66,F66)))&gt;100%,100%,(IF(M66="promedio",AVERAGE(Q66,S66)/AVERAGE(E66,F66),SUM(Q66,S66)/SUM(E66,F66))))</f>
        <v>1</v>
      </c>
      <c r="V66" s="560">
        <v>0.25</v>
      </c>
      <c r="W66" s="378">
        <f>IF(V66&lt;&gt;0,IF(V66/G66&gt;100%,100%,V66/G66)," ")</f>
        <v>1</v>
      </c>
      <c r="X66" s="376">
        <f>IF((IF(M66="promedio",AVERAGE(Q66,S66,V66)/AVERAGE(E66,F66,G66),SUM(Q66,S66,V66)/SUM(E66,F66,G66)))&gt;100%,100%,(IF(M66="promedio",AVERAGE(Q66,S66,V66)/AVERAGE(E66,F66,G66),SUM(Q66,S66,V66)/SUM(E66,F66,G66))))</f>
        <v>1</v>
      </c>
      <c r="Y66" s="411"/>
      <c r="Z66" s="378" t="str">
        <f>IF(Y66&lt;&gt;0,IF(Y66/H66&gt;100%,100%,Y66/H66)," ")</f>
        <v> </v>
      </c>
      <c r="AA66" s="376">
        <f>IF((IF(M66="promedio",AVERAGE(Q66,S66,V66,Y66)/I66,SUM(Q66,S66,V66,Y66)/I66))&gt;100%,100%,(IF(M66="promedio",AVERAGE(Q66,S66,V66,Y66)/I66,SUM(Q66,S66,V66,Y66)/I66)))</f>
        <v>0.75</v>
      </c>
      <c r="AB66" s="215"/>
      <c r="AC66" s="215"/>
      <c r="AD66" s="455"/>
      <c r="AE66" s="215"/>
      <c r="AF66" s="455"/>
      <c r="AG66" s="215"/>
      <c r="AH66" s="215"/>
      <c r="AI66" s="215"/>
      <c r="AJ66" s="215"/>
      <c r="AK66" s="455"/>
      <c r="AL66" s="455"/>
      <c r="AM66" s="455"/>
      <c r="AN66" s="511" t="s">
        <v>594</v>
      </c>
      <c r="AO66" s="511"/>
      <c r="AP66" s="372" t="s">
        <v>529</v>
      </c>
      <c r="AQ66" s="546" t="s">
        <v>563</v>
      </c>
      <c r="AR66" s="546" t="s">
        <v>595</v>
      </c>
      <c r="AS66" s="215"/>
    </row>
    <row r="67" spans="1:45" ht="68.25" customHeight="1">
      <c r="A67" s="677"/>
      <c r="B67" s="431" t="s">
        <v>409</v>
      </c>
      <c r="C67" s="858" t="s">
        <v>410</v>
      </c>
      <c r="D67" s="787">
        <v>0.9</v>
      </c>
      <c r="E67" s="858"/>
      <c r="F67" s="858"/>
      <c r="G67" s="858"/>
      <c r="H67" s="845">
        <v>0.9</v>
      </c>
      <c r="I67" s="787">
        <f>+H67</f>
        <v>0.9</v>
      </c>
      <c r="J67" s="431" t="s">
        <v>408</v>
      </c>
      <c r="K67" s="154" t="s">
        <v>154</v>
      </c>
      <c r="L67" s="216"/>
      <c r="M67" s="216"/>
      <c r="N67" s="823"/>
      <c r="O67" s="824"/>
      <c r="P67" s="825"/>
      <c r="Q67" s="790"/>
      <c r="R67" s="752" t="str">
        <f>IF(Q67&lt;&gt;0,IF(Q67/E67&gt;100%,100%,Q67/E67)," ")</f>
        <v> </v>
      </c>
      <c r="S67" s="790"/>
      <c r="T67" s="752" t="str">
        <f>IF(S67&lt;&gt;0,IF(S67/F67&gt;100%,100%,S67/F67)," ")</f>
        <v> </v>
      </c>
      <c r="U67" s="747"/>
      <c r="V67" s="790"/>
      <c r="W67" s="752" t="str">
        <f>IF(V67&lt;&gt;0,IF(V67/G67&gt;100%,100%,V67/G67)," ")</f>
        <v> </v>
      </c>
      <c r="X67" s="747"/>
      <c r="Y67" s="790"/>
      <c r="Z67" s="752" t="str">
        <f>IF(Y67&lt;&gt;0,IF(Y67/H67&gt;100%,100%,Y67/H67)," ")</f>
        <v> </v>
      </c>
      <c r="AA67" s="747">
        <f>IF((IF(M67="promedio",AVERAGE(Q67,S67,V67,Y67)/I67,SUM(Q67,S67,V67,Y67)/I67))&gt;100%,100%,(IF(M67="promedio",AVERAGE(Q67,S67,V67,Y67)/I67,SUM(Q67,S67,V67,Y67)/I67)))</f>
        <v>0</v>
      </c>
      <c r="AB67" s="217"/>
      <c r="AC67" s="217"/>
      <c r="AD67" s="456"/>
      <c r="AE67" s="217"/>
      <c r="AF67" s="456"/>
      <c r="AG67" s="217"/>
      <c r="AH67" s="217"/>
      <c r="AI67" s="217"/>
      <c r="AJ67" s="217"/>
      <c r="AK67" s="456"/>
      <c r="AL67" s="456"/>
      <c r="AM67" s="456"/>
      <c r="AN67" s="456"/>
      <c r="AO67" s="456"/>
      <c r="AP67" s="217"/>
      <c r="AQ67" s="456"/>
      <c r="AR67" s="456"/>
      <c r="AS67" s="217"/>
    </row>
    <row r="68" spans="1:45" ht="77.25" customHeight="1">
      <c r="A68" s="677"/>
      <c r="B68" s="431" t="s">
        <v>411</v>
      </c>
      <c r="C68" s="906"/>
      <c r="D68" s="788"/>
      <c r="E68" s="906"/>
      <c r="F68" s="906"/>
      <c r="G68" s="906"/>
      <c r="H68" s="906"/>
      <c r="I68" s="788"/>
      <c r="J68" s="431" t="s">
        <v>408</v>
      </c>
      <c r="K68" s="154" t="s">
        <v>154</v>
      </c>
      <c r="L68" s="216"/>
      <c r="M68" s="216"/>
      <c r="N68" s="823"/>
      <c r="O68" s="824"/>
      <c r="P68" s="825"/>
      <c r="Q68" s="791"/>
      <c r="R68" s="785"/>
      <c r="S68" s="791"/>
      <c r="T68" s="785"/>
      <c r="U68" s="786"/>
      <c r="V68" s="791"/>
      <c r="W68" s="785"/>
      <c r="X68" s="786"/>
      <c r="Y68" s="791"/>
      <c r="Z68" s="785"/>
      <c r="AA68" s="786"/>
      <c r="AB68" s="218"/>
      <c r="AC68" s="218"/>
      <c r="AD68" s="457"/>
      <c r="AE68" s="218"/>
      <c r="AF68" s="457"/>
      <c r="AG68" s="218"/>
      <c r="AH68" s="218"/>
      <c r="AI68" s="218"/>
      <c r="AJ68" s="218"/>
      <c r="AK68" s="457"/>
      <c r="AL68" s="457"/>
      <c r="AM68" s="457"/>
      <c r="AN68" s="457"/>
      <c r="AO68" s="457"/>
      <c r="AP68" s="218"/>
      <c r="AQ68" s="457"/>
      <c r="AR68" s="457"/>
      <c r="AS68" s="218"/>
    </row>
    <row r="69" spans="1:45" ht="71.25" customHeight="1">
      <c r="A69" s="677"/>
      <c r="B69" s="431" t="s">
        <v>412</v>
      </c>
      <c r="C69" s="857"/>
      <c r="D69" s="789"/>
      <c r="E69" s="857"/>
      <c r="F69" s="857"/>
      <c r="G69" s="857"/>
      <c r="H69" s="857"/>
      <c r="I69" s="789"/>
      <c r="J69" s="431" t="s">
        <v>413</v>
      </c>
      <c r="K69" s="154" t="s">
        <v>154</v>
      </c>
      <c r="L69" s="216"/>
      <c r="M69" s="219"/>
      <c r="N69" s="826"/>
      <c r="O69" s="827"/>
      <c r="P69" s="828"/>
      <c r="Q69" s="792"/>
      <c r="R69" s="753"/>
      <c r="S69" s="792"/>
      <c r="T69" s="753"/>
      <c r="U69" s="748"/>
      <c r="V69" s="792"/>
      <c r="W69" s="753"/>
      <c r="X69" s="748"/>
      <c r="Y69" s="792"/>
      <c r="Z69" s="753"/>
      <c r="AA69" s="748"/>
      <c r="AB69" s="223"/>
      <c r="AC69" s="223"/>
      <c r="AD69" s="459"/>
      <c r="AE69" s="224"/>
      <c r="AF69" s="461"/>
      <c r="AG69" s="223"/>
      <c r="AH69" s="223"/>
      <c r="AI69" s="225"/>
      <c r="AJ69" s="224"/>
      <c r="AK69" s="461"/>
      <c r="AL69" s="458"/>
      <c r="AM69" s="458"/>
      <c r="AN69" s="459"/>
      <c r="AO69" s="460"/>
      <c r="AP69" s="225"/>
      <c r="AQ69" s="458"/>
      <c r="AR69" s="458"/>
      <c r="AS69" s="223"/>
    </row>
    <row r="70" spans="1:28" ht="34.5" customHeight="1">
      <c r="A70" s="695" t="s">
        <v>107</v>
      </c>
      <c r="B70" s="696"/>
      <c r="C70" s="696"/>
      <c r="D70" s="696"/>
      <c r="E70" s="696"/>
      <c r="F70" s="696"/>
      <c r="G70" s="696"/>
      <c r="H70" s="696"/>
      <c r="I70" s="696"/>
      <c r="J70" s="696"/>
      <c r="K70" s="696"/>
      <c r="L70" s="355">
        <v>0.001</v>
      </c>
      <c r="M70" s="279"/>
      <c r="N70" s="254"/>
      <c r="O70" s="254"/>
      <c r="P70" s="254"/>
      <c r="Q70" s="252">
        <f>$L70/4</f>
        <v>0.00025</v>
      </c>
      <c r="R70" s="255">
        <v>1</v>
      </c>
      <c r="S70" s="252">
        <f>$L70/4</f>
        <v>0.00025</v>
      </c>
      <c r="T70" s="255">
        <v>1</v>
      </c>
      <c r="U70" s="256">
        <f>AVERAGE(U66:U69)</f>
        <v>1</v>
      </c>
      <c r="V70" s="252">
        <f>$L70/4</f>
        <v>0.00025</v>
      </c>
      <c r="W70" s="255">
        <v>1</v>
      </c>
      <c r="X70" s="256">
        <f>AVERAGE(X66:X69)</f>
        <v>1</v>
      </c>
      <c r="Y70" s="252">
        <f>$L70/4</f>
        <v>0.00025</v>
      </c>
      <c r="Z70" s="255">
        <v>1</v>
      </c>
      <c r="AA70" s="256">
        <f>AVERAGE(AA66:AA69)</f>
        <v>0.375</v>
      </c>
      <c r="AB70" s="257"/>
    </row>
    <row r="71" spans="1:28" ht="47.25" customHeight="1">
      <c r="A71" s="691" t="s">
        <v>108</v>
      </c>
      <c r="B71" s="692"/>
      <c r="C71" s="692"/>
      <c r="D71" s="692"/>
      <c r="E71" s="692"/>
      <c r="F71" s="692"/>
      <c r="G71" s="692"/>
      <c r="H71" s="692"/>
      <c r="I71" s="692"/>
      <c r="J71" s="692"/>
      <c r="K71" s="692"/>
      <c r="L71" s="258"/>
      <c r="M71" s="259"/>
      <c r="N71" s="260"/>
      <c r="O71" s="260"/>
      <c r="P71" s="260"/>
      <c r="Q71" s="261">
        <f>R71*Q70/R70</f>
        <v>0.00025</v>
      </c>
      <c r="R71" s="262">
        <f>AVERAGE(R66:R69)</f>
        <v>1</v>
      </c>
      <c r="S71" s="261">
        <f>T71*S70/T70</f>
        <v>0.00025</v>
      </c>
      <c r="T71" s="262">
        <f>AVERAGE(T66:T69)</f>
        <v>1</v>
      </c>
      <c r="U71" s="263">
        <f>SUM(Q71,S71)</f>
        <v>0.0005</v>
      </c>
      <c r="V71" s="261">
        <f>W71*V70/W70</f>
        <v>0.00025</v>
      </c>
      <c r="W71" s="262">
        <f>AVERAGE(W66:W69)</f>
        <v>1</v>
      </c>
      <c r="X71" s="263">
        <f>SUM(U71,V71)</f>
        <v>0.00075</v>
      </c>
      <c r="Y71" s="261" t="e">
        <f>Z71*Y70/Z70</f>
        <v>#DIV/0!</v>
      </c>
      <c r="Z71" s="262" t="e">
        <f>AVERAGE(Z66:Z69)</f>
        <v>#DIV/0!</v>
      </c>
      <c r="AA71" s="263" t="e">
        <f>SUM(X71,Y71)</f>
        <v>#DIV/0!</v>
      </c>
      <c r="AB71" s="264"/>
    </row>
    <row r="72" ht="37.5" customHeight="1"/>
    <row r="73" spans="1:198" ht="41.25" customHeight="1">
      <c r="A73" s="673" t="s">
        <v>109</v>
      </c>
      <c r="B73" s="674"/>
      <c r="C73" s="674"/>
      <c r="D73" s="674"/>
      <c r="E73" s="674"/>
      <c r="F73" s="674"/>
      <c r="G73" s="674"/>
      <c r="H73" s="674"/>
      <c r="I73" s="674"/>
      <c r="J73" s="674"/>
      <c r="K73" s="675"/>
      <c r="L73" s="324">
        <f>SUM(L21,L43,L58,L70)</f>
        <v>0.00228</v>
      </c>
      <c r="M73" s="325"/>
      <c r="N73" s="326"/>
      <c r="O73" s="326"/>
      <c r="P73" s="326"/>
      <c r="Q73" s="324">
        <f>SUM(Q21,Q43,Q58,Q70)</f>
        <v>0.0006033333333333333</v>
      </c>
      <c r="R73" s="327">
        <v>1</v>
      </c>
      <c r="S73" s="324">
        <f>SUM(S21,S43,S58,S70)</f>
        <v>0.0006033333333333333</v>
      </c>
      <c r="T73" s="327">
        <v>1</v>
      </c>
      <c r="U73" s="509">
        <f>AVERAGE(U21,U43,U58,U70)</f>
        <v>0.983955938697318</v>
      </c>
      <c r="V73" s="324">
        <f>SUM(V21,V43,V58,V70)</f>
        <v>0.0004933333333333334</v>
      </c>
      <c r="W73" s="327">
        <v>1</v>
      </c>
      <c r="X73" s="324">
        <f>AVERAGE(X21,X43,X58,X70)</f>
        <v>0.9713348560762354</v>
      </c>
      <c r="Y73" s="324">
        <f>SUM(Y21,Y43,Y58,Y70)</f>
        <v>0.0006033333333333333</v>
      </c>
      <c r="Z73" s="327">
        <v>1</v>
      </c>
      <c r="AA73" s="256">
        <f>AVERAGE(AA21,AA43,AA58,AA70)</f>
        <v>0.5057313302413121</v>
      </c>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I73" s="326"/>
      <c r="CJ73" s="326"/>
      <c r="CK73" s="326"/>
      <c r="CL73" s="326"/>
      <c r="CM73" s="326"/>
      <c r="CN73" s="326"/>
      <c r="CO73" s="326"/>
      <c r="CP73" s="326"/>
      <c r="CQ73" s="326"/>
      <c r="CR73" s="326"/>
      <c r="CS73" s="326"/>
      <c r="CT73" s="326"/>
      <c r="CU73" s="326"/>
      <c r="CV73" s="326"/>
      <c r="CW73" s="326"/>
      <c r="CX73" s="326"/>
      <c r="CY73" s="326"/>
      <c r="CZ73" s="326"/>
      <c r="DA73" s="326"/>
      <c r="DB73" s="326"/>
      <c r="DC73" s="326"/>
      <c r="DD73" s="326"/>
      <c r="DE73" s="326"/>
      <c r="DF73" s="326"/>
      <c r="DG73" s="326"/>
      <c r="DH73" s="326"/>
      <c r="DI73" s="326"/>
      <c r="DJ73" s="326"/>
      <c r="DK73" s="326"/>
      <c r="DL73" s="326"/>
      <c r="DM73" s="326"/>
      <c r="DN73" s="326"/>
      <c r="DO73" s="326"/>
      <c r="DP73" s="326"/>
      <c r="DQ73" s="326"/>
      <c r="DR73" s="326"/>
      <c r="DS73" s="326"/>
      <c r="DT73" s="326"/>
      <c r="DU73" s="326"/>
      <c r="DV73" s="326"/>
      <c r="DW73" s="326"/>
      <c r="DX73" s="326"/>
      <c r="DY73" s="326"/>
      <c r="DZ73" s="326"/>
      <c r="EA73" s="326"/>
      <c r="EB73" s="326"/>
      <c r="EC73" s="326"/>
      <c r="ED73" s="326"/>
      <c r="EE73" s="326"/>
      <c r="EF73" s="326"/>
      <c r="EG73" s="326"/>
      <c r="EH73" s="326"/>
      <c r="EI73" s="326"/>
      <c r="EJ73" s="326"/>
      <c r="EK73" s="326"/>
      <c r="EL73" s="326"/>
      <c r="EM73" s="326"/>
      <c r="EN73" s="326"/>
      <c r="EO73" s="326"/>
      <c r="EP73" s="326"/>
      <c r="EQ73" s="326"/>
      <c r="ER73" s="326"/>
      <c r="ES73" s="326"/>
      <c r="ET73" s="326"/>
      <c r="EU73" s="326"/>
      <c r="EV73" s="326"/>
      <c r="EW73" s="326"/>
      <c r="EX73" s="326"/>
      <c r="EY73" s="326"/>
      <c r="EZ73" s="326"/>
      <c r="FA73" s="326"/>
      <c r="FB73" s="326"/>
      <c r="FC73" s="326"/>
      <c r="FD73" s="326"/>
      <c r="FE73" s="326"/>
      <c r="FF73" s="326"/>
      <c r="FG73" s="326"/>
      <c r="FH73" s="326"/>
      <c r="FI73" s="326"/>
      <c r="FJ73" s="326"/>
      <c r="FK73" s="326"/>
      <c r="FL73" s="326"/>
      <c r="FM73" s="326"/>
      <c r="FN73" s="326"/>
      <c r="FO73" s="326"/>
      <c r="FP73" s="326"/>
      <c r="FQ73" s="326"/>
      <c r="FR73" s="326"/>
      <c r="FS73" s="326"/>
      <c r="FT73" s="326"/>
      <c r="FU73" s="326"/>
      <c r="FV73" s="326"/>
      <c r="FW73" s="326"/>
      <c r="FX73" s="326"/>
      <c r="FY73" s="326"/>
      <c r="FZ73" s="326"/>
      <c r="GA73" s="326"/>
      <c r="GB73" s="326"/>
      <c r="GC73" s="326"/>
      <c r="GD73" s="326"/>
      <c r="GE73" s="326"/>
      <c r="GF73" s="326"/>
      <c r="GG73" s="326"/>
      <c r="GH73" s="326"/>
      <c r="GI73" s="326"/>
      <c r="GJ73" s="326"/>
      <c r="GK73" s="326"/>
      <c r="GL73" s="326"/>
      <c r="GM73" s="326"/>
      <c r="GN73" s="326"/>
      <c r="GO73" s="326"/>
      <c r="GP73" s="326"/>
    </row>
    <row r="74" spans="1:27" s="331" customFormat="1" ht="41.25" customHeight="1">
      <c r="A74" s="670" t="s">
        <v>110</v>
      </c>
      <c r="B74" s="671"/>
      <c r="C74" s="671"/>
      <c r="D74" s="671"/>
      <c r="E74" s="671"/>
      <c r="F74" s="671"/>
      <c r="G74" s="671"/>
      <c r="H74" s="671"/>
      <c r="I74" s="671"/>
      <c r="J74" s="671"/>
      <c r="K74" s="672"/>
      <c r="L74" s="329"/>
      <c r="M74" s="330"/>
      <c r="Q74" s="332">
        <f>(R74*Q73)/R73</f>
        <v>0.0006033333333333333</v>
      </c>
      <c r="R74" s="333">
        <f>AVERAGE(R22,R44,R59,R71)</f>
        <v>1</v>
      </c>
      <c r="S74" s="332">
        <f>(T74*S73)/T73</f>
        <v>0.0005917232120051086</v>
      </c>
      <c r="T74" s="333">
        <f>AVERAGE(T22,T44,T59,T71)</f>
        <v>0.980756704980843</v>
      </c>
      <c r="U74" s="324">
        <f>SUM(U22,U44,U59,U71)</f>
        <v>0.0010648662835249043</v>
      </c>
      <c r="V74" s="332">
        <f>(W74*V73)/W73</f>
        <v>0.0004682098765432099</v>
      </c>
      <c r="W74" s="333">
        <f>AVERAGE(W22,W44,W59,W71)</f>
        <v>0.9490740740740741</v>
      </c>
      <c r="X74" s="324">
        <f>SUM(X22,X44,X59,X71)</f>
        <v>0.001541394061302682</v>
      </c>
      <c r="Y74" s="332" t="e">
        <f>(Z74*Y73)/Z73</f>
        <v>#DIV/0!</v>
      </c>
      <c r="Z74" s="333" t="e">
        <f>AVERAGE(Z22,Z44,Z59,Z71)</f>
        <v>#DIV/0!</v>
      </c>
      <c r="AA74" s="256" t="e">
        <f>SUM(AA22,AA44,AA59,AA71)</f>
        <v>#DIV/0!</v>
      </c>
    </row>
  </sheetData>
  <sheetProtection password="CC3A" sheet="1" insertHyperlinks="0"/>
  <mergeCells count="254">
    <mergeCell ref="AR15:AR16"/>
    <mergeCell ref="AF18:AF20"/>
    <mergeCell ref="AG18:AG20"/>
    <mergeCell ref="AL18:AL20"/>
    <mergeCell ref="AR18:AR20"/>
    <mergeCell ref="AF33:AF35"/>
    <mergeCell ref="AG33:AG35"/>
    <mergeCell ref="AL33:AL35"/>
    <mergeCell ref="AR33:AR35"/>
    <mergeCell ref="AN33:AN35"/>
    <mergeCell ref="V15:V16"/>
    <mergeCell ref="W15:W16"/>
    <mergeCell ref="X15:X16"/>
    <mergeCell ref="AF15:AF16"/>
    <mergeCell ref="AG15:AG16"/>
    <mergeCell ref="AL15:AL16"/>
    <mergeCell ref="AB33:AB35"/>
    <mergeCell ref="AC33:AC35"/>
    <mergeCell ref="AD33:AD35"/>
    <mergeCell ref="AE33:AE35"/>
    <mergeCell ref="AJ33:AJ35"/>
    <mergeCell ref="AK33:AK35"/>
    <mergeCell ref="AQ18:AQ20"/>
    <mergeCell ref="AD15:AD16"/>
    <mergeCell ref="AE15:AE16"/>
    <mergeCell ref="AK15:AK16"/>
    <mergeCell ref="AQ15:AQ16"/>
    <mergeCell ref="AN15:AN16"/>
    <mergeCell ref="AO15:AO16"/>
    <mergeCell ref="AE18:AE20"/>
    <mergeCell ref="AJ18:AJ20"/>
    <mergeCell ref="AK18:AK20"/>
    <mergeCell ref="AN18:AN20"/>
    <mergeCell ref="AO18:AO20"/>
    <mergeCell ref="AP18:AP20"/>
    <mergeCell ref="B15:B16"/>
    <mergeCell ref="C15:C16"/>
    <mergeCell ref="D15:D16"/>
    <mergeCell ref="E15:E16"/>
    <mergeCell ref="F15:F16"/>
    <mergeCell ref="G15:G16"/>
    <mergeCell ref="H15:H16"/>
    <mergeCell ref="I15:I16"/>
    <mergeCell ref="J15:J16"/>
    <mergeCell ref="R15:R16"/>
    <mergeCell ref="AB15:AB16"/>
    <mergeCell ref="AC15:AC16"/>
    <mergeCell ref="AJ15:AJ16"/>
    <mergeCell ref="K15:K16"/>
    <mergeCell ref="L15:L16"/>
    <mergeCell ref="Q15:Q16"/>
    <mergeCell ref="N14:P20"/>
    <mergeCell ref="S15:S16"/>
    <mergeCell ref="T15:T16"/>
    <mergeCell ref="AB18:AB20"/>
    <mergeCell ref="AC18:AC20"/>
    <mergeCell ref="AD18:AD20"/>
    <mergeCell ref="N51:P57"/>
    <mergeCell ref="N29:P42"/>
    <mergeCell ref="Q51:Q52"/>
    <mergeCell ref="R51:R52"/>
    <mergeCell ref="S51:S52"/>
    <mergeCell ref="Q63:AS63"/>
    <mergeCell ref="Q67:Q69"/>
    <mergeCell ref="R67:R69"/>
    <mergeCell ref="S67:S69"/>
    <mergeCell ref="Z51:Z52"/>
    <mergeCell ref="AA51:AA52"/>
    <mergeCell ref="AA67:AA69"/>
    <mergeCell ref="AB64:AI64"/>
    <mergeCell ref="AJ64:AM64"/>
    <mergeCell ref="AN64:AN65"/>
    <mergeCell ref="X33:X35"/>
    <mergeCell ref="Y33:Y35"/>
    <mergeCell ref="T67:T69"/>
    <mergeCell ref="U67:U69"/>
    <mergeCell ref="V67:V69"/>
    <mergeCell ref="W67:W69"/>
    <mergeCell ref="V33:V35"/>
    <mergeCell ref="W33:W35"/>
    <mergeCell ref="A47:AS47"/>
    <mergeCell ref="A48:P48"/>
    <mergeCell ref="Q48:AS48"/>
    <mergeCell ref="A49:A50"/>
    <mergeCell ref="Z33:Z35"/>
    <mergeCell ref="AA33:AA35"/>
    <mergeCell ref="Q33:Q35"/>
    <mergeCell ref="R33:R35"/>
    <mergeCell ref="S33:S35"/>
    <mergeCell ref="T33:T35"/>
    <mergeCell ref="U33:U35"/>
    <mergeCell ref="M33:M35"/>
    <mergeCell ref="W18:W20"/>
    <mergeCell ref="X18:X20"/>
    <mergeCell ref="Y18:Y20"/>
    <mergeCell ref="Z18:Z20"/>
    <mergeCell ref="AA18:AA20"/>
    <mergeCell ref="Q27:AA27"/>
    <mergeCell ref="Q18:Q20"/>
    <mergeCell ref="R18:R20"/>
    <mergeCell ref="S18:S20"/>
    <mergeCell ref="T18:T20"/>
    <mergeCell ref="U18:U20"/>
    <mergeCell ref="A10:AS10"/>
    <mergeCell ref="A11:P11"/>
    <mergeCell ref="Q11:AS11"/>
    <mergeCell ref="V18:V20"/>
    <mergeCell ref="M18:M20"/>
    <mergeCell ref="D12:D13"/>
    <mergeCell ref="E12:H12"/>
    <mergeCell ref="I12:I13"/>
    <mergeCell ref="J12:J13"/>
    <mergeCell ref="A1:AS3"/>
    <mergeCell ref="S5:AS5"/>
    <mergeCell ref="S6:AS6"/>
    <mergeCell ref="S7:AS7"/>
    <mergeCell ref="A5:H5"/>
    <mergeCell ref="A6:H6"/>
    <mergeCell ref="A7:H7"/>
    <mergeCell ref="A4:D4"/>
    <mergeCell ref="J4:P4"/>
    <mergeCell ref="C12:C13"/>
    <mergeCell ref="AB12:AI12"/>
    <mergeCell ref="AJ12:AM12"/>
    <mergeCell ref="AN12:AN13"/>
    <mergeCell ref="P12:P13"/>
    <mergeCell ref="N12:N13"/>
    <mergeCell ref="O12:O13"/>
    <mergeCell ref="AO12:AO13"/>
    <mergeCell ref="AP12:AS12"/>
    <mergeCell ref="A14:A20"/>
    <mergeCell ref="H18:H20"/>
    <mergeCell ref="I18:I20"/>
    <mergeCell ref="K12:K13"/>
    <mergeCell ref="L12:L13"/>
    <mergeCell ref="Q12:AA12"/>
    <mergeCell ref="A12:A13"/>
    <mergeCell ref="B12:B13"/>
    <mergeCell ref="A21:K21"/>
    <mergeCell ref="A22:K22"/>
    <mergeCell ref="A25:AS25"/>
    <mergeCell ref="A26:L26"/>
    <mergeCell ref="Q26:AS26"/>
    <mergeCell ref="AB27:AI27"/>
    <mergeCell ref="AJ27:AM27"/>
    <mergeCell ref="AN27:AN28"/>
    <mergeCell ref="AO27:AO28"/>
    <mergeCell ref="AP27:AS27"/>
    <mergeCell ref="A27:A28"/>
    <mergeCell ref="B27:B28"/>
    <mergeCell ref="C27:C28"/>
    <mergeCell ref="D27:D28"/>
    <mergeCell ref="E27:H27"/>
    <mergeCell ref="I27:I28"/>
    <mergeCell ref="L27:L28"/>
    <mergeCell ref="N27:N28"/>
    <mergeCell ref="O27:O28"/>
    <mergeCell ref="P27:P28"/>
    <mergeCell ref="H33:H35"/>
    <mergeCell ref="J27:J28"/>
    <mergeCell ref="K27:K28"/>
    <mergeCell ref="B39:B42"/>
    <mergeCell ref="B49:B50"/>
    <mergeCell ref="A29:A42"/>
    <mergeCell ref="L29:L42"/>
    <mergeCell ref="C33:C35"/>
    <mergeCell ref="D33:D35"/>
    <mergeCell ref="E33:E35"/>
    <mergeCell ref="F33:F35"/>
    <mergeCell ref="G33:G35"/>
    <mergeCell ref="AN49:AN50"/>
    <mergeCell ref="J49:J50"/>
    <mergeCell ref="T51:T52"/>
    <mergeCell ref="U51:U52"/>
    <mergeCell ref="V51:V52"/>
    <mergeCell ref="W51:W52"/>
    <mergeCell ref="X51:X52"/>
    <mergeCell ref="Y51:Y52"/>
    <mergeCell ref="AO49:AO50"/>
    <mergeCell ref="AP49:AS49"/>
    <mergeCell ref="A51:A57"/>
    <mergeCell ref="G51:G52"/>
    <mergeCell ref="K49:K50"/>
    <mergeCell ref="L49:L50"/>
    <mergeCell ref="C51:C52"/>
    <mergeCell ref="D51:D52"/>
    <mergeCell ref="E51:E52"/>
    <mergeCell ref="C49:C50"/>
    <mergeCell ref="A58:K58"/>
    <mergeCell ref="A59:K59"/>
    <mergeCell ref="AB49:AI49"/>
    <mergeCell ref="AJ49:AM49"/>
    <mergeCell ref="N49:N50"/>
    <mergeCell ref="O49:O50"/>
    <mergeCell ref="P49:P50"/>
    <mergeCell ref="Q49:AA49"/>
    <mergeCell ref="I49:I50"/>
    <mergeCell ref="I51:I52"/>
    <mergeCell ref="O64:O65"/>
    <mergeCell ref="P64:P65"/>
    <mergeCell ref="N66:P69"/>
    <mergeCell ref="B64:B65"/>
    <mergeCell ref="C64:C65"/>
    <mergeCell ref="D64:D65"/>
    <mergeCell ref="E64:H64"/>
    <mergeCell ref="I64:I65"/>
    <mergeCell ref="F67:F69"/>
    <mergeCell ref="H51:H52"/>
    <mergeCell ref="D49:D50"/>
    <mergeCell ref="E49:H49"/>
    <mergeCell ref="A66:A69"/>
    <mergeCell ref="A64:A65"/>
    <mergeCell ref="AP64:AS64"/>
    <mergeCell ref="X67:X69"/>
    <mergeCell ref="Y67:Y69"/>
    <mergeCell ref="Q64:AA64"/>
    <mergeCell ref="Z67:Z69"/>
    <mergeCell ref="C18:C20"/>
    <mergeCell ref="D18:D20"/>
    <mergeCell ref="E18:E20"/>
    <mergeCell ref="F18:F20"/>
    <mergeCell ref="G18:G20"/>
    <mergeCell ref="F51:F52"/>
    <mergeCell ref="A43:K43"/>
    <mergeCell ref="A44:K44"/>
    <mergeCell ref="I33:I35"/>
    <mergeCell ref="B34:B35"/>
    <mergeCell ref="A62:AS62"/>
    <mergeCell ref="A70:K70"/>
    <mergeCell ref="G67:G69"/>
    <mergeCell ref="J64:J65"/>
    <mergeCell ref="A63:P63"/>
    <mergeCell ref="H67:H69"/>
    <mergeCell ref="I67:I69"/>
    <mergeCell ref="AO64:AO65"/>
    <mergeCell ref="L64:L65"/>
    <mergeCell ref="N64:N65"/>
    <mergeCell ref="U15:U16"/>
    <mergeCell ref="A71:K71"/>
    <mergeCell ref="A73:K73"/>
    <mergeCell ref="A74:K74"/>
    <mergeCell ref="K64:K65"/>
    <mergeCell ref="J51:J52"/>
    <mergeCell ref="K51:K52"/>
    <mergeCell ref="C67:C69"/>
    <mergeCell ref="D67:D69"/>
    <mergeCell ref="E67:E69"/>
    <mergeCell ref="A8:H8"/>
    <mergeCell ref="J5:K5"/>
    <mergeCell ref="J6:K6"/>
    <mergeCell ref="J7:K7"/>
    <mergeCell ref="L5:P5"/>
    <mergeCell ref="L6:P6"/>
    <mergeCell ref="L7:P7"/>
  </mergeCells>
  <conditionalFormatting sqref="R29:R33 R53:R57 T53:T57 W53:W57 Z53:Z57 R36:R42 T36:T42 W36:W42 Z36:Z42">
    <cfRule type="expression" priority="20" dxfId="1" stopIfTrue="1">
      <formula>(Q29&lt;&gt;0)</formula>
    </cfRule>
  </conditionalFormatting>
  <conditionalFormatting sqref="T14:T15 T17:T18">
    <cfRule type="expression" priority="27" dxfId="1" stopIfTrue="1">
      <formula>(S14&lt;&gt;0)</formula>
    </cfRule>
  </conditionalFormatting>
  <conditionalFormatting sqref="W14:W15 W17:W18">
    <cfRule type="expression" priority="26" dxfId="1" stopIfTrue="1">
      <formula>(V14&lt;&gt;0)</formula>
    </cfRule>
  </conditionalFormatting>
  <conditionalFormatting sqref="Z14:Z18">
    <cfRule type="expression" priority="25" dxfId="1" stopIfTrue="1">
      <formula>(Y14&lt;&gt;0)</formula>
    </cfRule>
  </conditionalFormatting>
  <conditionalFormatting sqref="R14:R15 R17:R18">
    <cfRule type="expression" priority="28" dxfId="1" stopIfTrue="1">
      <formula>(Q14&lt;&gt;0)</formula>
    </cfRule>
  </conditionalFormatting>
  <conditionalFormatting sqref="Q17:Q18 Q53:Q57 Q36:Q42">
    <cfRule type="expression" priority="32" dxfId="0" stopIfTrue="1">
      <formula>E17=0</formula>
    </cfRule>
  </conditionalFormatting>
  <conditionalFormatting sqref="S14:S15 S17:S18 S53:S57 S36:S42">
    <cfRule type="expression" priority="31" dxfId="0" stopIfTrue="1">
      <formula>F14=0</formula>
    </cfRule>
  </conditionalFormatting>
  <conditionalFormatting sqref="V14:V15 V17:V18 V53:V57 V36:V42">
    <cfRule type="expression" priority="30" dxfId="0" stopIfTrue="1">
      <formula>G14=0</formula>
    </cfRule>
  </conditionalFormatting>
  <conditionalFormatting sqref="Y14:Y18 Y53:Y57 Y36:Y42">
    <cfRule type="expression" priority="29" dxfId="0" stopIfTrue="1">
      <formula>H14=0</formula>
    </cfRule>
  </conditionalFormatting>
  <conditionalFormatting sqref="Q29:Q33">
    <cfRule type="expression" priority="24" dxfId="0" stopIfTrue="1">
      <formula>E29=0</formula>
    </cfRule>
  </conditionalFormatting>
  <conditionalFormatting sqref="S30 S32:S33">
    <cfRule type="expression" priority="23" dxfId="0" stopIfTrue="1">
      <formula>F30=0</formula>
    </cfRule>
  </conditionalFormatting>
  <conditionalFormatting sqref="V29 V31:V33">
    <cfRule type="expression" priority="22" dxfId="0" stopIfTrue="1">
      <formula>G29=0</formula>
    </cfRule>
  </conditionalFormatting>
  <conditionalFormatting sqref="Y29:Y31 Y33">
    <cfRule type="expression" priority="21" dxfId="0" stopIfTrue="1">
      <formula>H29=0</formula>
    </cfRule>
  </conditionalFormatting>
  <conditionalFormatting sqref="T29:T33">
    <cfRule type="expression" priority="19" dxfId="1" stopIfTrue="1">
      <formula>(S29&lt;&gt;0)</formula>
    </cfRule>
  </conditionalFormatting>
  <conditionalFormatting sqref="W29:W33">
    <cfRule type="expression" priority="18" dxfId="1" stopIfTrue="1">
      <formula>(V29&lt;&gt;0)</formula>
    </cfRule>
  </conditionalFormatting>
  <conditionalFormatting sqref="Z29:Z33">
    <cfRule type="expression" priority="17" dxfId="1" stopIfTrue="1">
      <formula>(Y29&lt;&gt;0)</formula>
    </cfRule>
  </conditionalFormatting>
  <conditionalFormatting sqref="Q51">
    <cfRule type="expression" priority="16" dxfId="0" stopIfTrue="1">
      <formula>E51=0</formula>
    </cfRule>
  </conditionalFormatting>
  <conditionalFormatting sqref="S51">
    <cfRule type="expression" priority="15" dxfId="0" stopIfTrue="1">
      <formula>F51=0</formula>
    </cfRule>
  </conditionalFormatting>
  <conditionalFormatting sqref="V51">
    <cfRule type="expression" priority="14" dxfId="0" stopIfTrue="1">
      <formula>G51=0</formula>
    </cfRule>
  </conditionalFormatting>
  <conditionalFormatting sqref="Y51">
    <cfRule type="expression" priority="13" dxfId="0" stopIfTrue="1">
      <formula>H51=0</formula>
    </cfRule>
  </conditionalFormatting>
  <conditionalFormatting sqref="R51">
    <cfRule type="expression" priority="12" dxfId="1" stopIfTrue="1">
      <formula>(Q51&lt;&gt;0)</formula>
    </cfRule>
  </conditionalFormatting>
  <conditionalFormatting sqref="T51">
    <cfRule type="expression" priority="11" dxfId="1" stopIfTrue="1">
      <formula>(S51&lt;&gt;0)</formula>
    </cfRule>
  </conditionalFormatting>
  <conditionalFormatting sqref="W51">
    <cfRule type="expression" priority="10" dxfId="1" stopIfTrue="1">
      <formula>(V51&lt;&gt;0)</formula>
    </cfRule>
  </conditionalFormatting>
  <conditionalFormatting sqref="Z51">
    <cfRule type="expression" priority="9" dxfId="1" stopIfTrue="1">
      <formula>(Y51&lt;&gt;0)</formula>
    </cfRule>
  </conditionalFormatting>
  <conditionalFormatting sqref="Q66:Q67">
    <cfRule type="expression" priority="8" dxfId="0" stopIfTrue="1">
      <formula>E66=0</formula>
    </cfRule>
  </conditionalFormatting>
  <conditionalFormatting sqref="S66:S67">
    <cfRule type="expression" priority="7" dxfId="0" stopIfTrue="1">
      <formula>F66=0</formula>
    </cfRule>
  </conditionalFormatting>
  <conditionalFormatting sqref="V66:V67">
    <cfRule type="expression" priority="6" dxfId="0" stopIfTrue="1">
      <formula>G66=0</formula>
    </cfRule>
  </conditionalFormatting>
  <conditionalFormatting sqref="Y66:Y67">
    <cfRule type="expression" priority="5" dxfId="0" stopIfTrue="1">
      <formula>H66=0</formula>
    </cfRule>
  </conditionalFormatting>
  <conditionalFormatting sqref="R66:R67">
    <cfRule type="expression" priority="4" dxfId="1" stopIfTrue="1">
      <formula>(Q66&lt;&gt;0)</formula>
    </cfRule>
  </conditionalFormatting>
  <conditionalFormatting sqref="T66:T67">
    <cfRule type="expression" priority="3" dxfId="1" stopIfTrue="1">
      <formula>(S66&lt;&gt;0)</formula>
    </cfRule>
  </conditionalFormatting>
  <conditionalFormatting sqref="W66:W67">
    <cfRule type="expression" priority="2" dxfId="1" stopIfTrue="1">
      <formula>(V66&lt;&gt;0)</formula>
    </cfRule>
  </conditionalFormatting>
  <conditionalFormatting sqref="Z66:Z67">
    <cfRule type="expression" priority="1" dxfId="1" stopIfTrue="1">
      <formula>(Y66&lt;&gt;0)</formula>
    </cfRule>
  </conditionalFormatting>
  <dataValidations count="5">
    <dataValidation allowBlank="1" showErrorMessage="1" sqref="A73:A74 J12:K13 I12 L12:M12 A10:A13 AJ12:AJ13 AK13:AM13 AP13:AS13 Q11:Q12 AB12 AN12:AO12 AN14:AO14 Q29:AA33 Q13:AI13 E66:I66 J27:K28 I27 L27:M27 Q27 AJ39:AK42 AJ27:AJ28 AK28:AM28 AP28:AS28 AB27 AN27:AO27 AN29:AO29 Q28:AI28 A27:H28 J49:K50 I49 L49:M49 Q49 A49:H50 AJ49:AJ50 AK50:AM50 AP50:AS50 AB49 AN49:AO49 AN51:AO51 Q50:AI50 J64:K65 I64 L64:M64 Q64 A64:H65 AJ64:AJ65 AK65:AM65 AP65:AS65 AB64 AN64:AO64 AN66:AO66 Q65:AI65 B12:H13 Q66:AA67 Q51:AA51 Y14:AA18 Q14:X15 Q17:X18 Q53:AA57 Q36:AA42"/>
    <dataValidation allowBlank="1" showInputMessage="1" showErrorMessage="1" promptTitle="LINEA ESTRATE PLAN DE DLLO MPIO" prompt="Estos tres ítems hacen referencia a la ubicación de la línea estratégica del plan de Metrosalud en el Plan de Desarrollo Municipal. " sqref="J5"/>
    <dataValidation allowBlank="1" showInputMessage="1" showErrorMessage="1" promptTitle="PROGRAMA PLAN MPIO" prompt="Estos tres ítems hacen referencia a la ubicación de la línea estratégica del plan de Metrosalud en el Plan de Desarrollo Municipal. " sqref="J7:J9 A8"/>
    <dataValidation allowBlank="1" showInputMessage="1" showErrorMessage="1" promptTitle="COMPONENTE PLAN MPIO" prompt="Estos tres ítems hacen referencia a la ubicación de la línea estratégica del plan de Metrosalud en el Plan de Desarrollo Municipal. " sqref="J6"/>
    <dataValidation allowBlank="1" showInputMessage="1" showErrorMessage="1" promptTitle="Responsable" prompt="Cargo responsable de las acciones del proyecto" sqref="J37 J14:J15 J17"/>
  </dataValidations>
  <hyperlinks>
    <hyperlink ref="AP52" r:id="rId1" display="CONTROL INTERNO"/>
    <hyperlink ref="AP14" r:id="rId2" display="PLANEACION\RIESGOS\0_Metodologia_Gest_Riesgo_V4.pdf"/>
    <hyperlink ref="AP15" r:id="rId3" display="PLANEACION\RIESGOS\0_Informe_SAR_2016.pdf"/>
    <hyperlink ref="AP16" r:id="rId4" display="PLANEACION\RIESGOS\PIR2016.xlsx"/>
    <hyperlink ref="AP66" r:id="rId5" display="Inventario Indicadores de BSC con número de indicador registrado en Alphasig"/>
    <hyperlink ref="AQ18:AQ20" r:id="rId6" display="PLANEACION\2  TRIMESTRE\PIR2016_cumpl1T_23062016.xlsx"/>
    <hyperlink ref="AQ29" r:id="rId7" display="PLANEACION\2  TRIMESTRE\0_APREND_ORG_PAMEC2012_2015_mayo2016.pdf"/>
    <hyperlink ref="AQ33:AQ35" r:id="rId8" display="PLANEACION\2  TRIMESTRE\0_4T Seg PM 2014_2015_10_11_2015_final05022016.xlsx"/>
    <hyperlink ref="AQ66" r:id="rId9" display="PLANEACION\2  TRIMESTRE\Tabla_Indicadores_BSC2016_LCataño27052016.xlsx"/>
    <hyperlink ref="AQ51" r:id="rId10" display="CONTROL INTERNO\PLAN DE ACCION SEGUNDO TRIMESTRE\1.Copia de Copia de CRONOGRAMA 2016 DEFINITIVO.xls"/>
    <hyperlink ref="AQ52" r:id="rId11" display="CONTROL INTERNO\PLAN DE ACCION SEGUNDO TRIMESTRE\2.PLAN DE ACCION SEGUNDO TRIMESTRE 2016.zip"/>
    <hyperlink ref="AQ53" r:id="rId12" display="CONTROL INTERNO\PLAN DE ACCION SEGUNDO TRIMESTRE\3. Informe Consolidado Habilitacion.pdf"/>
    <hyperlink ref="AQ54" r:id="rId13" display="CONTROL INTERNO\PLAN DE ACCION SEGUNDO TRIMESTRE\6.SEGUIMIENTO"/>
    <hyperlink ref="AQ55" r:id="rId14" display="CONTROL INTERNO\PLAN DE ACCION SEGUNDO TRIMESTRE\5.NIAS 2016-2017 (2).xls"/>
    <hyperlink ref="AQ56" r:id="rId15" display="CONTROL INTERNO\PLAN DE ACCION SEGUNDO TRIMESTRE\4.SOCIALIZACION"/>
    <hyperlink ref="AQ57" r:id="rId16" display="CONTROL INTERNO\PLAN DE ACCION SEGUNDO TRIMESTRE\6.Copia de Anexo 1 Resumen Plan de Mejora Seg a Agosto 2016.xlsx"/>
    <hyperlink ref="AQ31" r:id="rId17" display="PLANEACION\2  TRIMESTRE\PLAN DE MEJORA"/>
    <hyperlink ref="AR30" r:id="rId18" display="C:\JOTA LOPEZ - BACK UP (26042016)\2016\PAMEC_AUTOEV_ACREDITACION\PAMEC_2016_2019\0_PLANEACION_PAMEC_2016_2019\0_DOC_PAMEC2016_2019_25072016.pdf"/>
    <hyperlink ref="AR66" r:id="rId19" display="C:\JOTA LOPEZ - BACK UP (26042016)\2016\INDICADORES\Tabla_Indicadores_BSC2016_LCataño27052016.xlsx"/>
    <hyperlink ref="AR52" r:id="rId20" display="Informes de auditorias"/>
    <hyperlink ref="AR51" r:id="rId21" display="Cronograma de Evaluaciones"/>
    <hyperlink ref="AR53" r:id="rId22" display="Informe de autoevaluación Control Interno Disciplinario"/>
    <hyperlink ref="AR55" r:id="rId23" display="NIAS"/>
    <hyperlink ref="AR56" r:id="rId24" display="NIAS"/>
    <hyperlink ref="AR57" r:id="rId25" display="Informe plan de mejora"/>
  </hyperlinks>
  <printOptions horizontalCentered="1"/>
  <pageMargins left="0" right="0" top="0" bottom="0" header="0.31496062992125984" footer="0.31496062992125984"/>
  <pageSetup horizontalDpi="600" verticalDpi="600" orientation="landscape" pageOrder="overThenDown" paperSize="14" scale="40" r:id="rId28"/>
  <rowBreaks count="1" manualBreakCount="1">
    <brk id="44" max="255" man="1"/>
  </rowBreaks>
  <legacyDrawing r:id="rId27"/>
</worksheet>
</file>

<file path=xl/worksheets/sheet8.xml><?xml version="1.0" encoding="utf-8"?>
<worksheet xmlns="http://schemas.openxmlformats.org/spreadsheetml/2006/main" xmlns:r="http://schemas.openxmlformats.org/officeDocument/2006/relationships">
  <dimension ref="A1:GP137"/>
  <sheetViews>
    <sheetView zoomScale="60" zoomScaleNormal="60" zoomScaleSheetLayoutView="71" zoomScalePageLayoutView="0" workbookViewId="0" topLeftCell="A1">
      <selection activeCell="A6" sqref="A6:H6"/>
    </sheetView>
  </sheetViews>
  <sheetFormatPr defaultColWidth="11.421875" defaultRowHeight="15"/>
  <cols>
    <col min="1" max="1" width="29.7109375" style="207" customWidth="1"/>
    <col min="2" max="2" width="57.421875" style="323" customWidth="1"/>
    <col min="3" max="3" width="37.140625" style="207" customWidth="1"/>
    <col min="4" max="4" width="31.421875" style="207" customWidth="1"/>
    <col min="5" max="7" width="10.57421875" style="207" hidden="1" customWidth="1"/>
    <col min="8" max="8" width="11.7109375" style="207" hidden="1" customWidth="1"/>
    <col min="9" max="9" width="31.140625" style="323" customWidth="1"/>
    <col min="10" max="10" width="38.421875" style="207" customWidth="1"/>
    <col min="11" max="11" width="37.57421875" style="207" customWidth="1"/>
    <col min="12" max="12" width="28.7109375" style="207" customWidth="1"/>
    <col min="13" max="13" width="28.7109375" style="207" hidden="1" customWidth="1"/>
    <col min="14" max="14" width="24.8515625" style="207" customWidth="1"/>
    <col min="15" max="15" width="39.28125" style="207" customWidth="1"/>
    <col min="16" max="16" width="32.00390625" style="207" customWidth="1"/>
    <col min="17" max="17" width="18.140625" style="207" hidden="1" customWidth="1"/>
    <col min="18" max="18" width="17.421875" style="207" hidden="1" customWidth="1"/>
    <col min="19" max="19" width="15.140625" style="207" hidden="1" customWidth="1"/>
    <col min="20" max="20" width="14.00390625" style="207" hidden="1" customWidth="1"/>
    <col min="21" max="21" width="21.00390625" style="207" hidden="1" customWidth="1"/>
    <col min="22" max="22" width="16.28125" style="207" hidden="1" customWidth="1"/>
    <col min="23" max="23" width="14.7109375" style="207" hidden="1" customWidth="1"/>
    <col min="24" max="26" width="21.00390625" style="207" hidden="1" customWidth="1"/>
    <col min="27" max="27" width="21.57421875" style="207" hidden="1" customWidth="1"/>
    <col min="28" max="28" width="17.421875" style="207" hidden="1" customWidth="1"/>
    <col min="29" max="29" width="15.28125" style="207" hidden="1" customWidth="1"/>
    <col min="30" max="30" width="14.140625" style="207" hidden="1" customWidth="1"/>
    <col min="31" max="31" width="16.57421875" style="207" hidden="1" customWidth="1"/>
    <col min="32" max="35" width="15.8515625" style="207" hidden="1" customWidth="1"/>
    <col min="36" max="36" width="14.140625" style="207" hidden="1" customWidth="1"/>
    <col min="37" max="37" width="18.28125" style="207" hidden="1" customWidth="1"/>
    <col min="38" max="38" width="21.421875" style="207" hidden="1" customWidth="1"/>
    <col min="39" max="39" width="0.2890625" style="207" hidden="1" customWidth="1"/>
    <col min="40" max="40" width="28.00390625" style="207" hidden="1" customWidth="1"/>
    <col min="41" max="41" width="30.140625" style="207" hidden="1" customWidth="1"/>
    <col min="42" max="42" width="23.7109375" style="207" hidden="1" customWidth="1"/>
    <col min="43" max="43" width="23.28125" style="207" hidden="1" customWidth="1"/>
    <col min="44" max="44" width="26.28125" style="207" hidden="1" customWidth="1"/>
    <col min="45" max="45" width="11.421875" style="207" hidden="1" customWidth="1"/>
    <col min="46" max="47" width="0" style="207" hidden="1" customWidth="1"/>
    <col min="48" max="16384" width="11.421875" style="207" customWidth="1"/>
  </cols>
  <sheetData>
    <row r="1" spans="1:45" ht="18" customHeight="1">
      <c r="A1" s="644" t="s">
        <v>615</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row>
    <row r="2" spans="1:45" ht="17.25" customHeight="1">
      <c r="A2" s="644"/>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row>
    <row r="3" spans="1:45" ht="30.75" customHeight="1">
      <c r="A3" s="644"/>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row>
    <row r="4" spans="1:45" ht="68.25" customHeight="1">
      <c r="A4" s="639" t="s">
        <v>670</v>
      </c>
      <c r="B4" s="639"/>
      <c r="C4" s="639"/>
      <c r="D4" s="639"/>
      <c r="E4" s="594"/>
      <c r="F4" s="594"/>
      <c r="G4" s="594"/>
      <c r="H4" s="594"/>
      <c r="I4" s="594"/>
      <c r="J4" s="639" t="s">
        <v>671</v>
      </c>
      <c r="K4" s="639"/>
      <c r="L4" s="639"/>
      <c r="M4" s="639"/>
      <c r="N4" s="639"/>
      <c r="O4" s="639"/>
      <c r="P4" s="639"/>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row>
    <row r="5" spans="1:45" ht="86.25" customHeight="1">
      <c r="A5" s="762" t="s">
        <v>633</v>
      </c>
      <c r="B5" s="762"/>
      <c r="C5" s="762"/>
      <c r="D5" s="762"/>
      <c r="E5" s="762"/>
      <c r="F5" s="762"/>
      <c r="G5" s="762"/>
      <c r="H5" s="762"/>
      <c r="I5" s="207"/>
      <c r="J5" s="643" t="s">
        <v>166</v>
      </c>
      <c r="K5" s="643"/>
      <c r="L5" s="864" t="s">
        <v>613</v>
      </c>
      <c r="M5" s="864"/>
      <c r="N5" s="864"/>
      <c r="O5" s="864"/>
      <c r="P5" s="864"/>
      <c r="R5" s="250"/>
      <c r="S5" s="764"/>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764"/>
    </row>
    <row r="6" spans="1:45" ht="72" customHeight="1">
      <c r="A6" s="762" t="s">
        <v>634</v>
      </c>
      <c r="B6" s="762"/>
      <c r="C6" s="762"/>
      <c r="D6" s="762"/>
      <c r="E6" s="762"/>
      <c r="F6" s="762"/>
      <c r="G6" s="762"/>
      <c r="H6" s="762"/>
      <c r="I6" s="207"/>
      <c r="J6" s="643" t="s">
        <v>167</v>
      </c>
      <c r="K6" s="802"/>
      <c r="L6" s="864" t="s">
        <v>636</v>
      </c>
      <c r="M6" s="864"/>
      <c r="N6" s="864"/>
      <c r="O6" s="864"/>
      <c r="P6" s="864"/>
      <c r="R6" s="250"/>
      <c r="S6" s="764"/>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row>
    <row r="7" spans="1:45" ht="160.5" customHeight="1">
      <c r="A7" s="762" t="s">
        <v>635</v>
      </c>
      <c r="B7" s="762"/>
      <c r="C7" s="762"/>
      <c r="D7" s="762"/>
      <c r="E7" s="762"/>
      <c r="F7" s="762"/>
      <c r="G7" s="762"/>
      <c r="H7" s="762"/>
      <c r="I7" s="207"/>
      <c r="J7" s="643" t="s">
        <v>168</v>
      </c>
      <c r="K7" s="802"/>
      <c r="L7" s="864" t="s">
        <v>637</v>
      </c>
      <c r="M7" s="864"/>
      <c r="N7" s="864"/>
      <c r="O7" s="864"/>
      <c r="P7" s="864"/>
      <c r="R7" s="250"/>
      <c r="S7" s="764"/>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row>
    <row r="8" spans="1:45" ht="353.25" customHeight="1">
      <c r="A8" s="903" t="s">
        <v>632</v>
      </c>
      <c r="B8" s="762"/>
      <c r="C8" s="762"/>
      <c r="D8" s="762"/>
      <c r="E8" s="762"/>
      <c r="F8" s="762"/>
      <c r="G8" s="762"/>
      <c r="H8" s="762"/>
      <c r="I8" s="207"/>
      <c r="J8" s="585"/>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row>
    <row r="9" spans="2:45" ht="33" customHeight="1">
      <c r="B9" s="207"/>
      <c r="I9" s="207"/>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row>
    <row r="10" spans="1:45" ht="42" customHeight="1">
      <c r="A10" s="640" t="s">
        <v>475</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row>
    <row r="11" spans="1:45" ht="47.25" customHeight="1">
      <c r="A11" s="765" t="s">
        <v>25</v>
      </c>
      <c r="B11" s="766"/>
      <c r="C11" s="766"/>
      <c r="D11" s="766"/>
      <c r="E11" s="766"/>
      <c r="F11" s="766"/>
      <c r="G11" s="766"/>
      <c r="H11" s="766"/>
      <c r="I11" s="766"/>
      <c r="J11" s="766"/>
      <c r="K11" s="766"/>
      <c r="L11" s="766"/>
      <c r="M11" s="766"/>
      <c r="N11" s="766"/>
      <c r="O11" s="766"/>
      <c r="P11" s="766"/>
      <c r="Q11" s="652" t="s">
        <v>138</v>
      </c>
      <c r="R11" s="653"/>
      <c r="S11" s="653"/>
      <c r="T11" s="653"/>
      <c r="U11" s="653"/>
      <c r="V11" s="653"/>
      <c r="W11" s="653"/>
      <c r="X11" s="653"/>
      <c r="Y11" s="653"/>
      <c r="Z11" s="653"/>
      <c r="AA11" s="653"/>
      <c r="AB11" s="653"/>
      <c r="AC11" s="653"/>
      <c r="AD11" s="653"/>
      <c r="AE11" s="653"/>
      <c r="AF11" s="653"/>
      <c r="AG11" s="653"/>
      <c r="AH11" s="653"/>
      <c r="AI11" s="653"/>
      <c r="AJ11" s="653"/>
      <c r="AK11" s="653"/>
      <c r="AL11" s="653"/>
      <c r="AM11" s="653"/>
      <c r="AN11" s="653"/>
      <c r="AO11" s="653"/>
      <c r="AP11" s="653"/>
      <c r="AQ11" s="653"/>
      <c r="AR11" s="653"/>
      <c r="AS11" s="653"/>
    </row>
    <row r="12" spans="1:45" ht="45" customHeight="1">
      <c r="A12" s="703" t="s">
        <v>10</v>
      </c>
      <c r="B12" s="690" t="s">
        <v>99</v>
      </c>
      <c r="C12" s="690" t="s">
        <v>11</v>
      </c>
      <c r="D12" s="690" t="s">
        <v>12</v>
      </c>
      <c r="E12" s="704" t="s">
        <v>111</v>
      </c>
      <c r="F12" s="705"/>
      <c r="G12" s="705"/>
      <c r="H12" s="706"/>
      <c r="I12" s="693" t="s">
        <v>112</v>
      </c>
      <c r="J12" s="690" t="s">
        <v>13</v>
      </c>
      <c r="K12" s="690" t="s">
        <v>104</v>
      </c>
      <c r="L12" s="693" t="s">
        <v>14</v>
      </c>
      <c r="M12" s="394"/>
      <c r="N12" s="693" t="s">
        <v>156</v>
      </c>
      <c r="O12" s="693" t="s">
        <v>155</v>
      </c>
      <c r="P12" s="693" t="s">
        <v>157</v>
      </c>
      <c r="Q12" s="730" t="s">
        <v>139</v>
      </c>
      <c r="R12" s="731"/>
      <c r="S12" s="731"/>
      <c r="T12" s="731"/>
      <c r="U12" s="731"/>
      <c r="V12" s="731"/>
      <c r="W12" s="731"/>
      <c r="X12" s="731"/>
      <c r="Y12" s="731"/>
      <c r="Z12" s="731"/>
      <c r="AA12" s="731"/>
      <c r="AB12" s="730" t="s">
        <v>140</v>
      </c>
      <c r="AC12" s="731"/>
      <c r="AD12" s="731"/>
      <c r="AE12" s="731"/>
      <c r="AF12" s="731"/>
      <c r="AG12" s="731"/>
      <c r="AH12" s="731"/>
      <c r="AI12" s="732"/>
      <c r="AJ12" s="736" t="s">
        <v>141</v>
      </c>
      <c r="AK12" s="737"/>
      <c r="AL12" s="737"/>
      <c r="AM12" s="737"/>
      <c r="AN12" s="767" t="s">
        <v>145</v>
      </c>
      <c r="AO12" s="769" t="s">
        <v>146</v>
      </c>
      <c r="AP12" s="726" t="s">
        <v>148</v>
      </c>
      <c r="AQ12" s="727"/>
      <c r="AR12" s="727"/>
      <c r="AS12" s="727"/>
    </row>
    <row r="13" spans="1:45" ht="45" customHeight="1">
      <c r="A13" s="703"/>
      <c r="B13" s="690"/>
      <c r="C13" s="690"/>
      <c r="D13" s="690"/>
      <c r="E13" s="269" t="s">
        <v>100</v>
      </c>
      <c r="F13" s="269" t="s">
        <v>101</v>
      </c>
      <c r="G13" s="269" t="s">
        <v>102</v>
      </c>
      <c r="H13" s="269" t="s">
        <v>103</v>
      </c>
      <c r="I13" s="694"/>
      <c r="J13" s="690"/>
      <c r="K13" s="690"/>
      <c r="L13" s="694"/>
      <c r="M13" s="395"/>
      <c r="N13" s="694"/>
      <c r="O13" s="694"/>
      <c r="P13" s="694"/>
      <c r="Q13" s="433" t="s">
        <v>100</v>
      </c>
      <c r="R13" s="433" t="s">
        <v>142</v>
      </c>
      <c r="S13" s="433" t="s">
        <v>101</v>
      </c>
      <c r="T13" s="433" t="s">
        <v>142</v>
      </c>
      <c r="U13" s="433" t="s">
        <v>143</v>
      </c>
      <c r="V13" s="433" t="s">
        <v>102</v>
      </c>
      <c r="W13" s="433" t="s">
        <v>142</v>
      </c>
      <c r="X13" s="433" t="s">
        <v>144</v>
      </c>
      <c r="Y13" s="433" t="s">
        <v>103</v>
      </c>
      <c r="Z13" s="433" t="s">
        <v>142</v>
      </c>
      <c r="AA13" s="99" t="s">
        <v>165</v>
      </c>
      <c r="AB13" s="433" t="s">
        <v>100</v>
      </c>
      <c r="AC13" s="433" t="s">
        <v>142</v>
      </c>
      <c r="AD13" s="433" t="s">
        <v>101</v>
      </c>
      <c r="AE13" s="433" t="s">
        <v>142</v>
      </c>
      <c r="AF13" s="433" t="s">
        <v>102</v>
      </c>
      <c r="AG13" s="433" t="s">
        <v>142</v>
      </c>
      <c r="AH13" s="433" t="s">
        <v>103</v>
      </c>
      <c r="AI13" s="433" t="s">
        <v>142</v>
      </c>
      <c r="AJ13" s="433" t="s">
        <v>100</v>
      </c>
      <c r="AK13" s="433" t="s">
        <v>101</v>
      </c>
      <c r="AL13" s="433" t="s">
        <v>102</v>
      </c>
      <c r="AM13" s="433" t="s">
        <v>103</v>
      </c>
      <c r="AN13" s="768"/>
      <c r="AO13" s="770"/>
      <c r="AP13" s="270" t="s">
        <v>147</v>
      </c>
      <c r="AQ13" s="270" t="s">
        <v>149</v>
      </c>
      <c r="AR13" s="270" t="s">
        <v>150</v>
      </c>
      <c r="AS13" s="270" t="s">
        <v>151</v>
      </c>
    </row>
    <row r="14" spans="1:45" ht="91.5" customHeight="1">
      <c r="A14" s="971" t="s">
        <v>414</v>
      </c>
      <c r="B14" s="73" t="s">
        <v>415</v>
      </c>
      <c r="C14" s="523" t="s">
        <v>416</v>
      </c>
      <c r="D14" s="523" t="s">
        <v>116</v>
      </c>
      <c r="E14" s="74">
        <v>1</v>
      </c>
      <c r="F14" s="523"/>
      <c r="G14" s="523"/>
      <c r="H14" s="523"/>
      <c r="I14" s="74">
        <f>E14</f>
        <v>1</v>
      </c>
      <c r="J14" s="523" t="s">
        <v>417</v>
      </c>
      <c r="K14" s="523" t="s">
        <v>154</v>
      </c>
      <c r="L14" s="955"/>
      <c r="M14" s="526" t="s">
        <v>496</v>
      </c>
      <c r="N14" s="669"/>
      <c r="O14" s="669"/>
      <c r="P14" s="669"/>
      <c r="Q14" s="514">
        <v>1</v>
      </c>
      <c r="R14" s="512">
        <f>IF(Q14&lt;&gt;0,IF(Q14/E14&gt;100%,100%,Q14/E14)," ")</f>
        <v>1</v>
      </c>
      <c r="S14" s="514"/>
      <c r="T14" s="512" t="str">
        <f>IF(S14&lt;&gt;0,IF(S14/F14&gt;100%,100%,S14/F14)," ")</f>
        <v> </v>
      </c>
      <c r="U14" s="513">
        <f>IF((IF(M14="promedio",AVERAGE(Q14,S14)/AVERAGE(E14,F14),SUM(Q14,S14)/SUM(E14,F14)))&gt;100%,100%,(IF(M14="promedio",AVERAGE(Q14,S14)/AVERAGE(E14,F14),SUM(Q14,S14)/SUM(E14,F14))))</f>
        <v>1</v>
      </c>
      <c r="V14" s="411"/>
      <c r="W14" s="378" t="str">
        <f>IF(V14&lt;&gt;0,IF(V14/G14&gt;100%,100%,V14/G14)," ")</f>
        <v> </v>
      </c>
      <c r="X14" s="376">
        <f>IF((IF(M14="promedio",AVERAGE(Q14,S14,V14)/AVERAGE(E14,F14,G14),SUM(Q14,S14,V14)/SUM(E14,F14,G14)))&gt;100%,100%,(IF(M14="promedio",AVERAGE(Q14,S14,V14)/AVERAGE(E14,F14,G14),SUM(Q14,S14,V14)/SUM(E14,F14,G14))))</f>
        <v>1</v>
      </c>
      <c r="Y14" s="411"/>
      <c r="Z14" s="378" t="str">
        <f>IF(Y14&lt;&gt;0,IF(Y14/H14&gt;100%,100%,Y14/H14)," ")</f>
        <v> </v>
      </c>
      <c r="AA14" s="376">
        <f>IF((IF(M14="promedio",AVERAGE(Q14,S14,V14,Y14)/I14,SUM(Q14,S14,V14,Y14)/I14))&gt;100%,100%,(IF(M14="promedio",AVERAGE(Q14,S14,V14,Y14)/I14,SUM(Q14,S14,V14,Y14)/I14)))</f>
        <v>1</v>
      </c>
      <c r="AB14" s="215"/>
      <c r="AC14" s="215"/>
      <c r="AD14" s="215"/>
      <c r="AE14" s="215"/>
      <c r="AF14" s="215"/>
      <c r="AG14" s="215"/>
      <c r="AH14" s="215"/>
      <c r="AI14" s="215"/>
      <c r="AJ14" s="215"/>
      <c r="AK14" s="215"/>
      <c r="AL14" s="215"/>
      <c r="AM14" s="215"/>
      <c r="AN14" s="215"/>
      <c r="AO14" s="446" t="s">
        <v>582</v>
      </c>
      <c r="AP14" s="528" t="s">
        <v>523</v>
      </c>
      <c r="AQ14" s="275"/>
      <c r="AR14" s="215"/>
      <c r="AS14" s="215"/>
    </row>
    <row r="15" spans="1:45" ht="109.5" customHeight="1">
      <c r="A15" s="971"/>
      <c r="B15" s="73" t="s">
        <v>418</v>
      </c>
      <c r="C15" s="523" t="s">
        <v>419</v>
      </c>
      <c r="D15" s="523" t="s">
        <v>116</v>
      </c>
      <c r="E15" s="523"/>
      <c r="F15" s="74"/>
      <c r="G15" s="74"/>
      <c r="H15" s="74">
        <v>1</v>
      </c>
      <c r="I15" s="74">
        <v>1</v>
      </c>
      <c r="J15" s="523" t="s">
        <v>420</v>
      </c>
      <c r="K15" s="523" t="s">
        <v>154</v>
      </c>
      <c r="L15" s="955"/>
      <c r="M15" s="526" t="s">
        <v>496</v>
      </c>
      <c r="N15" s="669"/>
      <c r="O15" s="669"/>
      <c r="P15" s="669"/>
      <c r="Q15" s="514"/>
      <c r="R15" s="512" t="str">
        <f aca="true" t="shared" si="0" ref="R15:R44">IF(Q15&lt;&gt;0,IF(Q15/E15&gt;100%,100%,Q15/E15)," ")</f>
        <v> </v>
      </c>
      <c r="S15" s="514"/>
      <c r="T15" s="512" t="str">
        <f aca="true" t="shared" si="1" ref="T15:T44">IF(S15&lt;&gt;0,IF(S15/F15&gt;100%,100%,S15/F15)," ")</f>
        <v> </v>
      </c>
      <c r="U15" s="513"/>
      <c r="V15" s="411"/>
      <c r="W15" s="378" t="str">
        <f aca="true" t="shared" si="2" ref="W15:W44">IF(V15&lt;&gt;0,IF(V15/G15&gt;100%,100%,V15/G15)," ")</f>
        <v> </v>
      </c>
      <c r="X15" s="376"/>
      <c r="Y15" s="411"/>
      <c r="Z15" s="378" t="str">
        <f aca="true" t="shared" si="3" ref="Z15:Z44">IF(Y15&lt;&gt;0,IF(Y15/H15&gt;100%,100%,Y15/H15)," ")</f>
        <v> </v>
      </c>
      <c r="AA15" s="376">
        <f aca="true" t="shared" si="4" ref="AA15:AA44">IF((IF(M15="promedio",AVERAGE(Q15,S15,V15,Y15)/I15,SUM(Q15,S15,V15,Y15)/I15))&gt;100%,100%,(IF(M15="promedio",AVERAGE(Q15,S15,V15,Y15)/I15,SUM(Q15,S15,V15,Y15)/I15)))</f>
        <v>0</v>
      </c>
      <c r="AB15" s="217"/>
      <c r="AC15" s="217"/>
      <c r="AD15" s="217"/>
      <c r="AE15" s="217"/>
      <c r="AF15" s="217"/>
      <c r="AG15" s="217"/>
      <c r="AH15" s="217"/>
      <c r="AI15" s="217"/>
      <c r="AJ15" s="217"/>
      <c r="AK15" s="217"/>
      <c r="AL15" s="217"/>
      <c r="AM15" s="217"/>
      <c r="AN15" s="217"/>
      <c r="AO15" s="217"/>
      <c r="AP15" s="496"/>
      <c r="AQ15" s="217"/>
      <c r="AR15" s="217"/>
      <c r="AS15" s="217"/>
    </row>
    <row r="16" spans="1:45" ht="87.75" customHeight="1">
      <c r="A16" s="971"/>
      <c r="B16" s="521" t="s">
        <v>544</v>
      </c>
      <c r="C16" s="521" t="s">
        <v>546</v>
      </c>
      <c r="D16" s="521" t="s">
        <v>116</v>
      </c>
      <c r="E16" s="521"/>
      <c r="F16" s="521"/>
      <c r="G16" s="521"/>
      <c r="H16" s="521">
        <v>1</v>
      </c>
      <c r="I16" s="521">
        <v>1</v>
      </c>
      <c r="J16" s="523" t="s">
        <v>545</v>
      </c>
      <c r="K16" s="523" t="s">
        <v>154</v>
      </c>
      <c r="L16" s="527"/>
      <c r="M16" s="527"/>
      <c r="N16" s="222"/>
      <c r="O16" s="222"/>
      <c r="P16" s="222"/>
      <c r="Q16" s="356"/>
      <c r="R16" s="199" t="str">
        <f t="shared" si="0"/>
        <v> </v>
      </c>
      <c r="S16" s="356"/>
      <c r="T16" s="199" t="str">
        <f t="shared" si="1"/>
        <v> </v>
      </c>
      <c r="U16" s="200"/>
      <c r="V16" s="353"/>
      <c r="W16" s="100" t="str">
        <f t="shared" si="2"/>
        <v> </v>
      </c>
      <c r="X16" s="101"/>
      <c r="Y16" s="353"/>
      <c r="Z16" s="100" t="str">
        <f t="shared" si="3"/>
        <v> </v>
      </c>
      <c r="AA16" s="101">
        <f t="shared" si="4"/>
        <v>0</v>
      </c>
      <c r="AB16" s="223"/>
      <c r="AC16" s="223"/>
      <c r="AD16" s="158"/>
      <c r="AE16" s="224"/>
      <c r="AF16" s="225"/>
      <c r="AG16" s="223"/>
      <c r="AH16" s="223"/>
      <c r="AI16" s="225"/>
      <c r="AJ16" s="224"/>
      <c r="AK16" s="225"/>
      <c r="AL16" s="223"/>
      <c r="AM16" s="223"/>
      <c r="AN16" s="158"/>
      <c r="AO16" s="224"/>
      <c r="AP16" s="225"/>
      <c r="AQ16" s="529" t="s">
        <v>581</v>
      </c>
      <c r="AR16" s="223"/>
      <c r="AS16" s="223"/>
    </row>
    <row r="17" spans="1:45" ht="87.75" customHeight="1" hidden="1">
      <c r="A17" s="971"/>
      <c r="B17" s="70"/>
      <c r="C17" s="70"/>
      <c r="D17" s="519"/>
      <c r="E17" s="70"/>
      <c r="F17" s="70"/>
      <c r="G17" s="70"/>
      <c r="H17" s="70"/>
      <c r="I17" s="70"/>
      <c r="J17" s="70"/>
      <c r="K17" s="102"/>
      <c r="L17" s="527"/>
      <c r="M17" s="527"/>
      <c r="N17" s="283"/>
      <c r="O17" s="275"/>
      <c r="P17" s="275"/>
      <c r="Q17" s="356"/>
      <c r="R17" s="199" t="str">
        <f t="shared" si="0"/>
        <v> </v>
      </c>
      <c r="S17" s="356"/>
      <c r="T17" s="199" t="str">
        <f t="shared" si="1"/>
        <v> </v>
      </c>
      <c r="U17" s="200" t="e">
        <f aca="true" t="shared" si="5" ref="U17:U44">IF((IF(M17="promedio",AVERAGE(Q17,S17)/AVERAGE(E17,F17),SUM(Q17,S17)/SUM(E17,F17)))&gt;100%,100%,(IF(M17="promedio",AVERAGE(Q17,S17)/AVERAGE(E17,F17),SUM(Q17,S17)/SUM(E17,F17))))</f>
        <v>#DIV/0!</v>
      </c>
      <c r="V17" s="353"/>
      <c r="W17" s="100" t="str">
        <f t="shared" si="2"/>
        <v> </v>
      </c>
      <c r="X17" s="101" t="e">
        <f aca="true" t="shared" si="6" ref="X17:X44">IF((IF(M17="promedio",AVERAGE(Q17,S17,V17)/AVERAGE(E17,F17,G17),SUM(Q17,S17,V17)/SUM(E17,F17,G17)))&gt;100%,100%,(IF(M17="promedio",AVERAGE(Q17,S17,V17)/AVERAGE(E17,F17,G17),SUM(Q17,S17,V17)/SUM(E17,F17,G17))))</f>
        <v>#DIV/0!</v>
      </c>
      <c r="Y17" s="353"/>
      <c r="Z17" s="100" t="str">
        <f t="shared" si="3"/>
        <v> </v>
      </c>
      <c r="AA17" s="101" t="e">
        <f t="shared" si="4"/>
        <v>#DIV/0!</v>
      </c>
      <c r="AB17" s="223"/>
      <c r="AC17" s="223"/>
      <c r="AD17" s="158"/>
      <c r="AE17" s="224"/>
      <c r="AF17" s="225"/>
      <c r="AG17" s="223"/>
      <c r="AH17" s="223"/>
      <c r="AI17" s="225"/>
      <c r="AJ17" s="224"/>
      <c r="AK17" s="225"/>
      <c r="AL17" s="223"/>
      <c r="AM17" s="223"/>
      <c r="AN17" s="158"/>
      <c r="AO17" s="224"/>
      <c r="AP17" s="225"/>
      <c r="AQ17" s="223"/>
      <c r="AR17" s="223"/>
      <c r="AS17" s="223"/>
    </row>
    <row r="18" spans="1:45" ht="87.75" customHeight="1" hidden="1">
      <c r="A18" s="971"/>
      <c r="B18" s="153"/>
      <c r="C18" s="153"/>
      <c r="D18" s="521"/>
      <c r="E18" s="70"/>
      <c r="F18" s="70"/>
      <c r="G18" s="518"/>
      <c r="H18" s="518"/>
      <c r="I18" s="518"/>
      <c r="J18" s="522"/>
      <c r="K18" s="102"/>
      <c r="L18" s="527"/>
      <c r="M18" s="527"/>
      <c r="N18" s="215"/>
      <c r="O18" s="215"/>
      <c r="P18" s="215"/>
      <c r="Q18" s="356"/>
      <c r="R18" s="199" t="str">
        <f t="shared" si="0"/>
        <v> </v>
      </c>
      <c r="S18" s="356"/>
      <c r="T18" s="199" t="str">
        <f t="shared" si="1"/>
        <v> </v>
      </c>
      <c r="U18" s="200" t="e">
        <f t="shared" si="5"/>
        <v>#DIV/0!</v>
      </c>
      <c r="V18" s="353"/>
      <c r="W18" s="100" t="str">
        <f t="shared" si="2"/>
        <v> </v>
      </c>
      <c r="X18" s="101" t="e">
        <f t="shared" si="6"/>
        <v>#DIV/0!</v>
      </c>
      <c r="Y18" s="353"/>
      <c r="Z18" s="100" t="str">
        <f t="shared" si="3"/>
        <v> </v>
      </c>
      <c r="AA18" s="101" t="e">
        <f t="shared" si="4"/>
        <v>#DIV/0!</v>
      </c>
      <c r="AB18" s="223"/>
      <c r="AC18" s="223"/>
      <c r="AD18" s="158"/>
      <c r="AE18" s="224"/>
      <c r="AF18" s="225"/>
      <c r="AG18" s="223"/>
      <c r="AH18" s="223"/>
      <c r="AI18" s="225"/>
      <c r="AJ18" s="224"/>
      <c r="AK18" s="225"/>
      <c r="AL18" s="223"/>
      <c r="AM18" s="223"/>
      <c r="AN18" s="158"/>
      <c r="AO18" s="224"/>
      <c r="AP18" s="225"/>
      <c r="AQ18" s="223"/>
      <c r="AR18" s="223"/>
      <c r="AS18" s="223"/>
    </row>
    <row r="19" spans="1:45" ht="87.75" customHeight="1" hidden="1">
      <c r="A19" s="971"/>
      <c r="B19" s="153"/>
      <c r="C19" s="153"/>
      <c r="D19" s="521"/>
      <c r="E19" s="70"/>
      <c r="F19" s="70"/>
      <c r="G19" s="518"/>
      <c r="H19" s="518"/>
      <c r="I19" s="518"/>
      <c r="J19" s="522"/>
      <c r="K19" s="102"/>
      <c r="L19" s="527"/>
      <c r="M19" s="527"/>
      <c r="N19" s="215"/>
      <c r="O19" s="215"/>
      <c r="P19" s="215"/>
      <c r="Q19" s="356"/>
      <c r="R19" s="199" t="str">
        <f t="shared" si="0"/>
        <v> </v>
      </c>
      <c r="S19" s="356"/>
      <c r="T19" s="199" t="str">
        <f t="shared" si="1"/>
        <v> </v>
      </c>
      <c r="U19" s="200" t="e">
        <f t="shared" si="5"/>
        <v>#DIV/0!</v>
      </c>
      <c r="V19" s="353"/>
      <c r="W19" s="100" t="str">
        <f t="shared" si="2"/>
        <v> </v>
      </c>
      <c r="X19" s="101" t="e">
        <f t="shared" si="6"/>
        <v>#DIV/0!</v>
      </c>
      <c r="Y19" s="353"/>
      <c r="Z19" s="100" t="str">
        <f t="shared" si="3"/>
        <v> </v>
      </c>
      <c r="AA19" s="101" t="e">
        <f t="shared" si="4"/>
        <v>#DIV/0!</v>
      </c>
      <c r="AB19" s="223"/>
      <c r="AC19" s="223"/>
      <c r="AD19" s="158"/>
      <c r="AE19" s="224"/>
      <c r="AF19" s="225"/>
      <c r="AG19" s="223"/>
      <c r="AH19" s="223"/>
      <c r="AI19" s="225"/>
      <c r="AJ19" s="224"/>
      <c r="AK19" s="225"/>
      <c r="AL19" s="223"/>
      <c r="AM19" s="223"/>
      <c r="AN19" s="158"/>
      <c r="AO19" s="224"/>
      <c r="AP19" s="225"/>
      <c r="AQ19" s="223"/>
      <c r="AR19" s="223"/>
      <c r="AS19" s="223"/>
    </row>
    <row r="20" spans="1:45" ht="74.25" customHeight="1" hidden="1">
      <c r="A20" s="971"/>
      <c r="B20" s="70"/>
      <c r="C20" s="70"/>
      <c r="D20" s="519"/>
      <c r="E20" s="70"/>
      <c r="F20" s="70"/>
      <c r="G20" s="70"/>
      <c r="H20" s="70"/>
      <c r="I20" s="70"/>
      <c r="J20" s="70"/>
      <c r="K20" s="102"/>
      <c r="L20" s="527"/>
      <c r="M20" s="527"/>
      <c r="N20" s="283"/>
      <c r="O20" s="275"/>
      <c r="P20" s="275"/>
      <c r="Q20" s="356"/>
      <c r="R20" s="199" t="str">
        <f t="shared" si="0"/>
        <v> </v>
      </c>
      <c r="S20" s="356"/>
      <c r="T20" s="199" t="str">
        <f t="shared" si="1"/>
        <v> </v>
      </c>
      <c r="U20" s="200" t="e">
        <f t="shared" si="5"/>
        <v>#DIV/0!</v>
      </c>
      <c r="V20" s="353"/>
      <c r="W20" s="100" t="str">
        <f t="shared" si="2"/>
        <v> </v>
      </c>
      <c r="X20" s="101" t="e">
        <f t="shared" si="6"/>
        <v>#DIV/0!</v>
      </c>
      <c r="Y20" s="353"/>
      <c r="Z20" s="100" t="str">
        <f t="shared" si="3"/>
        <v> </v>
      </c>
      <c r="AA20" s="101" t="e">
        <f t="shared" si="4"/>
        <v>#DIV/0!</v>
      </c>
      <c r="AB20" s="223"/>
      <c r="AC20" s="223"/>
      <c r="AD20" s="158"/>
      <c r="AE20" s="224"/>
      <c r="AF20" s="225"/>
      <c r="AG20" s="223"/>
      <c r="AH20" s="223"/>
      <c r="AI20" s="225"/>
      <c r="AJ20" s="224"/>
      <c r="AK20" s="225"/>
      <c r="AL20" s="223"/>
      <c r="AM20" s="223"/>
      <c r="AN20" s="158"/>
      <c r="AO20" s="224"/>
      <c r="AP20" s="225"/>
      <c r="AQ20" s="223"/>
      <c r="AR20" s="223"/>
      <c r="AS20" s="223"/>
    </row>
    <row r="21" spans="1:45" ht="87.75" customHeight="1" hidden="1">
      <c r="A21" s="677"/>
      <c r="B21" s="520"/>
      <c r="C21" s="520"/>
      <c r="D21" s="517"/>
      <c r="E21" s="520"/>
      <c r="F21" s="520"/>
      <c r="G21" s="520"/>
      <c r="H21" s="517"/>
      <c r="I21" s="517"/>
      <c r="J21" s="515"/>
      <c r="K21" s="516"/>
      <c r="L21" s="216"/>
      <c r="M21" s="219"/>
      <c r="N21" s="272"/>
      <c r="O21" s="272"/>
      <c r="P21" s="525"/>
      <c r="Q21" s="482"/>
      <c r="R21" s="483" t="str">
        <f t="shared" si="0"/>
        <v> </v>
      </c>
      <c r="S21" s="482"/>
      <c r="T21" s="483" t="str">
        <f t="shared" si="1"/>
        <v> </v>
      </c>
      <c r="U21" s="484" t="e">
        <f t="shared" si="5"/>
        <v>#DIV/0!</v>
      </c>
      <c r="V21" s="353"/>
      <c r="W21" s="100" t="str">
        <f t="shared" si="2"/>
        <v> </v>
      </c>
      <c r="X21" s="101" t="e">
        <f t="shared" si="6"/>
        <v>#DIV/0!</v>
      </c>
      <c r="Y21" s="353"/>
      <c r="Z21" s="100" t="str">
        <f t="shared" si="3"/>
        <v> </v>
      </c>
      <c r="AA21" s="101" t="e">
        <f t="shared" si="4"/>
        <v>#DIV/0!</v>
      </c>
      <c r="AB21" s="235"/>
      <c r="AC21" s="235"/>
      <c r="AD21" s="235"/>
      <c r="AE21" s="235"/>
      <c r="AF21" s="235"/>
      <c r="AG21" s="235"/>
      <c r="AH21" s="235"/>
      <c r="AI21" s="235"/>
      <c r="AJ21" s="235"/>
      <c r="AK21" s="235"/>
      <c r="AL21" s="235"/>
      <c r="AM21" s="235"/>
      <c r="AN21" s="236"/>
      <c r="AO21" s="237"/>
      <c r="AP21" s="238"/>
      <c r="AQ21" s="235"/>
      <c r="AR21" s="239"/>
      <c r="AS21" s="239"/>
    </row>
    <row r="22" spans="1:45" ht="71.25" customHeight="1" hidden="1">
      <c r="A22" s="677"/>
      <c r="B22" s="153"/>
      <c r="C22" s="70"/>
      <c r="D22" s="277"/>
      <c r="E22" s="70"/>
      <c r="F22" s="421"/>
      <c r="G22" s="70"/>
      <c r="H22" s="421"/>
      <c r="I22" s="421"/>
      <c r="J22" s="70"/>
      <c r="K22" s="70"/>
      <c r="L22" s="216"/>
      <c r="M22" s="219"/>
      <c r="N22" s="240"/>
      <c r="O22" s="240"/>
      <c r="P22" s="215"/>
      <c r="Q22" s="353"/>
      <c r="R22" s="100" t="str">
        <f t="shared" si="0"/>
        <v> </v>
      </c>
      <c r="S22" s="353"/>
      <c r="T22" s="100" t="str">
        <f t="shared" si="1"/>
        <v> </v>
      </c>
      <c r="U22" s="101" t="e">
        <f t="shared" si="5"/>
        <v>#DIV/0!</v>
      </c>
      <c r="V22" s="353"/>
      <c r="W22" s="100" t="str">
        <f t="shared" si="2"/>
        <v> </v>
      </c>
      <c r="X22" s="101" t="e">
        <f t="shared" si="6"/>
        <v>#DIV/0!</v>
      </c>
      <c r="Y22" s="353"/>
      <c r="Z22" s="100" t="str">
        <f t="shared" si="3"/>
        <v> </v>
      </c>
      <c r="AA22" s="101" t="e">
        <f t="shared" si="4"/>
        <v>#DIV/0!</v>
      </c>
      <c r="AB22" s="235"/>
      <c r="AC22" s="235"/>
      <c r="AD22" s="235"/>
      <c r="AE22" s="235"/>
      <c r="AF22" s="235"/>
      <c r="AG22" s="235"/>
      <c r="AH22" s="235"/>
      <c r="AI22" s="235"/>
      <c r="AJ22" s="235"/>
      <c r="AK22" s="235"/>
      <c r="AL22" s="235"/>
      <c r="AM22" s="235"/>
      <c r="AN22" s="236"/>
      <c r="AO22" s="237"/>
      <c r="AP22" s="236"/>
      <c r="AQ22" s="499"/>
      <c r="AR22" s="237"/>
      <c r="AS22" s="239"/>
    </row>
    <row r="23" spans="1:45" ht="75" customHeight="1" hidden="1">
      <c r="A23" s="677"/>
      <c r="B23" s="70"/>
      <c r="C23" s="70"/>
      <c r="D23" s="70"/>
      <c r="E23" s="388"/>
      <c r="F23" s="388"/>
      <c r="G23" s="388"/>
      <c r="H23" s="388"/>
      <c r="I23" s="388"/>
      <c r="J23" s="70"/>
      <c r="K23" s="102"/>
      <c r="L23" s="216"/>
      <c r="M23" s="219"/>
      <c r="N23" s="240"/>
      <c r="O23" s="240"/>
      <c r="P23" s="215"/>
      <c r="Q23" s="353"/>
      <c r="R23" s="100" t="str">
        <f t="shared" si="0"/>
        <v> </v>
      </c>
      <c r="S23" s="353"/>
      <c r="T23" s="100" t="str">
        <f t="shared" si="1"/>
        <v> </v>
      </c>
      <c r="U23" s="101" t="e">
        <f t="shared" si="5"/>
        <v>#DIV/0!</v>
      </c>
      <c r="V23" s="353"/>
      <c r="W23" s="100" t="str">
        <f t="shared" si="2"/>
        <v> </v>
      </c>
      <c r="X23" s="101" t="e">
        <f t="shared" si="6"/>
        <v>#DIV/0!</v>
      </c>
      <c r="Y23" s="353"/>
      <c r="Z23" s="100" t="str">
        <f t="shared" si="3"/>
        <v> </v>
      </c>
      <c r="AA23" s="101" t="e">
        <f t="shared" si="4"/>
        <v>#DIV/0!</v>
      </c>
      <c r="AB23" s="241"/>
      <c r="AC23" s="241"/>
      <c r="AD23" s="241"/>
      <c r="AE23" s="241"/>
      <c r="AF23" s="241"/>
      <c r="AG23" s="241"/>
      <c r="AH23" s="241"/>
      <c r="AI23" s="241"/>
      <c r="AJ23" s="242"/>
      <c r="AK23" s="242"/>
      <c r="AL23" s="243"/>
      <c r="AM23" s="243"/>
      <c r="AN23" s="236"/>
      <c r="AO23" s="237"/>
      <c r="AP23" s="238"/>
      <c r="AQ23" s="500"/>
      <c r="AR23" s="239"/>
      <c r="AS23" s="244"/>
    </row>
    <row r="24" spans="1:45" ht="74.25" customHeight="1" hidden="1">
      <c r="A24" s="677"/>
      <c r="B24" s="431"/>
      <c r="C24" s="431"/>
      <c r="D24" s="425"/>
      <c r="E24" s="431"/>
      <c r="F24" s="425"/>
      <c r="G24" s="431"/>
      <c r="H24" s="425"/>
      <c r="I24" s="425"/>
      <c r="J24" s="442"/>
      <c r="K24" s="102"/>
      <c r="L24" s="226"/>
      <c r="M24" s="226"/>
      <c r="N24" s="245"/>
      <c r="O24" s="245"/>
      <c r="P24" s="245"/>
      <c r="Q24" s="353"/>
      <c r="R24" s="100" t="str">
        <f t="shared" si="0"/>
        <v> </v>
      </c>
      <c r="S24" s="353"/>
      <c r="T24" s="100" t="str">
        <f t="shared" si="1"/>
        <v> </v>
      </c>
      <c r="U24" s="101" t="e">
        <f t="shared" si="5"/>
        <v>#DIV/0!</v>
      </c>
      <c r="V24" s="353"/>
      <c r="W24" s="100" t="str">
        <f t="shared" si="2"/>
        <v> </v>
      </c>
      <c r="X24" s="101" t="e">
        <f t="shared" si="6"/>
        <v>#DIV/0!</v>
      </c>
      <c r="Y24" s="353"/>
      <c r="Z24" s="100" t="str">
        <f t="shared" si="3"/>
        <v> </v>
      </c>
      <c r="AA24" s="101" t="e">
        <f t="shared" si="4"/>
        <v>#DIV/0!</v>
      </c>
      <c r="AB24" s="215"/>
      <c r="AC24" s="241"/>
      <c r="AD24" s="241"/>
      <c r="AE24" s="241"/>
      <c r="AF24" s="241"/>
      <c r="AG24" s="241"/>
      <c r="AH24" s="241"/>
      <c r="AI24" s="241"/>
      <c r="AJ24" s="242"/>
      <c r="AK24" s="242"/>
      <c r="AL24" s="243"/>
      <c r="AM24" s="243"/>
      <c r="AN24" s="246"/>
      <c r="AO24" s="246"/>
      <c r="AP24" s="246"/>
      <c r="AQ24" s="235"/>
      <c r="AR24" s="246"/>
      <c r="AS24" s="246"/>
    </row>
    <row r="25" spans="1:45" ht="74.25" customHeight="1" hidden="1">
      <c r="A25" s="677"/>
      <c r="B25" s="431"/>
      <c r="C25" s="431"/>
      <c r="D25" s="431"/>
      <c r="E25" s="431"/>
      <c r="F25" s="431"/>
      <c r="G25" s="431"/>
      <c r="H25" s="425"/>
      <c r="I25" s="425"/>
      <c r="J25" s="431"/>
      <c r="K25" s="102"/>
      <c r="L25" s="247"/>
      <c r="M25" s="247"/>
      <c r="N25" s="245"/>
      <c r="O25" s="245"/>
      <c r="P25" s="245"/>
      <c r="Q25" s="353"/>
      <c r="R25" s="100" t="str">
        <f t="shared" si="0"/>
        <v> </v>
      </c>
      <c r="S25" s="353"/>
      <c r="T25" s="100" t="str">
        <f t="shared" si="1"/>
        <v> </v>
      </c>
      <c r="U25" s="101" t="e">
        <f t="shared" si="5"/>
        <v>#DIV/0!</v>
      </c>
      <c r="V25" s="353"/>
      <c r="W25" s="100" t="str">
        <f t="shared" si="2"/>
        <v> </v>
      </c>
      <c r="X25" s="101" t="e">
        <f t="shared" si="6"/>
        <v>#DIV/0!</v>
      </c>
      <c r="Y25" s="353"/>
      <c r="Z25" s="100" t="str">
        <f t="shared" si="3"/>
        <v> </v>
      </c>
      <c r="AA25" s="101" t="e">
        <f t="shared" si="4"/>
        <v>#DIV/0!</v>
      </c>
      <c r="AB25" s="215"/>
      <c r="AC25" s="241"/>
      <c r="AD25" s="241"/>
      <c r="AE25" s="241"/>
      <c r="AF25" s="241"/>
      <c r="AG25" s="241"/>
      <c r="AH25" s="241"/>
      <c r="AI25" s="241"/>
      <c r="AJ25" s="242"/>
      <c r="AK25" s="242"/>
      <c r="AL25" s="243"/>
      <c r="AM25" s="243"/>
      <c r="AN25" s="246"/>
      <c r="AO25" s="246"/>
      <c r="AP25" s="246"/>
      <c r="AQ25" s="235"/>
      <c r="AR25" s="246"/>
      <c r="AS25" s="246"/>
    </row>
    <row r="26" spans="1:45" ht="74.25" customHeight="1" hidden="1">
      <c r="A26" s="677"/>
      <c r="B26" s="431"/>
      <c r="C26" s="431"/>
      <c r="D26" s="425"/>
      <c r="E26" s="431"/>
      <c r="F26" s="425"/>
      <c r="G26" s="431"/>
      <c r="H26" s="425"/>
      <c r="I26" s="425"/>
      <c r="J26" s="442"/>
      <c r="K26" s="102"/>
      <c r="L26" s="226"/>
      <c r="M26" s="226"/>
      <c r="N26" s="245"/>
      <c r="O26" s="245"/>
      <c r="P26" s="245"/>
      <c r="Q26" s="353"/>
      <c r="R26" s="100" t="str">
        <f t="shared" si="0"/>
        <v> </v>
      </c>
      <c r="S26" s="353"/>
      <c r="T26" s="100" t="str">
        <f t="shared" si="1"/>
        <v> </v>
      </c>
      <c r="U26" s="101" t="e">
        <f t="shared" si="5"/>
        <v>#DIV/0!</v>
      </c>
      <c r="V26" s="353"/>
      <c r="W26" s="100" t="str">
        <f t="shared" si="2"/>
        <v> </v>
      </c>
      <c r="X26" s="101" t="e">
        <f t="shared" si="6"/>
        <v>#DIV/0!</v>
      </c>
      <c r="Y26" s="353"/>
      <c r="Z26" s="100" t="str">
        <f t="shared" si="3"/>
        <v> </v>
      </c>
      <c r="AA26" s="101" t="e">
        <f t="shared" si="4"/>
        <v>#DIV/0!</v>
      </c>
      <c r="AB26" s="215"/>
      <c r="AC26" s="241"/>
      <c r="AD26" s="241"/>
      <c r="AE26" s="241"/>
      <c r="AF26" s="241"/>
      <c r="AG26" s="241"/>
      <c r="AH26" s="241"/>
      <c r="AI26" s="241"/>
      <c r="AJ26" s="242"/>
      <c r="AK26" s="242"/>
      <c r="AL26" s="243"/>
      <c r="AM26" s="243"/>
      <c r="AN26" s="246"/>
      <c r="AO26" s="246"/>
      <c r="AP26" s="246"/>
      <c r="AQ26" s="235"/>
      <c r="AR26" s="246"/>
      <c r="AS26" s="246"/>
    </row>
    <row r="27" spans="1:45" ht="74.25" customHeight="1" hidden="1">
      <c r="A27" s="677"/>
      <c r="B27" s="431"/>
      <c r="C27" s="431"/>
      <c r="D27" s="425"/>
      <c r="E27" s="431"/>
      <c r="F27" s="425"/>
      <c r="G27" s="431"/>
      <c r="H27" s="425"/>
      <c r="I27" s="425"/>
      <c r="J27" s="442"/>
      <c r="K27" s="102"/>
      <c r="L27" s="226"/>
      <c r="M27" s="226"/>
      <c r="N27" s="245"/>
      <c r="O27" s="245"/>
      <c r="P27" s="245"/>
      <c r="Q27" s="353"/>
      <c r="R27" s="100" t="str">
        <f t="shared" si="0"/>
        <v> </v>
      </c>
      <c r="S27" s="353"/>
      <c r="T27" s="100" t="str">
        <f t="shared" si="1"/>
        <v> </v>
      </c>
      <c r="U27" s="101" t="e">
        <f t="shared" si="5"/>
        <v>#DIV/0!</v>
      </c>
      <c r="V27" s="353"/>
      <c r="W27" s="100" t="str">
        <f t="shared" si="2"/>
        <v> </v>
      </c>
      <c r="X27" s="101" t="e">
        <f t="shared" si="6"/>
        <v>#DIV/0!</v>
      </c>
      <c r="Y27" s="353"/>
      <c r="Z27" s="100" t="str">
        <f t="shared" si="3"/>
        <v> </v>
      </c>
      <c r="AA27" s="101" t="e">
        <f t="shared" si="4"/>
        <v>#DIV/0!</v>
      </c>
      <c r="AB27" s="215"/>
      <c r="AC27" s="241"/>
      <c r="AD27" s="241"/>
      <c r="AE27" s="241"/>
      <c r="AF27" s="241"/>
      <c r="AG27" s="241"/>
      <c r="AH27" s="241"/>
      <c r="AI27" s="241"/>
      <c r="AJ27" s="242"/>
      <c r="AK27" s="242"/>
      <c r="AL27" s="243"/>
      <c r="AM27" s="243"/>
      <c r="AN27" s="246"/>
      <c r="AO27" s="246"/>
      <c r="AP27" s="246"/>
      <c r="AQ27" s="235"/>
      <c r="AR27" s="246"/>
      <c r="AS27" s="246"/>
    </row>
    <row r="28" spans="1:45" ht="63.75" customHeight="1" hidden="1">
      <c r="A28" s="714"/>
      <c r="B28" s="431"/>
      <c r="C28" s="431"/>
      <c r="D28" s="431"/>
      <c r="E28" s="431"/>
      <c r="F28" s="431"/>
      <c r="G28" s="431"/>
      <c r="H28" s="425"/>
      <c r="I28" s="425"/>
      <c r="J28" s="431"/>
      <c r="K28" s="102"/>
      <c r="L28" s="247"/>
      <c r="M28" s="247"/>
      <c r="N28" s="215"/>
      <c r="O28" s="215"/>
      <c r="P28" s="215"/>
      <c r="Q28" s="353"/>
      <c r="R28" s="100" t="str">
        <f t="shared" si="0"/>
        <v> </v>
      </c>
      <c r="S28" s="353"/>
      <c r="T28" s="100" t="str">
        <f t="shared" si="1"/>
        <v> </v>
      </c>
      <c r="U28" s="101" t="e">
        <f t="shared" si="5"/>
        <v>#DIV/0!</v>
      </c>
      <c r="V28" s="353"/>
      <c r="W28" s="100" t="str">
        <f t="shared" si="2"/>
        <v> </v>
      </c>
      <c r="X28" s="101" t="e">
        <f t="shared" si="6"/>
        <v>#DIV/0!</v>
      </c>
      <c r="Y28" s="353"/>
      <c r="Z28" s="100" t="str">
        <f t="shared" si="3"/>
        <v> </v>
      </c>
      <c r="AA28" s="101" t="e">
        <f t="shared" si="4"/>
        <v>#DIV/0!</v>
      </c>
      <c r="AB28" s="215"/>
      <c r="AC28" s="246"/>
      <c r="AD28" s="246"/>
      <c r="AE28" s="246"/>
      <c r="AF28" s="246"/>
      <c r="AG28" s="246"/>
      <c r="AH28" s="246"/>
      <c r="AI28" s="246"/>
      <c r="AJ28" s="246"/>
      <c r="AK28" s="246"/>
      <c r="AL28" s="246"/>
      <c r="AM28" s="246"/>
      <c r="AN28" s="246"/>
      <c r="AO28" s="246"/>
      <c r="AP28" s="246"/>
      <c r="AQ28" s="235"/>
      <c r="AR28" s="246"/>
      <c r="AS28" s="246"/>
    </row>
    <row r="29" spans="1:45" ht="63.75" customHeight="1" hidden="1">
      <c r="A29" s="707"/>
      <c r="B29" s="73"/>
      <c r="C29" s="451"/>
      <c r="D29" s="451"/>
      <c r="E29" s="74"/>
      <c r="F29" s="74"/>
      <c r="G29" s="74"/>
      <c r="H29" s="74"/>
      <c r="I29" s="74"/>
      <c r="J29" s="70"/>
      <c r="K29" s="102"/>
      <c r="L29" s="248"/>
      <c r="M29" s="249"/>
      <c r="N29" s="250"/>
      <c r="O29" s="250"/>
      <c r="P29" s="250"/>
      <c r="Q29" s="353"/>
      <c r="R29" s="100" t="str">
        <f t="shared" si="0"/>
        <v> </v>
      </c>
      <c r="S29" s="353"/>
      <c r="T29" s="100" t="str">
        <f t="shared" si="1"/>
        <v> </v>
      </c>
      <c r="U29" s="101" t="e">
        <f t="shared" si="5"/>
        <v>#DIV/0!</v>
      </c>
      <c r="V29" s="353"/>
      <c r="W29" s="100" t="str">
        <f t="shared" si="2"/>
        <v> </v>
      </c>
      <c r="X29" s="101" t="e">
        <f t="shared" si="6"/>
        <v>#DIV/0!</v>
      </c>
      <c r="Y29" s="353"/>
      <c r="Z29" s="100" t="str">
        <f t="shared" si="3"/>
        <v> </v>
      </c>
      <c r="AA29" s="101" t="e">
        <f t="shared" si="4"/>
        <v>#DIV/0!</v>
      </c>
      <c r="AB29" s="250"/>
      <c r="AC29" s="251"/>
      <c r="AD29" s="251"/>
      <c r="AE29" s="251"/>
      <c r="AF29" s="251"/>
      <c r="AG29" s="251"/>
      <c r="AH29" s="251"/>
      <c r="AI29" s="251"/>
      <c r="AJ29" s="251"/>
      <c r="AK29" s="251"/>
      <c r="AL29" s="251"/>
      <c r="AM29" s="251"/>
      <c r="AN29" s="251"/>
      <c r="AO29" s="251"/>
      <c r="AP29" s="251"/>
      <c r="AQ29" s="501"/>
      <c r="AR29" s="251"/>
      <c r="AS29" s="251"/>
    </row>
    <row r="30" spans="1:45" ht="63.75" customHeight="1" hidden="1">
      <c r="A30" s="708"/>
      <c r="B30" s="431"/>
      <c r="C30" s="431"/>
      <c r="D30" s="431"/>
      <c r="E30" s="431"/>
      <c r="F30" s="431"/>
      <c r="G30" s="431"/>
      <c r="H30" s="425"/>
      <c r="I30" s="425"/>
      <c r="J30" s="431"/>
      <c r="K30" s="102"/>
      <c r="L30" s="248"/>
      <c r="M30" s="249"/>
      <c r="N30" s="250"/>
      <c r="O30" s="250"/>
      <c r="P30" s="250"/>
      <c r="Q30" s="353"/>
      <c r="R30" s="100" t="str">
        <f t="shared" si="0"/>
        <v> </v>
      </c>
      <c r="S30" s="353"/>
      <c r="T30" s="100" t="str">
        <f t="shared" si="1"/>
        <v> </v>
      </c>
      <c r="U30" s="101" t="e">
        <f t="shared" si="5"/>
        <v>#DIV/0!</v>
      </c>
      <c r="V30" s="353"/>
      <c r="W30" s="100" t="str">
        <f t="shared" si="2"/>
        <v> </v>
      </c>
      <c r="X30" s="101" t="e">
        <f t="shared" si="6"/>
        <v>#DIV/0!</v>
      </c>
      <c r="Y30" s="353"/>
      <c r="Z30" s="100" t="str">
        <f t="shared" si="3"/>
        <v> </v>
      </c>
      <c r="AA30" s="101" t="e">
        <f t="shared" si="4"/>
        <v>#DIV/0!</v>
      </c>
      <c r="AB30" s="250"/>
      <c r="AC30" s="251"/>
      <c r="AD30" s="251"/>
      <c r="AE30" s="251"/>
      <c r="AF30" s="251"/>
      <c r="AG30" s="251"/>
      <c r="AH30" s="251"/>
      <c r="AI30" s="251"/>
      <c r="AJ30" s="251"/>
      <c r="AK30" s="251"/>
      <c r="AL30" s="251"/>
      <c r="AM30" s="251"/>
      <c r="AN30" s="251"/>
      <c r="AO30" s="251"/>
      <c r="AP30" s="251"/>
      <c r="AQ30" s="501"/>
      <c r="AR30" s="251"/>
      <c r="AS30" s="251"/>
    </row>
    <row r="31" spans="1:45" ht="63.75" customHeight="1" hidden="1">
      <c r="A31" s="708"/>
      <c r="B31" s="431"/>
      <c r="C31" s="431"/>
      <c r="D31" s="431"/>
      <c r="E31" s="431"/>
      <c r="F31" s="431"/>
      <c r="G31" s="431"/>
      <c r="H31" s="425"/>
      <c r="I31" s="425"/>
      <c r="J31" s="431"/>
      <c r="K31" s="102"/>
      <c r="L31" s="248"/>
      <c r="M31" s="249"/>
      <c r="N31" s="250"/>
      <c r="O31" s="250"/>
      <c r="P31" s="250"/>
      <c r="Q31" s="353"/>
      <c r="R31" s="100" t="str">
        <f t="shared" si="0"/>
        <v> </v>
      </c>
      <c r="S31" s="353"/>
      <c r="T31" s="100" t="str">
        <f t="shared" si="1"/>
        <v> </v>
      </c>
      <c r="U31" s="101" t="e">
        <f t="shared" si="5"/>
        <v>#DIV/0!</v>
      </c>
      <c r="V31" s="353"/>
      <c r="W31" s="100" t="str">
        <f t="shared" si="2"/>
        <v> </v>
      </c>
      <c r="X31" s="101" t="e">
        <f t="shared" si="6"/>
        <v>#DIV/0!</v>
      </c>
      <c r="Y31" s="353"/>
      <c r="Z31" s="100" t="str">
        <f t="shared" si="3"/>
        <v> </v>
      </c>
      <c r="AA31" s="101" t="e">
        <f t="shared" si="4"/>
        <v>#DIV/0!</v>
      </c>
      <c r="AB31" s="250"/>
      <c r="AC31" s="251"/>
      <c r="AD31" s="251"/>
      <c r="AE31" s="251"/>
      <c r="AF31" s="251"/>
      <c r="AG31" s="251"/>
      <c r="AH31" s="251"/>
      <c r="AI31" s="251"/>
      <c r="AJ31" s="251"/>
      <c r="AK31" s="251"/>
      <c r="AL31" s="251"/>
      <c r="AM31" s="251"/>
      <c r="AN31" s="251"/>
      <c r="AO31" s="251"/>
      <c r="AP31" s="251"/>
      <c r="AQ31" s="501"/>
      <c r="AR31" s="251"/>
      <c r="AS31" s="251"/>
    </row>
    <row r="32" spans="1:45" ht="63.75" customHeight="1" hidden="1">
      <c r="A32" s="708"/>
      <c r="B32" s="431"/>
      <c r="C32" s="431"/>
      <c r="D32" s="431"/>
      <c r="E32" s="431"/>
      <c r="F32" s="431"/>
      <c r="G32" s="431"/>
      <c r="H32" s="425"/>
      <c r="I32" s="425"/>
      <c r="J32" s="431"/>
      <c r="K32" s="102"/>
      <c r="L32" s="248"/>
      <c r="M32" s="249"/>
      <c r="N32" s="250"/>
      <c r="O32" s="250"/>
      <c r="P32" s="250"/>
      <c r="Q32" s="353"/>
      <c r="R32" s="100" t="str">
        <f t="shared" si="0"/>
        <v> </v>
      </c>
      <c r="S32" s="353"/>
      <c r="T32" s="100" t="str">
        <f t="shared" si="1"/>
        <v> </v>
      </c>
      <c r="U32" s="101" t="e">
        <f t="shared" si="5"/>
        <v>#DIV/0!</v>
      </c>
      <c r="V32" s="353"/>
      <c r="W32" s="100" t="str">
        <f t="shared" si="2"/>
        <v> </v>
      </c>
      <c r="X32" s="101" t="e">
        <f t="shared" si="6"/>
        <v>#DIV/0!</v>
      </c>
      <c r="Y32" s="353"/>
      <c r="Z32" s="100" t="str">
        <f t="shared" si="3"/>
        <v> </v>
      </c>
      <c r="AA32" s="101" t="e">
        <f t="shared" si="4"/>
        <v>#DIV/0!</v>
      </c>
      <c r="AB32" s="250"/>
      <c r="AC32" s="251"/>
      <c r="AD32" s="251"/>
      <c r="AE32" s="251"/>
      <c r="AF32" s="251"/>
      <c r="AG32" s="251"/>
      <c r="AH32" s="251"/>
      <c r="AI32" s="251"/>
      <c r="AJ32" s="251"/>
      <c r="AK32" s="251"/>
      <c r="AL32" s="251"/>
      <c r="AM32" s="251"/>
      <c r="AN32" s="251"/>
      <c r="AO32" s="251"/>
      <c r="AP32" s="251"/>
      <c r="AQ32" s="501"/>
      <c r="AR32" s="251"/>
      <c r="AS32" s="251"/>
    </row>
    <row r="33" spans="1:45" ht="63.75" customHeight="1" hidden="1">
      <c r="A33" s="708"/>
      <c r="B33" s="431"/>
      <c r="C33" s="431"/>
      <c r="D33" s="431"/>
      <c r="E33" s="431"/>
      <c r="F33" s="431"/>
      <c r="G33" s="431"/>
      <c r="H33" s="425"/>
      <c r="I33" s="425"/>
      <c r="J33" s="431"/>
      <c r="K33" s="102"/>
      <c r="L33" s="248"/>
      <c r="M33" s="249"/>
      <c r="N33" s="250"/>
      <c r="O33" s="250"/>
      <c r="P33" s="250"/>
      <c r="Q33" s="353"/>
      <c r="R33" s="100" t="str">
        <f t="shared" si="0"/>
        <v> </v>
      </c>
      <c r="S33" s="353"/>
      <c r="T33" s="100" t="str">
        <f t="shared" si="1"/>
        <v> </v>
      </c>
      <c r="U33" s="101" t="e">
        <f t="shared" si="5"/>
        <v>#DIV/0!</v>
      </c>
      <c r="V33" s="353"/>
      <c r="W33" s="100" t="str">
        <f t="shared" si="2"/>
        <v> </v>
      </c>
      <c r="X33" s="101" t="e">
        <f t="shared" si="6"/>
        <v>#DIV/0!</v>
      </c>
      <c r="Y33" s="353"/>
      <c r="Z33" s="100" t="str">
        <f t="shared" si="3"/>
        <v> </v>
      </c>
      <c r="AA33" s="101" t="e">
        <f t="shared" si="4"/>
        <v>#DIV/0!</v>
      </c>
      <c r="AB33" s="250"/>
      <c r="AC33" s="251"/>
      <c r="AD33" s="251"/>
      <c r="AE33" s="251"/>
      <c r="AF33" s="251"/>
      <c r="AG33" s="251"/>
      <c r="AH33" s="251"/>
      <c r="AI33" s="251"/>
      <c r="AJ33" s="251"/>
      <c r="AK33" s="251"/>
      <c r="AL33" s="251"/>
      <c r="AM33" s="251"/>
      <c r="AN33" s="251"/>
      <c r="AO33" s="251"/>
      <c r="AP33" s="251"/>
      <c r="AQ33" s="501"/>
      <c r="AR33" s="251"/>
      <c r="AS33" s="251"/>
    </row>
    <row r="34" spans="1:45" ht="63.75" customHeight="1" hidden="1">
      <c r="A34" s="708"/>
      <c r="B34" s="431"/>
      <c r="C34" s="431"/>
      <c r="D34" s="431"/>
      <c r="E34" s="431"/>
      <c r="F34" s="431"/>
      <c r="G34" s="431"/>
      <c r="H34" s="425"/>
      <c r="I34" s="425"/>
      <c r="J34" s="431"/>
      <c r="K34" s="102"/>
      <c r="L34" s="248"/>
      <c r="M34" s="249"/>
      <c r="N34" s="250"/>
      <c r="O34" s="250"/>
      <c r="P34" s="250"/>
      <c r="Q34" s="353"/>
      <c r="R34" s="100" t="str">
        <f t="shared" si="0"/>
        <v> </v>
      </c>
      <c r="S34" s="353"/>
      <c r="T34" s="100" t="str">
        <f t="shared" si="1"/>
        <v> </v>
      </c>
      <c r="U34" s="101" t="e">
        <f t="shared" si="5"/>
        <v>#DIV/0!</v>
      </c>
      <c r="V34" s="353"/>
      <c r="W34" s="100" t="str">
        <f t="shared" si="2"/>
        <v> </v>
      </c>
      <c r="X34" s="101" t="e">
        <f t="shared" si="6"/>
        <v>#DIV/0!</v>
      </c>
      <c r="Y34" s="353"/>
      <c r="Z34" s="100" t="str">
        <f t="shared" si="3"/>
        <v> </v>
      </c>
      <c r="AA34" s="101" t="e">
        <f t="shared" si="4"/>
        <v>#DIV/0!</v>
      </c>
      <c r="AB34" s="250"/>
      <c r="AC34" s="251"/>
      <c r="AD34" s="251"/>
      <c r="AE34" s="251"/>
      <c r="AF34" s="251"/>
      <c r="AG34" s="251"/>
      <c r="AH34" s="251"/>
      <c r="AI34" s="251"/>
      <c r="AJ34" s="251"/>
      <c r="AK34" s="251"/>
      <c r="AL34" s="251"/>
      <c r="AM34" s="251"/>
      <c r="AN34" s="251"/>
      <c r="AO34" s="251"/>
      <c r="AP34" s="251"/>
      <c r="AQ34" s="501"/>
      <c r="AR34" s="251"/>
      <c r="AS34" s="251"/>
    </row>
    <row r="35" spans="1:45" ht="63.75" customHeight="1" hidden="1">
      <c r="A35" s="708"/>
      <c r="B35" s="431"/>
      <c r="C35" s="431"/>
      <c r="D35" s="431"/>
      <c r="E35" s="431"/>
      <c r="F35" s="431"/>
      <c r="G35" s="431"/>
      <c r="H35" s="425"/>
      <c r="I35" s="425"/>
      <c r="J35" s="431"/>
      <c r="K35" s="102"/>
      <c r="L35" s="248"/>
      <c r="M35" s="249"/>
      <c r="N35" s="250"/>
      <c r="O35" s="250"/>
      <c r="P35" s="250"/>
      <c r="Q35" s="353"/>
      <c r="R35" s="100" t="str">
        <f t="shared" si="0"/>
        <v> </v>
      </c>
      <c r="S35" s="353"/>
      <c r="T35" s="100" t="str">
        <f t="shared" si="1"/>
        <v> </v>
      </c>
      <c r="U35" s="101" t="e">
        <f t="shared" si="5"/>
        <v>#DIV/0!</v>
      </c>
      <c r="V35" s="353"/>
      <c r="W35" s="100" t="str">
        <f t="shared" si="2"/>
        <v> </v>
      </c>
      <c r="X35" s="101" t="e">
        <f t="shared" si="6"/>
        <v>#DIV/0!</v>
      </c>
      <c r="Y35" s="353"/>
      <c r="Z35" s="100" t="str">
        <f t="shared" si="3"/>
        <v> </v>
      </c>
      <c r="AA35" s="101" t="e">
        <f t="shared" si="4"/>
        <v>#DIV/0!</v>
      </c>
      <c r="AB35" s="250"/>
      <c r="AC35" s="251"/>
      <c r="AD35" s="251"/>
      <c r="AE35" s="251"/>
      <c r="AF35" s="251"/>
      <c r="AG35" s="251"/>
      <c r="AH35" s="251"/>
      <c r="AI35" s="251"/>
      <c r="AJ35" s="251"/>
      <c r="AK35" s="251"/>
      <c r="AL35" s="251"/>
      <c r="AM35" s="251"/>
      <c r="AN35" s="251"/>
      <c r="AO35" s="251"/>
      <c r="AP35" s="251"/>
      <c r="AQ35" s="501"/>
      <c r="AR35" s="251"/>
      <c r="AS35" s="251"/>
    </row>
    <row r="36" spans="1:45" ht="63.75" customHeight="1" hidden="1">
      <c r="A36" s="709"/>
      <c r="B36" s="431"/>
      <c r="C36" s="431"/>
      <c r="D36" s="431"/>
      <c r="E36" s="431"/>
      <c r="F36" s="431"/>
      <c r="G36" s="431"/>
      <c r="H36" s="425"/>
      <c r="I36" s="425"/>
      <c r="J36" s="431"/>
      <c r="K36" s="102"/>
      <c r="L36" s="248"/>
      <c r="M36" s="249"/>
      <c r="N36" s="250"/>
      <c r="O36" s="250"/>
      <c r="P36" s="250"/>
      <c r="Q36" s="353"/>
      <c r="R36" s="100" t="str">
        <f t="shared" si="0"/>
        <v> </v>
      </c>
      <c r="S36" s="353"/>
      <c r="T36" s="100" t="str">
        <f t="shared" si="1"/>
        <v> </v>
      </c>
      <c r="U36" s="101" t="e">
        <f t="shared" si="5"/>
        <v>#DIV/0!</v>
      </c>
      <c r="V36" s="353"/>
      <c r="W36" s="100" t="str">
        <f t="shared" si="2"/>
        <v> </v>
      </c>
      <c r="X36" s="101" t="e">
        <f t="shared" si="6"/>
        <v>#DIV/0!</v>
      </c>
      <c r="Y36" s="353"/>
      <c r="Z36" s="100" t="str">
        <f t="shared" si="3"/>
        <v> </v>
      </c>
      <c r="AA36" s="101" t="e">
        <f t="shared" si="4"/>
        <v>#DIV/0!</v>
      </c>
      <c r="AB36" s="250"/>
      <c r="AC36" s="251"/>
      <c r="AD36" s="251"/>
      <c r="AE36" s="251"/>
      <c r="AF36" s="251"/>
      <c r="AG36" s="251"/>
      <c r="AH36" s="251"/>
      <c r="AI36" s="251"/>
      <c r="AJ36" s="251"/>
      <c r="AK36" s="251"/>
      <c r="AL36" s="251"/>
      <c r="AM36" s="251"/>
      <c r="AN36" s="251"/>
      <c r="AO36" s="251"/>
      <c r="AP36" s="251"/>
      <c r="AQ36" s="501"/>
      <c r="AR36" s="251"/>
      <c r="AS36" s="251"/>
    </row>
    <row r="37" spans="1:45" ht="63.75" customHeight="1" hidden="1">
      <c r="A37" s="707"/>
      <c r="B37" s="431"/>
      <c r="C37" s="431"/>
      <c r="D37" s="425"/>
      <c r="E37" s="431"/>
      <c r="F37" s="431"/>
      <c r="G37" s="431"/>
      <c r="H37" s="425"/>
      <c r="I37" s="425"/>
      <c r="J37" s="431"/>
      <c r="K37" s="102"/>
      <c r="L37" s="72"/>
      <c r="M37" s="185"/>
      <c r="N37" s="250"/>
      <c r="O37" s="250"/>
      <c r="P37" s="250"/>
      <c r="Q37" s="353"/>
      <c r="R37" s="100" t="str">
        <f t="shared" si="0"/>
        <v> </v>
      </c>
      <c r="S37" s="353"/>
      <c r="T37" s="100" t="str">
        <f t="shared" si="1"/>
        <v> </v>
      </c>
      <c r="U37" s="101" t="e">
        <f t="shared" si="5"/>
        <v>#DIV/0!</v>
      </c>
      <c r="V37" s="353"/>
      <c r="W37" s="100" t="str">
        <f t="shared" si="2"/>
        <v> </v>
      </c>
      <c r="X37" s="101" t="e">
        <f t="shared" si="6"/>
        <v>#DIV/0!</v>
      </c>
      <c r="Y37" s="353"/>
      <c r="Z37" s="100" t="str">
        <f t="shared" si="3"/>
        <v> </v>
      </c>
      <c r="AA37" s="101" t="e">
        <f t="shared" si="4"/>
        <v>#DIV/0!</v>
      </c>
      <c r="AB37" s="250"/>
      <c r="AC37" s="251"/>
      <c r="AD37" s="251"/>
      <c r="AE37" s="251"/>
      <c r="AF37" s="251"/>
      <c r="AG37" s="251"/>
      <c r="AH37" s="251"/>
      <c r="AI37" s="251"/>
      <c r="AJ37" s="251"/>
      <c r="AK37" s="251"/>
      <c r="AL37" s="251"/>
      <c r="AM37" s="251"/>
      <c r="AN37" s="251"/>
      <c r="AO37" s="251"/>
      <c r="AP37" s="251"/>
      <c r="AQ37" s="501"/>
      <c r="AR37" s="251"/>
      <c r="AS37" s="251"/>
    </row>
    <row r="38" spans="1:45" ht="63.75" customHeight="1" hidden="1">
      <c r="A38" s="708"/>
      <c r="B38" s="431"/>
      <c r="C38" s="431"/>
      <c r="D38" s="431"/>
      <c r="E38" s="431"/>
      <c r="F38" s="431"/>
      <c r="G38" s="431"/>
      <c r="H38" s="425"/>
      <c r="I38" s="425"/>
      <c r="J38" s="431"/>
      <c r="K38" s="102"/>
      <c r="L38" s="248"/>
      <c r="M38" s="249"/>
      <c r="N38" s="250"/>
      <c r="O38" s="250"/>
      <c r="P38" s="250"/>
      <c r="Q38" s="353"/>
      <c r="R38" s="100" t="str">
        <f t="shared" si="0"/>
        <v> </v>
      </c>
      <c r="S38" s="353"/>
      <c r="T38" s="100" t="str">
        <f t="shared" si="1"/>
        <v> </v>
      </c>
      <c r="U38" s="101" t="e">
        <f t="shared" si="5"/>
        <v>#DIV/0!</v>
      </c>
      <c r="V38" s="353"/>
      <c r="W38" s="100" t="str">
        <f t="shared" si="2"/>
        <v> </v>
      </c>
      <c r="X38" s="101" t="e">
        <f t="shared" si="6"/>
        <v>#DIV/0!</v>
      </c>
      <c r="Y38" s="353"/>
      <c r="Z38" s="100" t="str">
        <f t="shared" si="3"/>
        <v> </v>
      </c>
      <c r="AA38" s="101" t="e">
        <f t="shared" si="4"/>
        <v>#DIV/0!</v>
      </c>
      <c r="AB38" s="250"/>
      <c r="AC38" s="251"/>
      <c r="AD38" s="251"/>
      <c r="AE38" s="251"/>
      <c r="AF38" s="251"/>
      <c r="AG38" s="251"/>
      <c r="AH38" s="251"/>
      <c r="AI38" s="251"/>
      <c r="AJ38" s="251"/>
      <c r="AK38" s="251"/>
      <c r="AL38" s="251"/>
      <c r="AM38" s="251"/>
      <c r="AN38" s="251"/>
      <c r="AO38" s="251"/>
      <c r="AP38" s="251"/>
      <c r="AQ38" s="501"/>
      <c r="AR38" s="251"/>
      <c r="AS38" s="251"/>
    </row>
    <row r="39" spans="1:45" ht="63.75" customHeight="1" hidden="1">
      <c r="A39" s="708"/>
      <c r="B39" s="431"/>
      <c r="C39" s="431"/>
      <c r="D39" s="431"/>
      <c r="E39" s="431"/>
      <c r="F39" s="431"/>
      <c r="G39" s="431"/>
      <c r="H39" s="425"/>
      <c r="I39" s="425"/>
      <c r="J39" s="431"/>
      <c r="K39" s="102"/>
      <c r="L39" s="248"/>
      <c r="M39" s="249"/>
      <c r="N39" s="250"/>
      <c r="O39" s="250"/>
      <c r="P39" s="250"/>
      <c r="Q39" s="353"/>
      <c r="R39" s="100" t="str">
        <f t="shared" si="0"/>
        <v> </v>
      </c>
      <c r="S39" s="353"/>
      <c r="T39" s="100" t="str">
        <f t="shared" si="1"/>
        <v> </v>
      </c>
      <c r="U39" s="101" t="e">
        <f t="shared" si="5"/>
        <v>#DIV/0!</v>
      </c>
      <c r="V39" s="353"/>
      <c r="W39" s="100" t="str">
        <f t="shared" si="2"/>
        <v> </v>
      </c>
      <c r="X39" s="101" t="e">
        <f t="shared" si="6"/>
        <v>#DIV/0!</v>
      </c>
      <c r="Y39" s="353"/>
      <c r="Z39" s="100" t="str">
        <f t="shared" si="3"/>
        <v> </v>
      </c>
      <c r="AA39" s="101" t="e">
        <f t="shared" si="4"/>
        <v>#DIV/0!</v>
      </c>
      <c r="AB39" s="250"/>
      <c r="AC39" s="251"/>
      <c r="AD39" s="251"/>
      <c r="AE39" s="251"/>
      <c r="AF39" s="251"/>
      <c r="AG39" s="251"/>
      <c r="AH39" s="251"/>
      <c r="AI39" s="251"/>
      <c r="AJ39" s="251"/>
      <c r="AK39" s="251"/>
      <c r="AL39" s="251"/>
      <c r="AM39" s="251"/>
      <c r="AN39" s="251"/>
      <c r="AO39" s="251"/>
      <c r="AP39" s="251"/>
      <c r="AQ39" s="501"/>
      <c r="AR39" s="251"/>
      <c r="AS39" s="251"/>
    </row>
    <row r="40" spans="1:45" ht="63.75" customHeight="1" hidden="1">
      <c r="A40" s="708"/>
      <c r="B40" s="431"/>
      <c r="C40" s="431"/>
      <c r="D40" s="431"/>
      <c r="E40" s="431"/>
      <c r="F40" s="431"/>
      <c r="G40" s="431"/>
      <c r="H40" s="425"/>
      <c r="I40" s="425"/>
      <c r="J40" s="431"/>
      <c r="K40" s="102"/>
      <c r="L40" s="248"/>
      <c r="M40" s="249"/>
      <c r="N40" s="250"/>
      <c r="O40" s="250"/>
      <c r="P40" s="250"/>
      <c r="Q40" s="353"/>
      <c r="R40" s="100" t="str">
        <f t="shared" si="0"/>
        <v> </v>
      </c>
      <c r="S40" s="353"/>
      <c r="T40" s="100" t="str">
        <f t="shared" si="1"/>
        <v> </v>
      </c>
      <c r="U40" s="101" t="e">
        <f t="shared" si="5"/>
        <v>#DIV/0!</v>
      </c>
      <c r="V40" s="353"/>
      <c r="W40" s="100" t="str">
        <f t="shared" si="2"/>
        <v> </v>
      </c>
      <c r="X40" s="101" t="e">
        <f t="shared" si="6"/>
        <v>#DIV/0!</v>
      </c>
      <c r="Y40" s="353"/>
      <c r="Z40" s="100" t="str">
        <f t="shared" si="3"/>
        <v> </v>
      </c>
      <c r="AA40" s="101" t="e">
        <f t="shared" si="4"/>
        <v>#DIV/0!</v>
      </c>
      <c r="AB40" s="250"/>
      <c r="AC40" s="251"/>
      <c r="AD40" s="251"/>
      <c r="AE40" s="251"/>
      <c r="AF40" s="251"/>
      <c r="AG40" s="251"/>
      <c r="AH40" s="251"/>
      <c r="AI40" s="251"/>
      <c r="AJ40" s="251"/>
      <c r="AK40" s="251"/>
      <c r="AL40" s="251"/>
      <c r="AM40" s="251"/>
      <c r="AN40" s="251"/>
      <c r="AO40" s="251"/>
      <c r="AP40" s="251"/>
      <c r="AQ40" s="501"/>
      <c r="AR40" s="251"/>
      <c r="AS40" s="251"/>
    </row>
    <row r="41" spans="1:45" ht="63.75" customHeight="1" hidden="1">
      <c r="A41" s="708"/>
      <c r="B41" s="431"/>
      <c r="C41" s="431"/>
      <c r="D41" s="431"/>
      <c r="E41" s="431"/>
      <c r="F41" s="431"/>
      <c r="G41" s="431"/>
      <c r="H41" s="425"/>
      <c r="I41" s="425"/>
      <c r="J41" s="431"/>
      <c r="K41" s="102"/>
      <c r="L41" s="248"/>
      <c r="M41" s="249"/>
      <c r="N41" s="250"/>
      <c r="O41" s="250"/>
      <c r="P41" s="250"/>
      <c r="Q41" s="353"/>
      <c r="R41" s="100" t="str">
        <f t="shared" si="0"/>
        <v> </v>
      </c>
      <c r="S41" s="353"/>
      <c r="T41" s="100" t="str">
        <f t="shared" si="1"/>
        <v> </v>
      </c>
      <c r="U41" s="101" t="e">
        <f t="shared" si="5"/>
        <v>#DIV/0!</v>
      </c>
      <c r="V41" s="353"/>
      <c r="W41" s="100" t="str">
        <f t="shared" si="2"/>
        <v> </v>
      </c>
      <c r="X41" s="101" t="e">
        <f t="shared" si="6"/>
        <v>#DIV/0!</v>
      </c>
      <c r="Y41" s="353"/>
      <c r="Z41" s="100" t="str">
        <f t="shared" si="3"/>
        <v> </v>
      </c>
      <c r="AA41" s="101" t="e">
        <f t="shared" si="4"/>
        <v>#DIV/0!</v>
      </c>
      <c r="AB41" s="250"/>
      <c r="AC41" s="251"/>
      <c r="AD41" s="251"/>
      <c r="AE41" s="251"/>
      <c r="AF41" s="251"/>
      <c r="AG41" s="251"/>
      <c r="AH41" s="251"/>
      <c r="AI41" s="251"/>
      <c r="AJ41" s="251"/>
      <c r="AK41" s="251"/>
      <c r="AL41" s="251"/>
      <c r="AM41" s="251"/>
      <c r="AN41" s="251"/>
      <c r="AO41" s="251"/>
      <c r="AP41" s="251"/>
      <c r="AQ41" s="501"/>
      <c r="AR41" s="251"/>
      <c r="AS41" s="251"/>
    </row>
    <row r="42" spans="1:45" ht="63.75" customHeight="1" hidden="1">
      <c r="A42" s="708"/>
      <c r="B42" s="431"/>
      <c r="C42" s="431"/>
      <c r="D42" s="431"/>
      <c r="E42" s="431"/>
      <c r="F42" s="431"/>
      <c r="G42" s="431"/>
      <c r="H42" s="425"/>
      <c r="I42" s="425"/>
      <c r="J42" s="431"/>
      <c r="K42" s="102"/>
      <c r="L42" s="248"/>
      <c r="M42" s="249"/>
      <c r="N42" s="250"/>
      <c r="O42" s="250"/>
      <c r="P42" s="250"/>
      <c r="Q42" s="353"/>
      <c r="R42" s="100" t="str">
        <f t="shared" si="0"/>
        <v> </v>
      </c>
      <c r="S42" s="353"/>
      <c r="T42" s="100" t="str">
        <f t="shared" si="1"/>
        <v> </v>
      </c>
      <c r="U42" s="101" t="e">
        <f t="shared" si="5"/>
        <v>#DIV/0!</v>
      </c>
      <c r="V42" s="353"/>
      <c r="W42" s="100" t="str">
        <f t="shared" si="2"/>
        <v> </v>
      </c>
      <c r="X42" s="101" t="e">
        <f t="shared" si="6"/>
        <v>#DIV/0!</v>
      </c>
      <c r="Y42" s="353"/>
      <c r="Z42" s="100" t="str">
        <f t="shared" si="3"/>
        <v> </v>
      </c>
      <c r="AA42" s="101" t="e">
        <f t="shared" si="4"/>
        <v>#DIV/0!</v>
      </c>
      <c r="AB42" s="250"/>
      <c r="AC42" s="251"/>
      <c r="AD42" s="251"/>
      <c r="AE42" s="251"/>
      <c r="AF42" s="251"/>
      <c r="AG42" s="251"/>
      <c r="AH42" s="251"/>
      <c r="AI42" s="251"/>
      <c r="AJ42" s="251"/>
      <c r="AK42" s="251"/>
      <c r="AL42" s="251"/>
      <c r="AM42" s="251"/>
      <c r="AN42" s="251"/>
      <c r="AO42" s="251"/>
      <c r="AP42" s="251"/>
      <c r="AQ42" s="501"/>
      <c r="AR42" s="251"/>
      <c r="AS42" s="251"/>
    </row>
    <row r="43" spans="1:45" ht="63.75" customHeight="1" hidden="1">
      <c r="A43" s="708"/>
      <c r="B43" s="431"/>
      <c r="C43" s="431"/>
      <c r="D43" s="431"/>
      <c r="E43" s="431"/>
      <c r="F43" s="431"/>
      <c r="G43" s="431"/>
      <c r="H43" s="425"/>
      <c r="I43" s="425"/>
      <c r="J43" s="431"/>
      <c r="K43" s="102"/>
      <c r="L43" s="248"/>
      <c r="M43" s="249"/>
      <c r="N43" s="250"/>
      <c r="O43" s="250"/>
      <c r="P43" s="250"/>
      <c r="Q43" s="353"/>
      <c r="R43" s="100" t="str">
        <f t="shared" si="0"/>
        <v> </v>
      </c>
      <c r="S43" s="353"/>
      <c r="T43" s="100" t="str">
        <f t="shared" si="1"/>
        <v> </v>
      </c>
      <c r="U43" s="101" t="e">
        <f t="shared" si="5"/>
        <v>#DIV/0!</v>
      </c>
      <c r="V43" s="353"/>
      <c r="W43" s="100" t="str">
        <f t="shared" si="2"/>
        <v> </v>
      </c>
      <c r="X43" s="101" t="e">
        <f t="shared" si="6"/>
        <v>#DIV/0!</v>
      </c>
      <c r="Y43" s="353"/>
      <c r="Z43" s="100" t="str">
        <f t="shared" si="3"/>
        <v> </v>
      </c>
      <c r="AA43" s="101" t="e">
        <f t="shared" si="4"/>
        <v>#DIV/0!</v>
      </c>
      <c r="AB43" s="250"/>
      <c r="AC43" s="251"/>
      <c r="AD43" s="251"/>
      <c r="AE43" s="251"/>
      <c r="AF43" s="251"/>
      <c r="AG43" s="251"/>
      <c r="AH43" s="251"/>
      <c r="AI43" s="251"/>
      <c r="AJ43" s="251"/>
      <c r="AK43" s="251"/>
      <c r="AL43" s="251"/>
      <c r="AM43" s="251"/>
      <c r="AN43" s="251"/>
      <c r="AO43" s="251"/>
      <c r="AP43" s="251"/>
      <c r="AQ43" s="501"/>
      <c r="AR43" s="251"/>
      <c r="AS43" s="251"/>
    </row>
    <row r="44" spans="1:45" ht="63.75" customHeight="1" hidden="1">
      <c r="A44" s="709"/>
      <c r="B44" s="431"/>
      <c r="C44" s="431"/>
      <c r="D44" s="431"/>
      <c r="E44" s="431"/>
      <c r="F44" s="431"/>
      <c r="G44" s="431"/>
      <c r="H44" s="425"/>
      <c r="I44" s="425"/>
      <c r="J44" s="431"/>
      <c r="K44" s="102"/>
      <c r="L44" s="248"/>
      <c r="M44" s="249"/>
      <c r="N44" s="250"/>
      <c r="O44" s="250"/>
      <c r="P44" s="250"/>
      <c r="Q44" s="353"/>
      <c r="R44" s="100" t="str">
        <f t="shared" si="0"/>
        <v> </v>
      </c>
      <c r="S44" s="353"/>
      <c r="T44" s="100" t="str">
        <f t="shared" si="1"/>
        <v> </v>
      </c>
      <c r="U44" s="101" t="e">
        <f t="shared" si="5"/>
        <v>#DIV/0!</v>
      </c>
      <c r="V44" s="353"/>
      <c r="W44" s="100" t="str">
        <f t="shared" si="2"/>
        <v> </v>
      </c>
      <c r="X44" s="101" t="e">
        <f t="shared" si="6"/>
        <v>#DIV/0!</v>
      </c>
      <c r="Y44" s="353"/>
      <c r="Z44" s="100" t="str">
        <f t="shared" si="3"/>
        <v> </v>
      </c>
      <c r="AA44" s="101" t="e">
        <f t="shared" si="4"/>
        <v>#DIV/0!</v>
      </c>
      <c r="AB44" s="250"/>
      <c r="AC44" s="251"/>
      <c r="AD44" s="251"/>
      <c r="AE44" s="251"/>
      <c r="AF44" s="251"/>
      <c r="AG44" s="251"/>
      <c r="AH44" s="251"/>
      <c r="AI44" s="251"/>
      <c r="AJ44" s="251"/>
      <c r="AK44" s="251"/>
      <c r="AL44" s="251"/>
      <c r="AM44" s="251"/>
      <c r="AN44" s="251"/>
      <c r="AO44" s="251"/>
      <c r="AP44" s="251"/>
      <c r="AQ44" s="501"/>
      <c r="AR44" s="251"/>
      <c r="AS44" s="251"/>
    </row>
    <row r="45" spans="1:43" ht="34.5" customHeight="1">
      <c r="A45" s="695" t="s">
        <v>107</v>
      </c>
      <c r="B45" s="696"/>
      <c r="C45" s="696"/>
      <c r="D45" s="696"/>
      <c r="E45" s="696"/>
      <c r="F45" s="696"/>
      <c r="G45" s="696"/>
      <c r="H45" s="696"/>
      <c r="I45" s="696"/>
      <c r="J45" s="696"/>
      <c r="K45" s="696"/>
      <c r="L45" s="75">
        <v>0.0079</v>
      </c>
      <c r="M45" s="186"/>
      <c r="N45" s="254"/>
      <c r="O45" s="254"/>
      <c r="P45" s="254"/>
      <c r="Q45" s="252">
        <f>$L45/4</f>
        <v>0.001975</v>
      </c>
      <c r="R45" s="255">
        <v>1</v>
      </c>
      <c r="S45" s="252"/>
      <c r="T45" s="255"/>
      <c r="U45" s="256">
        <f>AVERAGE(U14:U15)</f>
        <v>1</v>
      </c>
      <c r="V45" s="252"/>
      <c r="W45" s="255"/>
      <c r="X45" s="256">
        <f>AVERAGE(X14:X15)</f>
        <v>1</v>
      </c>
      <c r="Y45" s="252">
        <f>$L45/4</f>
        <v>0.001975</v>
      </c>
      <c r="Z45" s="255">
        <v>1</v>
      </c>
      <c r="AA45" s="256">
        <f>AVERAGE(AA14:AA15)</f>
        <v>0.5</v>
      </c>
      <c r="AB45" s="257"/>
      <c r="AQ45" s="502"/>
    </row>
    <row r="46" spans="1:43" ht="47.25" customHeight="1">
      <c r="A46" s="691" t="s">
        <v>108</v>
      </c>
      <c r="B46" s="692"/>
      <c r="C46" s="692"/>
      <c r="D46" s="692"/>
      <c r="E46" s="692"/>
      <c r="F46" s="692"/>
      <c r="G46" s="692"/>
      <c r="H46" s="692"/>
      <c r="I46" s="692"/>
      <c r="J46" s="692"/>
      <c r="K46" s="692"/>
      <c r="L46" s="258"/>
      <c r="M46" s="259"/>
      <c r="N46" s="260"/>
      <c r="O46" s="260"/>
      <c r="P46" s="260"/>
      <c r="Q46" s="261">
        <f>R46*Q45/R45</f>
        <v>0.001975</v>
      </c>
      <c r="R46" s="262">
        <f>AVERAGE(R14:R15)</f>
        <v>1</v>
      </c>
      <c r="S46" s="261"/>
      <c r="T46" s="262"/>
      <c r="U46" s="263">
        <f>SUM(Q46,S46)</f>
        <v>0.001975</v>
      </c>
      <c r="V46" s="261"/>
      <c r="W46" s="262"/>
      <c r="X46" s="263">
        <f>SUM(U46,V46)</f>
        <v>0.001975</v>
      </c>
      <c r="Y46" s="261" t="e">
        <f>Z46*Y45/Z45</f>
        <v>#DIV/0!</v>
      </c>
      <c r="Z46" s="262" t="e">
        <f>AVERAGE(Z14:Z15)</f>
        <v>#DIV/0!</v>
      </c>
      <c r="AA46" s="263" t="e">
        <f>SUM(X46,Y46)</f>
        <v>#DIV/0!</v>
      </c>
      <c r="AB46" s="264"/>
      <c r="AQ46" s="502"/>
    </row>
    <row r="47" spans="1:13" s="267" customFormat="1" ht="39" customHeight="1">
      <c r="A47" s="265"/>
      <c r="B47" s="265"/>
      <c r="C47" s="265"/>
      <c r="D47" s="265"/>
      <c r="E47" s="265"/>
      <c r="F47" s="265"/>
      <c r="G47" s="265"/>
      <c r="H47" s="265"/>
      <c r="I47" s="265"/>
      <c r="J47" s="265"/>
      <c r="K47" s="265"/>
      <c r="L47" s="265"/>
      <c r="M47" s="266"/>
    </row>
    <row r="48" spans="1:13" s="267" customFormat="1" ht="52.5" customHeight="1">
      <c r="A48" s="265"/>
      <c r="B48" s="265"/>
      <c r="C48" s="265"/>
      <c r="D48" s="265"/>
      <c r="E48" s="265"/>
      <c r="F48" s="265"/>
      <c r="G48" s="265"/>
      <c r="H48" s="265"/>
      <c r="I48" s="265"/>
      <c r="J48" s="265"/>
      <c r="K48" s="265"/>
      <c r="L48" s="265"/>
      <c r="M48" s="266"/>
    </row>
    <row r="49" spans="1:45" ht="42" customHeight="1">
      <c r="A49" s="699" t="s">
        <v>476</v>
      </c>
      <c r="B49" s="700"/>
      <c r="C49" s="700"/>
      <c r="D49" s="700"/>
      <c r="E49" s="700"/>
      <c r="F49" s="700"/>
      <c r="G49" s="700"/>
      <c r="H49" s="700"/>
      <c r="I49" s="700"/>
      <c r="J49" s="700"/>
      <c r="K49" s="700"/>
      <c r="L49" s="700"/>
      <c r="M49" s="700"/>
      <c r="N49" s="700"/>
      <c r="O49" s="700"/>
      <c r="P49" s="700"/>
      <c r="Q49" s="700"/>
      <c r="R49" s="700"/>
      <c r="S49" s="700"/>
      <c r="T49" s="700"/>
      <c r="U49" s="700"/>
      <c r="V49" s="700"/>
      <c r="W49" s="700"/>
      <c r="X49" s="700"/>
      <c r="Y49" s="700"/>
      <c r="Z49" s="700"/>
      <c r="AA49" s="700"/>
      <c r="AB49" s="700"/>
      <c r="AC49" s="700"/>
      <c r="AD49" s="700"/>
      <c r="AE49" s="700"/>
      <c r="AF49" s="700"/>
      <c r="AG49" s="700"/>
      <c r="AH49" s="700"/>
      <c r="AI49" s="700"/>
      <c r="AJ49" s="700"/>
      <c r="AK49" s="700"/>
      <c r="AL49" s="700"/>
      <c r="AM49" s="700"/>
      <c r="AN49" s="700"/>
      <c r="AO49" s="700"/>
      <c r="AP49" s="700"/>
      <c r="AQ49" s="700"/>
      <c r="AR49" s="700"/>
      <c r="AS49" s="700"/>
    </row>
    <row r="50" spans="1:45" ht="47.25" customHeight="1">
      <c r="A50" s="678" t="s">
        <v>25</v>
      </c>
      <c r="B50" s="678"/>
      <c r="C50" s="678"/>
      <c r="D50" s="678"/>
      <c r="E50" s="678"/>
      <c r="F50" s="678"/>
      <c r="G50" s="678"/>
      <c r="H50" s="678"/>
      <c r="I50" s="678"/>
      <c r="J50" s="678"/>
      <c r="K50" s="678"/>
      <c r="L50" s="678"/>
      <c r="M50" s="386"/>
      <c r="N50" s="408"/>
      <c r="O50" s="268"/>
      <c r="P50" s="268"/>
      <c r="Q50" s="701" t="s">
        <v>138</v>
      </c>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2"/>
      <c r="AO50" s="702"/>
      <c r="AP50" s="702"/>
      <c r="AQ50" s="702"/>
      <c r="AR50" s="702"/>
      <c r="AS50" s="702"/>
    </row>
    <row r="51" spans="1:45" ht="33.75" customHeight="1">
      <c r="A51" s="703" t="s">
        <v>10</v>
      </c>
      <c r="B51" s="690" t="s">
        <v>99</v>
      </c>
      <c r="C51" s="690" t="s">
        <v>11</v>
      </c>
      <c r="D51" s="690" t="s">
        <v>12</v>
      </c>
      <c r="E51" s="704" t="s">
        <v>111</v>
      </c>
      <c r="F51" s="705"/>
      <c r="G51" s="705"/>
      <c r="H51" s="706"/>
      <c r="I51" s="693" t="s">
        <v>112</v>
      </c>
      <c r="J51" s="690" t="s">
        <v>13</v>
      </c>
      <c r="K51" s="690" t="s">
        <v>104</v>
      </c>
      <c r="L51" s="693" t="s">
        <v>14</v>
      </c>
      <c r="M51" s="394"/>
      <c r="N51" s="693" t="s">
        <v>156</v>
      </c>
      <c r="O51" s="693" t="s">
        <v>155</v>
      </c>
      <c r="P51" s="693" t="s">
        <v>157</v>
      </c>
      <c r="Q51" s="730" t="s">
        <v>139</v>
      </c>
      <c r="R51" s="731"/>
      <c r="S51" s="731"/>
      <c r="T51" s="731"/>
      <c r="U51" s="731"/>
      <c r="V51" s="731"/>
      <c r="W51" s="731"/>
      <c r="X51" s="731"/>
      <c r="Y51" s="731"/>
      <c r="Z51" s="731"/>
      <c r="AA51" s="731"/>
      <c r="AB51" s="730" t="s">
        <v>140</v>
      </c>
      <c r="AC51" s="731"/>
      <c r="AD51" s="731"/>
      <c r="AE51" s="731"/>
      <c r="AF51" s="731"/>
      <c r="AG51" s="731"/>
      <c r="AH51" s="731"/>
      <c r="AI51" s="732"/>
      <c r="AJ51" s="736" t="s">
        <v>141</v>
      </c>
      <c r="AK51" s="737"/>
      <c r="AL51" s="737"/>
      <c r="AM51" s="737"/>
      <c r="AN51" s="767" t="s">
        <v>145</v>
      </c>
      <c r="AO51" s="769" t="s">
        <v>146</v>
      </c>
      <c r="AP51" s="726" t="s">
        <v>148</v>
      </c>
      <c r="AQ51" s="727"/>
      <c r="AR51" s="727"/>
      <c r="AS51" s="727"/>
    </row>
    <row r="52" spans="1:45" ht="45" customHeight="1">
      <c r="A52" s="703"/>
      <c r="B52" s="690"/>
      <c r="C52" s="690"/>
      <c r="D52" s="690"/>
      <c r="E52" s="269" t="s">
        <v>100</v>
      </c>
      <c r="F52" s="269" t="s">
        <v>101</v>
      </c>
      <c r="G52" s="269" t="s">
        <v>102</v>
      </c>
      <c r="H52" s="269" t="s">
        <v>103</v>
      </c>
      <c r="I52" s="694"/>
      <c r="J52" s="690"/>
      <c r="K52" s="690"/>
      <c r="L52" s="694"/>
      <c r="M52" s="395"/>
      <c r="N52" s="694"/>
      <c r="O52" s="694"/>
      <c r="P52" s="694"/>
      <c r="Q52" s="433" t="s">
        <v>100</v>
      </c>
      <c r="R52" s="433" t="s">
        <v>142</v>
      </c>
      <c r="S52" s="433" t="s">
        <v>101</v>
      </c>
      <c r="T52" s="433" t="s">
        <v>142</v>
      </c>
      <c r="U52" s="433" t="s">
        <v>143</v>
      </c>
      <c r="V52" s="433" t="s">
        <v>102</v>
      </c>
      <c r="W52" s="433" t="s">
        <v>142</v>
      </c>
      <c r="X52" s="433" t="s">
        <v>144</v>
      </c>
      <c r="Y52" s="433" t="s">
        <v>103</v>
      </c>
      <c r="Z52" s="433" t="s">
        <v>142</v>
      </c>
      <c r="AA52" s="99" t="s">
        <v>165</v>
      </c>
      <c r="AB52" s="433" t="s">
        <v>100</v>
      </c>
      <c r="AC52" s="433" t="s">
        <v>142</v>
      </c>
      <c r="AD52" s="433" t="s">
        <v>101</v>
      </c>
      <c r="AE52" s="433" t="s">
        <v>142</v>
      </c>
      <c r="AF52" s="433" t="s">
        <v>102</v>
      </c>
      <c r="AG52" s="433" t="s">
        <v>142</v>
      </c>
      <c r="AH52" s="433" t="s">
        <v>103</v>
      </c>
      <c r="AI52" s="433" t="s">
        <v>142</v>
      </c>
      <c r="AJ52" s="433" t="s">
        <v>100</v>
      </c>
      <c r="AK52" s="433" t="s">
        <v>101</v>
      </c>
      <c r="AL52" s="433" t="s">
        <v>102</v>
      </c>
      <c r="AM52" s="433" t="s">
        <v>103</v>
      </c>
      <c r="AN52" s="768"/>
      <c r="AO52" s="770"/>
      <c r="AP52" s="270" t="s">
        <v>147</v>
      </c>
      <c r="AQ52" s="270" t="s">
        <v>149</v>
      </c>
      <c r="AR52" s="270" t="s">
        <v>150</v>
      </c>
      <c r="AS52" s="270" t="s">
        <v>151</v>
      </c>
    </row>
    <row r="53" spans="1:45" ht="244.5" customHeight="1">
      <c r="A53" s="676" t="s">
        <v>421</v>
      </c>
      <c r="B53" s="451" t="s">
        <v>547</v>
      </c>
      <c r="C53" s="155" t="s">
        <v>423</v>
      </c>
      <c r="D53" s="165">
        <v>0.085</v>
      </c>
      <c r="E53" s="132"/>
      <c r="F53" s="166"/>
      <c r="G53" s="165"/>
      <c r="H53" s="165">
        <v>0.085</v>
      </c>
      <c r="I53" s="196">
        <f>H53</f>
        <v>0.085</v>
      </c>
      <c r="J53" s="431" t="s">
        <v>422</v>
      </c>
      <c r="K53" s="451" t="s">
        <v>154</v>
      </c>
      <c r="L53" s="956"/>
      <c r="M53" s="192" t="s">
        <v>496</v>
      </c>
      <c r="N53" s="446" t="s">
        <v>488</v>
      </c>
      <c r="O53" s="446" t="s">
        <v>489</v>
      </c>
      <c r="P53" s="446" t="s">
        <v>490</v>
      </c>
      <c r="Q53" s="481"/>
      <c r="R53" s="378" t="str">
        <f>IF(Q53&lt;&gt;0,IF(Q53/#REF!&gt;100%,100%,Q53/#REF!)," ")</f>
        <v> </v>
      </c>
      <c r="S53" s="481"/>
      <c r="T53" s="378" t="str">
        <f>IF(S53&lt;&gt;0,IF(S53/#REF!&gt;100%,100%,S53/#REF!)," ")</f>
        <v> </v>
      </c>
      <c r="U53" s="376"/>
      <c r="V53" s="481"/>
      <c r="W53" s="378" t="str">
        <f>IF(V53&lt;&gt;0,IF(V53/#REF!&gt;100%,100%,V53/#REF!)," ")</f>
        <v> </v>
      </c>
      <c r="X53" s="376"/>
      <c r="Y53" s="163"/>
      <c r="Z53" s="378" t="str">
        <f>IF(Y53&lt;&gt;0,IF(Y53/#REF!&gt;100%,100%,Y53/#REF!)," ")</f>
        <v> </v>
      </c>
      <c r="AA53" s="376" t="e">
        <f>IF((IF(M53="promedio",AVERAGE(Q53,S53,V53,Y53)/#REF!,SUM(Q53,S53,V53,Y53)/#REF!))&gt;100%,100%,(IF(M53="promedio",AVERAGE(Q53,S53,V53,Y53)/#REF!,SUM(Q53,S53,V53,Y53)/#REF!)))</f>
        <v>#REF!</v>
      </c>
      <c r="AB53" s="215"/>
      <c r="AC53" s="215"/>
      <c r="AD53" s="455"/>
      <c r="AE53" s="215"/>
      <c r="AF53" s="455"/>
      <c r="AG53" s="215"/>
      <c r="AH53" s="215"/>
      <c r="AI53" s="215"/>
      <c r="AJ53" s="215"/>
      <c r="AK53" s="455"/>
      <c r="AL53" s="455"/>
      <c r="AM53" s="455"/>
      <c r="AN53" s="455"/>
      <c r="AO53" s="455"/>
      <c r="AP53" s="532"/>
      <c r="AQ53" s="533"/>
      <c r="AR53" s="455"/>
      <c r="AS53" s="215"/>
    </row>
    <row r="54" spans="1:45" ht="87.75" customHeight="1">
      <c r="A54" s="677"/>
      <c r="B54" s="431" t="s">
        <v>424</v>
      </c>
      <c r="C54" s="858" t="s">
        <v>425</v>
      </c>
      <c r="D54" s="959" t="s">
        <v>116</v>
      </c>
      <c r="E54" s="717">
        <v>1</v>
      </c>
      <c r="F54" s="717">
        <v>1</v>
      </c>
      <c r="G54" s="969">
        <v>1</v>
      </c>
      <c r="H54" s="717">
        <v>1</v>
      </c>
      <c r="I54" s="717">
        <v>1</v>
      </c>
      <c r="J54" s="858" t="s">
        <v>422</v>
      </c>
      <c r="K54" s="858" t="s">
        <v>154</v>
      </c>
      <c r="L54" s="957"/>
      <c r="M54" s="972" t="s">
        <v>495</v>
      </c>
      <c r="N54" s="973" t="s">
        <v>491</v>
      </c>
      <c r="O54" s="973" t="s">
        <v>492</v>
      </c>
      <c r="P54" s="975">
        <v>4</v>
      </c>
      <c r="Q54" s="793">
        <v>1</v>
      </c>
      <c r="R54" s="752">
        <f aca="true" t="shared" si="7" ref="R54:R82">IF(Q54&lt;&gt;0,IF(Q54/E54&gt;100%,100%,Q54/E54)," ")</f>
        <v>1</v>
      </c>
      <c r="S54" s="867">
        <v>1</v>
      </c>
      <c r="T54" s="752">
        <f aca="true" t="shared" si="8" ref="T54:T82">IF(S54&lt;&gt;0,IF(S54/F54&gt;100%,100%,S54/F54)," ")</f>
        <v>1</v>
      </c>
      <c r="U54" s="747">
        <f aca="true" t="shared" si="9" ref="U54:U82">IF((IF(M54="promedio",AVERAGE(Q54,S54)/AVERAGE(E54,F54),SUM(Q54,S54)/SUM(E54,F54)))&gt;100%,100%,(IF(M54="promedio",AVERAGE(Q54,S54)/AVERAGE(E54,F54),SUM(Q54,S54)/SUM(E54,F54))))</f>
        <v>1</v>
      </c>
      <c r="V54" s="867">
        <v>1</v>
      </c>
      <c r="W54" s="752">
        <f aca="true" t="shared" si="10" ref="W54:W82">IF(V54&lt;&gt;0,IF(V54/G54&gt;100%,100%,V54/G54)," ")</f>
        <v>1</v>
      </c>
      <c r="X54" s="747">
        <f aca="true" t="shared" si="11" ref="X54:X82">IF((IF(M54="promedio",AVERAGE(Q54,S54,V54)/AVERAGE(E54,F54,G54),SUM(Q54,S54,V54)/SUM(E54,F54,G54)))&gt;100%,100%,(IF(M54="promedio",AVERAGE(Q54,S54,V54)/AVERAGE(E54,F54,G54),SUM(Q54,S54,V54)/SUM(E54,F54,G54))))</f>
        <v>1</v>
      </c>
      <c r="Y54" s="790"/>
      <c r="Z54" s="752" t="str">
        <f aca="true" t="shared" si="12" ref="Z54:Z82">IF(Y54&lt;&gt;0,IF(Y54/H54&gt;100%,100%,Y54/H54)," ")</f>
        <v> </v>
      </c>
      <c r="AA54" s="747">
        <f aca="true" t="shared" si="13" ref="AA54:AA82">IF((IF(M54="promedio",AVERAGE(Q54,S54,V54,Y54)/I54,SUM(Q54,S54,V54,Y54)/I54))&gt;100%,100%,(IF(M54="promedio",AVERAGE(Q54,S54,V54,Y54)/I54,SUM(Q54,S54,V54,Y54)/I54)))</f>
        <v>1</v>
      </c>
      <c r="AB54" s="223"/>
      <c r="AC54" s="223"/>
      <c r="AD54" s="459"/>
      <c r="AE54" s="224"/>
      <c r="AF54" s="461"/>
      <c r="AG54" s="223"/>
      <c r="AH54" s="223"/>
      <c r="AI54" s="225"/>
      <c r="AJ54" s="224"/>
      <c r="AK54" s="461"/>
      <c r="AL54" s="458"/>
      <c r="AM54" s="458"/>
      <c r="AN54" s="459"/>
      <c r="AO54" s="460"/>
      <c r="AP54" s="949" t="s">
        <v>522</v>
      </c>
      <c r="AQ54" s="950"/>
      <c r="AR54" s="489" t="s">
        <v>661</v>
      </c>
      <c r="AS54" s="223"/>
    </row>
    <row r="55" spans="1:45" ht="87.75" customHeight="1">
      <c r="A55" s="677"/>
      <c r="B55" s="167" t="s">
        <v>426</v>
      </c>
      <c r="C55" s="857"/>
      <c r="D55" s="960"/>
      <c r="E55" s="718"/>
      <c r="F55" s="718"/>
      <c r="G55" s="970"/>
      <c r="H55" s="718"/>
      <c r="I55" s="718"/>
      <c r="J55" s="857"/>
      <c r="K55" s="857"/>
      <c r="L55" s="957"/>
      <c r="M55" s="972"/>
      <c r="N55" s="974"/>
      <c r="O55" s="974"/>
      <c r="P55" s="976"/>
      <c r="Q55" s="795"/>
      <c r="R55" s="753"/>
      <c r="S55" s="868"/>
      <c r="T55" s="753"/>
      <c r="U55" s="748"/>
      <c r="V55" s="868"/>
      <c r="W55" s="753"/>
      <c r="X55" s="748"/>
      <c r="Y55" s="792"/>
      <c r="Z55" s="753"/>
      <c r="AA55" s="748"/>
      <c r="AB55" s="223"/>
      <c r="AC55" s="223"/>
      <c r="AD55" s="459"/>
      <c r="AE55" s="224"/>
      <c r="AF55" s="461"/>
      <c r="AG55" s="223"/>
      <c r="AH55" s="223"/>
      <c r="AI55" s="225"/>
      <c r="AJ55" s="224"/>
      <c r="AK55" s="461"/>
      <c r="AL55" s="458"/>
      <c r="AM55" s="458"/>
      <c r="AN55" s="459"/>
      <c r="AO55" s="460"/>
      <c r="AP55" s="225"/>
      <c r="AQ55" s="458"/>
      <c r="AR55" s="458"/>
      <c r="AS55" s="223"/>
    </row>
    <row r="56" spans="1:45" ht="87.75" customHeight="1">
      <c r="A56" s="677"/>
      <c r="B56" s="431" t="s">
        <v>427</v>
      </c>
      <c r="C56" s="858" t="s">
        <v>428</v>
      </c>
      <c r="D56" s="951">
        <v>1</v>
      </c>
      <c r="E56" s="845">
        <v>0.2</v>
      </c>
      <c r="F56" s="845">
        <v>0.25</v>
      </c>
      <c r="G56" s="951">
        <v>0.25</v>
      </c>
      <c r="H56" s="845">
        <v>0.3</v>
      </c>
      <c r="I56" s="845">
        <f>SUM(E55:H57)</f>
        <v>1</v>
      </c>
      <c r="J56" s="906" t="s">
        <v>422</v>
      </c>
      <c r="K56" s="858" t="s">
        <v>154</v>
      </c>
      <c r="L56" s="957"/>
      <c r="M56" s="193" t="s">
        <v>496</v>
      </c>
      <c r="N56" s="981"/>
      <c r="O56" s="982"/>
      <c r="P56" s="983"/>
      <c r="Q56" s="793">
        <v>0.26</v>
      </c>
      <c r="R56" s="752">
        <f t="shared" si="7"/>
        <v>1</v>
      </c>
      <c r="S56" s="867">
        <v>0.56</v>
      </c>
      <c r="T56" s="752">
        <f t="shared" si="8"/>
        <v>1</v>
      </c>
      <c r="U56" s="747">
        <f t="shared" si="9"/>
        <v>1</v>
      </c>
      <c r="V56" s="867">
        <v>0.81</v>
      </c>
      <c r="W56" s="752">
        <f t="shared" si="10"/>
        <v>1</v>
      </c>
      <c r="X56" s="747">
        <f t="shared" si="11"/>
        <v>1</v>
      </c>
      <c r="Y56" s="790"/>
      <c r="Z56" s="752" t="str">
        <f t="shared" si="12"/>
        <v> </v>
      </c>
      <c r="AA56" s="747">
        <f t="shared" si="13"/>
        <v>1</v>
      </c>
      <c r="AB56" s="223"/>
      <c r="AC56" s="223"/>
      <c r="AD56" s="459"/>
      <c r="AE56" s="224"/>
      <c r="AF56" s="461"/>
      <c r="AG56" s="223"/>
      <c r="AH56" s="223"/>
      <c r="AI56" s="225"/>
      <c r="AJ56" s="224"/>
      <c r="AK56" s="461"/>
      <c r="AL56" s="458"/>
      <c r="AM56" s="458"/>
      <c r="AN56" s="459"/>
      <c r="AO56" s="460"/>
      <c r="AP56" s="531" t="s">
        <v>535</v>
      </c>
      <c r="AQ56" s="538" t="s">
        <v>584</v>
      </c>
      <c r="AR56" s="587" t="s">
        <v>662</v>
      </c>
      <c r="AS56" s="223"/>
    </row>
    <row r="57" spans="1:45" ht="87.75" customHeight="1">
      <c r="A57" s="677"/>
      <c r="B57" s="167" t="s">
        <v>429</v>
      </c>
      <c r="C57" s="857"/>
      <c r="D57" s="952"/>
      <c r="E57" s="847"/>
      <c r="F57" s="847"/>
      <c r="G57" s="952"/>
      <c r="H57" s="847"/>
      <c r="I57" s="847"/>
      <c r="J57" s="857"/>
      <c r="K57" s="857"/>
      <c r="L57" s="958"/>
      <c r="M57" s="193"/>
      <c r="N57" s="984"/>
      <c r="O57" s="985"/>
      <c r="P57" s="986"/>
      <c r="Q57" s="795"/>
      <c r="R57" s="753"/>
      <c r="S57" s="868"/>
      <c r="T57" s="753"/>
      <c r="U57" s="748"/>
      <c r="V57" s="868"/>
      <c r="W57" s="753"/>
      <c r="X57" s="748"/>
      <c r="Y57" s="792"/>
      <c r="Z57" s="753"/>
      <c r="AA57" s="748"/>
      <c r="AB57" s="223"/>
      <c r="AC57" s="223"/>
      <c r="AD57" s="459"/>
      <c r="AE57" s="224"/>
      <c r="AF57" s="461"/>
      <c r="AG57" s="223"/>
      <c r="AH57" s="223"/>
      <c r="AI57" s="225"/>
      <c r="AJ57" s="224"/>
      <c r="AK57" s="461"/>
      <c r="AL57" s="458"/>
      <c r="AM57" s="458"/>
      <c r="AN57" s="459"/>
      <c r="AO57" s="460"/>
      <c r="AP57" s="225"/>
      <c r="AQ57" s="539"/>
      <c r="AR57" s="458"/>
      <c r="AS57" s="223"/>
    </row>
    <row r="58" spans="1:45" ht="74.25" customHeight="1" hidden="1">
      <c r="A58" s="677"/>
      <c r="B58" s="388"/>
      <c r="C58" s="388"/>
      <c r="D58" s="387"/>
      <c r="E58" s="388"/>
      <c r="F58" s="388"/>
      <c r="G58" s="388"/>
      <c r="H58" s="388"/>
      <c r="I58" s="388"/>
      <c r="J58" s="388"/>
      <c r="K58" s="70"/>
      <c r="L58" s="226"/>
      <c r="M58" s="219"/>
      <c r="N58" s="273"/>
      <c r="O58" s="274"/>
      <c r="P58" s="275"/>
      <c r="Q58" s="353"/>
      <c r="R58" s="100" t="str">
        <f t="shared" si="7"/>
        <v> </v>
      </c>
      <c r="S58" s="353"/>
      <c r="T58" s="100" t="str">
        <f t="shared" si="8"/>
        <v> </v>
      </c>
      <c r="U58" s="101" t="e">
        <f t="shared" si="9"/>
        <v>#DIV/0!</v>
      </c>
      <c r="V58" s="353"/>
      <c r="W58" s="100" t="str">
        <f t="shared" si="10"/>
        <v> </v>
      </c>
      <c r="X58" s="101" t="e">
        <f t="shared" si="11"/>
        <v>#DIV/0!</v>
      </c>
      <c r="Y58" s="353"/>
      <c r="Z58" s="100" t="str">
        <f t="shared" si="12"/>
        <v> </v>
      </c>
      <c r="AA58" s="101" t="e">
        <f t="shared" si="13"/>
        <v>#DIV/0!</v>
      </c>
      <c r="AB58" s="223"/>
      <c r="AC58" s="223"/>
      <c r="AD58" s="158"/>
      <c r="AE58" s="224"/>
      <c r="AF58" s="225"/>
      <c r="AG58" s="223"/>
      <c r="AH58" s="223"/>
      <c r="AI58" s="225"/>
      <c r="AJ58" s="224"/>
      <c r="AK58" s="225"/>
      <c r="AL58" s="223"/>
      <c r="AM58" s="223"/>
      <c r="AN58" s="158"/>
      <c r="AO58" s="224"/>
      <c r="AP58" s="225"/>
      <c r="AQ58" s="223"/>
      <c r="AR58" s="223"/>
      <c r="AS58" s="223"/>
    </row>
    <row r="59" spans="1:45" ht="87.75" customHeight="1" hidden="1">
      <c r="A59" s="676"/>
      <c r="B59" s="76"/>
      <c r="C59" s="77"/>
      <c r="D59" s="71"/>
      <c r="E59" s="71"/>
      <c r="F59" s="71"/>
      <c r="G59" s="71"/>
      <c r="H59" s="71"/>
      <c r="I59" s="71"/>
      <c r="J59" s="78"/>
      <c r="K59" s="102"/>
      <c r="L59" s="337"/>
      <c r="M59" s="338"/>
      <c r="N59" s="240"/>
      <c r="O59" s="240"/>
      <c r="P59" s="215"/>
      <c r="Q59" s="353"/>
      <c r="R59" s="100" t="str">
        <f t="shared" si="7"/>
        <v> </v>
      </c>
      <c r="S59" s="353"/>
      <c r="T59" s="100" t="str">
        <f t="shared" si="8"/>
        <v> </v>
      </c>
      <c r="U59" s="101" t="e">
        <f t="shared" si="9"/>
        <v>#DIV/0!</v>
      </c>
      <c r="V59" s="353"/>
      <c r="W59" s="100" t="str">
        <f t="shared" si="10"/>
        <v> </v>
      </c>
      <c r="X59" s="101" t="e">
        <f t="shared" si="11"/>
        <v>#DIV/0!</v>
      </c>
      <c r="Y59" s="353"/>
      <c r="Z59" s="100" t="str">
        <f t="shared" si="12"/>
        <v> </v>
      </c>
      <c r="AA59" s="101" t="e">
        <f t="shared" si="13"/>
        <v>#DIV/0!</v>
      </c>
      <c r="AB59" s="235"/>
      <c r="AC59" s="235"/>
      <c r="AD59" s="235"/>
      <c r="AE59" s="235"/>
      <c r="AF59" s="235"/>
      <c r="AG59" s="235"/>
      <c r="AH59" s="235"/>
      <c r="AI59" s="235"/>
      <c r="AJ59" s="235"/>
      <c r="AK59" s="235"/>
      <c r="AL59" s="235"/>
      <c r="AM59" s="235"/>
      <c r="AN59" s="236"/>
      <c r="AO59" s="237"/>
      <c r="AP59" s="238"/>
      <c r="AQ59" s="236"/>
      <c r="AR59" s="239"/>
      <c r="AS59" s="239"/>
    </row>
    <row r="60" spans="1:45" ht="71.25" customHeight="1" hidden="1">
      <c r="A60" s="677"/>
      <c r="B60" s="102"/>
      <c r="C60" s="77"/>
      <c r="D60" s="71"/>
      <c r="E60" s="380"/>
      <c r="F60" s="380"/>
      <c r="G60" s="380"/>
      <c r="H60" s="380"/>
      <c r="I60" s="71"/>
      <c r="J60" s="78"/>
      <c r="K60" s="102"/>
      <c r="L60" s="337"/>
      <c r="M60" s="338"/>
      <c r="N60" s="240"/>
      <c r="O60" s="240"/>
      <c r="P60" s="215"/>
      <c r="Q60" s="353"/>
      <c r="R60" s="100" t="str">
        <f t="shared" si="7"/>
        <v> </v>
      </c>
      <c r="S60" s="353"/>
      <c r="T60" s="100" t="str">
        <f t="shared" si="8"/>
        <v> </v>
      </c>
      <c r="U60" s="101" t="e">
        <f t="shared" si="9"/>
        <v>#DIV/0!</v>
      </c>
      <c r="V60" s="353"/>
      <c r="W60" s="100" t="str">
        <f t="shared" si="10"/>
        <v> </v>
      </c>
      <c r="X60" s="101" t="e">
        <f t="shared" si="11"/>
        <v>#DIV/0!</v>
      </c>
      <c r="Y60" s="353"/>
      <c r="Z60" s="100" t="str">
        <f t="shared" si="12"/>
        <v> </v>
      </c>
      <c r="AA60" s="101" t="e">
        <f t="shared" si="13"/>
        <v>#DIV/0!</v>
      </c>
      <c r="AB60" s="235"/>
      <c r="AC60" s="235"/>
      <c r="AD60" s="235"/>
      <c r="AE60" s="235"/>
      <c r="AF60" s="235"/>
      <c r="AG60" s="235"/>
      <c r="AH60" s="235"/>
      <c r="AI60" s="235"/>
      <c r="AJ60" s="235"/>
      <c r="AK60" s="235"/>
      <c r="AL60" s="235"/>
      <c r="AM60" s="235"/>
      <c r="AN60" s="236"/>
      <c r="AO60" s="237"/>
      <c r="AP60" s="236"/>
      <c r="AQ60" s="238"/>
      <c r="AR60" s="237"/>
      <c r="AS60" s="239"/>
    </row>
    <row r="61" spans="1:45" ht="75" customHeight="1" hidden="1">
      <c r="A61" s="677"/>
      <c r="B61" s="70"/>
      <c r="C61" s="70"/>
      <c r="D61" s="70"/>
      <c r="E61" s="388"/>
      <c r="F61" s="388"/>
      <c r="G61" s="388"/>
      <c r="H61" s="388"/>
      <c r="I61" s="388"/>
      <c r="J61" s="70"/>
      <c r="K61" s="70"/>
      <c r="L61" s="216"/>
      <c r="M61" s="219"/>
      <c r="N61" s="240"/>
      <c r="O61" s="240"/>
      <c r="P61" s="215"/>
      <c r="Q61" s="353"/>
      <c r="R61" s="100" t="str">
        <f t="shared" si="7"/>
        <v> </v>
      </c>
      <c r="S61" s="353"/>
      <c r="T61" s="100" t="str">
        <f t="shared" si="8"/>
        <v> </v>
      </c>
      <c r="U61" s="101" t="e">
        <f t="shared" si="9"/>
        <v>#DIV/0!</v>
      </c>
      <c r="V61" s="353"/>
      <c r="W61" s="100" t="str">
        <f t="shared" si="10"/>
        <v> </v>
      </c>
      <c r="X61" s="101" t="e">
        <f t="shared" si="11"/>
        <v>#DIV/0!</v>
      </c>
      <c r="Y61" s="353"/>
      <c r="Z61" s="100" t="str">
        <f t="shared" si="12"/>
        <v> </v>
      </c>
      <c r="AA61" s="101" t="e">
        <f t="shared" si="13"/>
        <v>#DIV/0!</v>
      </c>
      <c r="AB61" s="241"/>
      <c r="AC61" s="241"/>
      <c r="AD61" s="241"/>
      <c r="AE61" s="241"/>
      <c r="AF61" s="241"/>
      <c r="AG61" s="241"/>
      <c r="AH61" s="241"/>
      <c r="AI61" s="241"/>
      <c r="AJ61" s="242"/>
      <c r="AK61" s="242"/>
      <c r="AL61" s="243"/>
      <c r="AM61" s="243"/>
      <c r="AN61" s="236"/>
      <c r="AO61" s="237"/>
      <c r="AP61" s="238"/>
      <c r="AQ61" s="239"/>
      <c r="AR61" s="239"/>
      <c r="AS61" s="244"/>
    </row>
    <row r="62" spans="1:45" ht="74.25" customHeight="1" hidden="1">
      <c r="A62" s="677"/>
      <c r="B62" s="70"/>
      <c r="C62" s="70"/>
      <c r="D62" s="421"/>
      <c r="E62" s="70"/>
      <c r="F62" s="421"/>
      <c r="G62" s="70"/>
      <c r="H62" s="421"/>
      <c r="I62" s="421"/>
      <c r="J62" s="153"/>
      <c r="K62" s="70"/>
      <c r="L62" s="226"/>
      <c r="M62" s="226"/>
      <c r="N62" s="245" t="s">
        <v>159</v>
      </c>
      <c r="O62" s="245" t="s">
        <v>162</v>
      </c>
      <c r="P62" s="245" t="s">
        <v>163</v>
      </c>
      <c r="Q62" s="353"/>
      <c r="R62" s="100" t="str">
        <f t="shared" si="7"/>
        <v> </v>
      </c>
      <c r="S62" s="353"/>
      <c r="T62" s="100" t="str">
        <f t="shared" si="8"/>
        <v> </v>
      </c>
      <c r="U62" s="101" t="e">
        <f t="shared" si="9"/>
        <v>#DIV/0!</v>
      </c>
      <c r="V62" s="353"/>
      <c r="W62" s="100" t="str">
        <f t="shared" si="10"/>
        <v> </v>
      </c>
      <c r="X62" s="101" t="e">
        <f t="shared" si="11"/>
        <v>#DIV/0!</v>
      </c>
      <c r="Y62" s="353"/>
      <c r="Z62" s="100" t="str">
        <f t="shared" si="12"/>
        <v> </v>
      </c>
      <c r="AA62" s="101" t="e">
        <f t="shared" si="13"/>
        <v>#DIV/0!</v>
      </c>
      <c r="AB62" s="215"/>
      <c r="AC62" s="241"/>
      <c r="AD62" s="241"/>
      <c r="AE62" s="241"/>
      <c r="AF62" s="241"/>
      <c r="AG62" s="241"/>
      <c r="AH62" s="241"/>
      <c r="AI62" s="241"/>
      <c r="AJ62" s="242"/>
      <c r="AK62" s="242"/>
      <c r="AL62" s="243"/>
      <c r="AM62" s="243"/>
      <c r="AN62" s="246"/>
      <c r="AO62" s="246"/>
      <c r="AP62" s="246"/>
      <c r="AQ62" s="246"/>
      <c r="AR62" s="246"/>
      <c r="AS62" s="246"/>
    </row>
    <row r="63" spans="1:45" ht="74.25" customHeight="1" hidden="1">
      <c r="A63" s="677"/>
      <c r="B63" s="70"/>
      <c r="C63" s="70"/>
      <c r="D63" s="70"/>
      <c r="E63" s="70"/>
      <c r="F63" s="70"/>
      <c r="G63" s="70"/>
      <c r="H63" s="421"/>
      <c r="I63" s="421"/>
      <c r="J63" s="70"/>
      <c r="K63" s="70"/>
      <c r="L63" s="247"/>
      <c r="M63" s="247"/>
      <c r="N63" s="245"/>
      <c r="O63" s="245"/>
      <c r="P63" s="245"/>
      <c r="Q63" s="353"/>
      <c r="R63" s="100" t="str">
        <f t="shared" si="7"/>
        <v> </v>
      </c>
      <c r="S63" s="353"/>
      <c r="T63" s="100" t="str">
        <f t="shared" si="8"/>
        <v> </v>
      </c>
      <c r="U63" s="101" t="e">
        <f t="shared" si="9"/>
        <v>#DIV/0!</v>
      </c>
      <c r="V63" s="353"/>
      <c r="W63" s="100" t="str">
        <f t="shared" si="10"/>
        <v> </v>
      </c>
      <c r="X63" s="101" t="e">
        <f t="shared" si="11"/>
        <v>#DIV/0!</v>
      </c>
      <c r="Y63" s="353"/>
      <c r="Z63" s="100" t="str">
        <f t="shared" si="12"/>
        <v> </v>
      </c>
      <c r="AA63" s="101" t="e">
        <f t="shared" si="13"/>
        <v>#DIV/0!</v>
      </c>
      <c r="AB63" s="215"/>
      <c r="AC63" s="241"/>
      <c r="AD63" s="241"/>
      <c r="AE63" s="241"/>
      <c r="AF63" s="241"/>
      <c r="AG63" s="241"/>
      <c r="AH63" s="241"/>
      <c r="AI63" s="241"/>
      <c r="AJ63" s="242"/>
      <c r="AK63" s="242"/>
      <c r="AL63" s="243"/>
      <c r="AM63" s="243"/>
      <c r="AN63" s="246"/>
      <c r="AO63" s="246"/>
      <c r="AP63" s="246"/>
      <c r="AQ63" s="246"/>
      <c r="AR63" s="246"/>
      <c r="AS63" s="246"/>
    </row>
    <row r="64" spans="1:45" ht="74.25" customHeight="1" hidden="1">
      <c r="A64" s="677"/>
      <c r="B64" s="70"/>
      <c r="C64" s="70"/>
      <c r="D64" s="421"/>
      <c r="E64" s="70"/>
      <c r="F64" s="421"/>
      <c r="G64" s="70"/>
      <c r="H64" s="421"/>
      <c r="I64" s="421"/>
      <c r="J64" s="153"/>
      <c r="K64" s="70"/>
      <c r="L64" s="226"/>
      <c r="M64" s="226"/>
      <c r="N64" s="245"/>
      <c r="O64" s="245"/>
      <c r="P64" s="245"/>
      <c r="Q64" s="353"/>
      <c r="R64" s="100" t="str">
        <f t="shared" si="7"/>
        <v> </v>
      </c>
      <c r="S64" s="353"/>
      <c r="T64" s="100" t="str">
        <f t="shared" si="8"/>
        <v> </v>
      </c>
      <c r="U64" s="101" t="e">
        <f t="shared" si="9"/>
        <v>#DIV/0!</v>
      </c>
      <c r="V64" s="353"/>
      <c r="W64" s="100" t="str">
        <f t="shared" si="10"/>
        <v> </v>
      </c>
      <c r="X64" s="101" t="e">
        <f t="shared" si="11"/>
        <v>#DIV/0!</v>
      </c>
      <c r="Y64" s="353"/>
      <c r="Z64" s="100" t="str">
        <f t="shared" si="12"/>
        <v> </v>
      </c>
      <c r="AA64" s="101" t="e">
        <f t="shared" si="13"/>
        <v>#DIV/0!</v>
      </c>
      <c r="AB64" s="215"/>
      <c r="AC64" s="241"/>
      <c r="AD64" s="241"/>
      <c r="AE64" s="241"/>
      <c r="AF64" s="241"/>
      <c r="AG64" s="241"/>
      <c r="AH64" s="241"/>
      <c r="AI64" s="241"/>
      <c r="AJ64" s="242"/>
      <c r="AK64" s="242"/>
      <c r="AL64" s="243"/>
      <c r="AM64" s="243"/>
      <c r="AN64" s="246"/>
      <c r="AO64" s="246"/>
      <c r="AP64" s="246"/>
      <c r="AQ64" s="246"/>
      <c r="AR64" s="246"/>
      <c r="AS64" s="246"/>
    </row>
    <row r="65" spans="1:45" ht="74.25" customHeight="1" hidden="1">
      <c r="A65" s="677"/>
      <c r="B65" s="70"/>
      <c r="C65" s="70"/>
      <c r="D65" s="421"/>
      <c r="E65" s="70"/>
      <c r="F65" s="421"/>
      <c r="G65" s="70"/>
      <c r="H65" s="421"/>
      <c r="I65" s="421"/>
      <c r="J65" s="153"/>
      <c r="K65" s="70"/>
      <c r="L65" s="226"/>
      <c r="M65" s="226"/>
      <c r="N65" s="245"/>
      <c r="O65" s="245"/>
      <c r="P65" s="245"/>
      <c r="Q65" s="353"/>
      <c r="R65" s="100" t="str">
        <f t="shared" si="7"/>
        <v> </v>
      </c>
      <c r="S65" s="353"/>
      <c r="T65" s="100" t="str">
        <f t="shared" si="8"/>
        <v> </v>
      </c>
      <c r="U65" s="101" t="e">
        <f t="shared" si="9"/>
        <v>#DIV/0!</v>
      </c>
      <c r="V65" s="353"/>
      <c r="W65" s="100" t="str">
        <f t="shared" si="10"/>
        <v> </v>
      </c>
      <c r="X65" s="101" t="e">
        <f t="shared" si="11"/>
        <v>#DIV/0!</v>
      </c>
      <c r="Y65" s="353"/>
      <c r="Z65" s="100" t="str">
        <f t="shared" si="12"/>
        <v> </v>
      </c>
      <c r="AA65" s="101" t="e">
        <f t="shared" si="13"/>
        <v>#DIV/0!</v>
      </c>
      <c r="AB65" s="215"/>
      <c r="AC65" s="241"/>
      <c r="AD65" s="241"/>
      <c r="AE65" s="241"/>
      <c r="AF65" s="241"/>
      <c r="AG65" s="241"/>
      <c r="AH65" s="241"/>
      <c r="AI65" s="241"/>
      <c r="AJ65" s="242"/>
      <c r="AK65" s="242"/>
      <c r="AL65" s="243"/>
      <c r="AM65" s="243"/>
      <c r="AN65" s="246"/>
      <c r="AO65" s="246"/>
      <c r="AP65" s="246"/>
      <c r="AQ65" s="246"/>
      <c r="AR65" s="246"/>
      <c r="AS65" s="246"/>
    </row>
    <row r="66" spans="1:45" ht="63.75" customHeight="1" hidden="1">
      <c r="A66" s="714"/>
      <c r="B66" s="70"/>
      <c r="C66" s="70"/>
      <c r="D66" s="70"/>
      <c r="E66" s="70"/>
      <c r="F66" s="70"/>
      <c r="G66" s="70"/>
      <c r="H66" s="421"/>
      <c r="I66" s="421"/>
      <c r="J66" s="70"/>
      <c r="K66" s="70"/>
      <c r="L66" s="247"/>
      <c r="M66" s="247"/>
      <c r="N66" s="215"/>
      <c r="O66" s="215"/>
      <c r="P66" s="215"/>
      <c r="Q66" s="353"/>
      <c r="R66" s="100" t="str">
        <f t="shared" si="7"/>
        <v> </v>
      </c>
      <c r="S66" s="353"/>
      <c r="T66" s="100" t="str">
        <f t="shared" si="8"/>
        <v> </v>
      </c>
      <c r="U66" s="101" t="e">
        <f t="shared" si="9"/>
        <v>#DIV/0!</v>
      </c>
      <c r="V66" s="353"/>
      <c r="W66" s="100" t="str">
        <f t="shared" si="10"/>
        <v> </v>
      </c>
      <c r="X66" s="101" t="e">
        <f t="shared" si="11"/>
        <v>#DIV/0!</v>
      </c>
      <c r="Y66" s="353"/>
      <c r="Z66" s="100" t="str">
        <f t="shared" si="12"/>
        <v> </v>
      </c>
      <c r="AA66" s="101" t="e">
        <f t="shared" si="13"/>
        <v>#DIV/0!</v>
      </c>
      <c r="AB66" s="215"/>
      <c r="AC66" s="246"/>
      <c r="AD66" s="246"/>
      <c r="AE66" s="246"/>
      <c r="AF66" s="246"/>
      <c r="AG66" s="246"/>
      <c r="AH66" s="246"/>
      <c r="AI66" s="246"/>
      <c r="AJ66" s="246"/>
      <c r="AK66" s="246"/>
      <c r="AL66" s="246"/>
      <c r="AM66" s="246"/>
      <c r="AN66" s="246"/>
      <c r="AO66" s="246"/>
      <c r="AP66" s="246"/>
      <c r="AQ66" s="246"/>
      <c r="AR66" s="246"/>
      <c r="AS66" s="246"/>
    </row>
    <row r="67" spans="1:45" ht="63.75" customHeight="1" hidden="1">
      <c r="A67" s="707"/>
      <c r="B67" s="81"/>
      <c r="C67" s="76"/>
      <c r="D67" s="79"/>
      <c r="E67" s="79"/>
      <c r="F67" s="80"/>
      <c r="G67" s="80"/>
      <c r="H67" s="80"/>
      <c r="I67" s="79"/>
      <c r="J67" s="78"/>
      <c r="K67" s="102"/>
      <c r="L67" s="248"/>
      <c r="M67" s="249"/>
      <c r="N67" s="250"/>
      <c r="O67" s="250"/>
      <c r="P67" s="250"/>
      <c r="Q67" s="353"/>
      <c r="R67" s="100" t="str">
        <f t="shared" si="7"/>
        <v> </v>
      </c>
      <c r="S67" s="353"/>
      <c r="T67" s="100" t="str">
        <f t="shared" si="8"/>
        <v> </v>
      </c>
      <c r="U67" s="101" t="e">
        <f t="shared" si="9"/>
        <v>#DIV/0!</v>
      </c>
      <c r="V67" s="353"/>
      <c r="W67" s="100" t="str">
        <f t="shared" si="10"/>
        <v> </v>
      </c>
      <c r="X67" s="101" t="e">
        <f t="shared" si="11"/>
        <v>#DIV/0!</v>
      </c>
      <c r="Y67" s="353"/>
      <c r="Z67" s="100" t="str">
        <f t="shared" si="12"/>
        <v> </v>
      </c>
      <c r="AA67" s="101" t="e">
        <f t="shared" si="13"/>
        <v>#DIV/0!</v>
      </c>
      <c r="AB67" s="250"/>
      <c r="AC67" s="251"/>
      <c r="AD67" s="251"/>
      <c r="AE67" s="251"/>
      <c r="AF67" s="251"/>
      <c r="AG67" s="251"/>
      <c r="AH67" s="251"/>
      <c r="AI67" s="251"/>
      <c r="AJ67" s="251"/>
      <c r="AK67" s="251"/>
      <c r="AL67" s="251"/>
      <c r="AM67" s="251"/>
      <c r="AN67" s="251"/>
      <c r="AO67" s="251"/>
      <c r="AP67" s="251"/>
      <c r="AQ67" s="251"/>
      <c r="AR67" s="251"/>
      <c r="AS67" s="251"/>
    </row>
    <row r="68" spans="1:45" ht="63.75" customHeight="1" hidden="1">
      <c r="A68" s="708"/>
      <c r="B68" s="81"/>
      <c r="C68" s="76"/>
      <c r="D68" s="79"/>
      <c r="E68" s="79"/>
      <c r="F68" s="80"/>
      <c r="G68" s="80"/>
      <c r="H68" s="80"/>
      <c r="I68" s="79"/>
      <c r="J68" s="78"/>
      <c r="K68" s="102"/>
      <c r="L68" s="248"/>
      <c r="M68" s="249"/>
      <c r="N68" s="250"/>
      <c r="O68" s="250"/>
      <c r="P68" s="250"/>
      <c r="Q68" s="353"/>
      <c r="R68" s="100" t="str">
        <f t="shared" si="7"/>
        <v> </v>
      </c>
      <c r="S68" s="353"/>
      <c r="T68" s="100" t="str">
        <f t="shared" si="8"/>
        <v> </v>
      </c>
      <c r="U68" s="101" t="e">
        <f t="shared" si="9"/>
        <v>#DIV/0!</v>
      </c>
      <c r="V68" s="353"/>
      <c r="W68" s="100" t="str">
        <f t="shared" si="10"/>
        <v> </v>
      </c>
      <c r="X68" s="101" t="e">
        <f t="shared" si="11"/>
        <v>#DIV/0!</v>
      </c>
      <c r="Y68" s="353"/>
      <c r="Z68" s="100" t="str">
        <f t="shared" si="12"/>
        <v> </v>
      </c>
      <c r="AA68" s="101" t="e">
        <f t="shared" si="13"/>
        <v>#DIV/0!</v>
      </c>
      <c r="AB68" s="250"/>
      <c r="AC68" s="251"/>
      <c r="AD68" s="251"/>
      <c r="AE68" s="251"/>
      <c r="AF68" s="251"/>
      <c r="AG68" s="251"/>
      <c r="AH68" s="251"/>
      <c r="AI68" s="251"/>
      <c r="AJ68" s="251"/>
      <c r="AK68" s="251"/>
      <c r="AL68" s="251"/>
      <c r="AM68" s="251"/>
      <c r="AN68" s="251"/>
      <c r="AO68" s="251"/>
      <c r="AP68" s="251"/>
      <c r="AQ68" s="251"/>
      <c r="AR68" s="251"/>
      <c r="AS68" s="251"/>
    </row>
    <row r="69" spans="1:45" ht="63.75" customHeight="1" hidden="1">
      <c r="A69" s="708"/>
      <c r="B69" s="966"/>
      <c r="C69" s="76"/>
      <c r="D69" s="71"/>
      <c r="E69" s="71"/>
      <c r="F69" s="71"/>
      <c r="G69" s="71"/>
      <c r="H69" s="71"/>
      <c r="I69" s="71"/>
      <c r="J69" s="78"/>
      <c r="K69" s="102"/>
      <c r="L69" s="248"/>
      <c r="M69" s="249"/>
      <c r="N69" s="250"/>
      <c r="O69" s="250"/>
      <c r="P69" s="250"/>
      <c r="Q69" s="353"/>
      <c r="R69" s="100" t="str">
        <f t="shared" si="7"/>
        <v> </v>
      </c>
      <c r="S69" s="353"/>
      <c r="T69" s="100" t="str">
        <f t="shared" si="8"/>
        <v> </v>
      </c>
      <c r="U69" s="101" t="e">
        <f t="shared" si="9"/>
        <v>#DIV/0!</v>
      </c>
      <c r="V69" s="353"/>
      <c r="W69" s="100" t="str">
        <f t="shared" si="10"/>
        <v> </v>
      </c>
      <c r="X69" s="101" t="e">
        <f t="shared" si="11"/>
        <v>#DIV/0!</v>
      </c>
      <c r="Y69" s="353"/>
      <c r="Z69" s="100" t="str">
        <f t="shared" si="12"/>
        <v> </v>
      </c>
      <c r="AA69" s="101" t="e">
        <f t="shared" si="13"/>
        <v>#DIV/0!</v>
      </c>
      <c r="AB69" s="250"/>
      <c r="AC69" s="251"/>
      <c r="AD69" s="251"/>
      <c r="AE69" s="251"/>
      <c r="AF69" s="251"/>
      <c r="AG69" s="251"/>
      <c r="AH69" s="251"/>
      <c r="AI69" s="251"/>
      <c r="AJ69" s="251"/>
      <c r="AK69" s="251"/>
      <c r="AL69" s="251"/>
      <c r="AM69" s="251"/>
      <c r="AN69" s="251"/>
      <c r="AO69" s="251"/>
      <c r="AP69" s="251"/>
      <c r="AQ69" s="251"/>
      <c r="AR69" s="251"/>
      <c r="AS69" s="251"/>
    </row>
    <row r="70" spans="1:45" ht="63.75" customHeight="1" hidden="1">
      <c r="A70" s="708"/>
      <c r="B70" s="967"/>
      <c r="C70" s="76"/>
      <c r="D70" s="71"/>
      <c r="E70" s="71"/>
      <c r="F70" s="71"/>
      <c r="G70" s="71"/>
      <c r="H70" s="71"/>
      <c r="I70" s="71"/>
      <c r="J70" s="78"/>
      <c r="K70" s="102"/>
      <c r="L70" s="248"/>
      <c r="M70" s="249"/>
      <c r="N70" s="250"/>
      <c r="O70" s="250"/>
      <c r="P70" s="250"/>
      <c r="Q70" s="353"/>
      <c r="R70" s="100" t="str">
        <f t="shared" si="7"/>
        <v> </v>
      </c>
      <c r="S70" s="353"/>
      <c r="T70" s="100" t="str">
        <f t="shared" si="8"/>
        <v> </v>
      </c>
      <c r="U70" s="101" t="e">
        <f t="shared" si="9"/>
        <v>#DIV/0!</v>
      </c>
      <c r="V70" s="353"/>
      <c r="W70" s="100" t="str">
        <f t="shared" si="10"/>
        <v> </v>
      </c>
      <c r="X70" s="101" t="e">
        <f t="shared" si="11"/>
        <v>#DIV/0!</v>
      </c>
      <c r="Y70" s="353"/>
      <c r="Z70" s="100" t="str">
        <f t="shared" si="12"/>
        <v> </v>
      </c>
      <c r="AA70" s="101" t="e">
        <f t="shared" si="13"/>
        <v>#DIV/0!</v>
      </c>
      <c r="AB70" s="250"/>
      <c r="AC70" s="251"/>
      <c r="AD70" s="251"/>
      <c r="AE70" s="251"/>
      <c r="AF70" s="251"/>
      <c r="AG70" s="251"/>
      <c r="AH70" s="251"/>
      <c r="AI70" s="251"/>
      <c r="AJ70" s="251"/>
      <c r="AK70" s="251"/>
      <c r="AL70" s="251"/>
      <c r="AM70" s="251"/>
      <c r="AN70" s="251"/>
      <c r="AO70" s="251"/>
      <c r="AP70" s="251"/>
      <c r="AQ70" s="251"/>
      <c r="AR70" s="251"/>
      <c r="AS70" s="251"/>
    </row>
    <row r="71" spans="1:45" ht="63.75" customHeight="1" hidden="1">
      <c r="A71" s="708"/>
      <c r="B71" s="968"/>
      <c r="C71" s="76"/>
      <c r="D71" s="71"/>
      <c r="E71" s="71"/>
      <c r="F71" s="71"/>
      <c r="G71" s="71"/>
      <c r="H71" s="71"/>
      <c r="I71" s="71"/>
      <c r="J71" s="78"/>
      <c r="K71" s="102"/>
      <c r="L71" s="248"/>
      <c r="M71" s="249"/>
      <c r="N71" s="250"/>
      <c r="O71" s="250"/>
      <c r="P71" s="250"/>
      <c r="Q71" s="353"/>
      <c r="R71" s="100" t="str">
        <f t="shared" si="7"/>
        <v> </v>
      </c>
      <c r="S71" s="353"/>
      <c r="T71" s="100" t="str">
        <f t="shared" si="8"/>
        <v> </v>
      </c>
      <c r="U71" s="101" t="e">
        <f t="shared" si="9"/>
        <v>#DIV/0!</v>
      </c>
      <c r="V71" s="353"/>
      <c r="W71" s="100" t="str">
        <f t="shared" si="10"/>
        <v> </v>
      </c>
      <c r="X71" s="101" t="e">
        <f t="shared" si="11"/>
        <v>#DIV/0!</v>
      </c>
      <c r="Y71" s="353"/>
      <c r="Z71" s="100" t="str">
        <f t="shared" si="12"/>
        <v> </v>
      </c>
      <c r="AA71" s="101" t="e">
        <f t="shared" si="13"/>
        <v>#DIV/0!</v>
      </c>
      <c r="AB71" s="250"/>
      <c r="AC71" s="251"/>
      <c r="AD71" s="251"/>
      <c r="AE71" s="251"/>
      <c r="AF71" s="251"/>
      <c r="AG71" s="251"/>
      <c r="AH71" s="251"/>
      <c r="AI71" s="251"/>
      <c r="AJ71" s="251"/>
      <c r="AK71" s="251"/>
      <c r="AL71" s="251"/>
      <c r="AM71" s="251"/>
      <c r="AN71" s="251"/>
      <c r="AO71" s="251"/>
      <c r="AP71" s="251"/>
      <c r="AQ71" s="251"/>
      <c r="AR71" s="251"/>
      <c r="AS71" s="251"/>
    </row>
    <row r="72" spans="1:45" ht="63.75" customHeight="1" hidden="1">
      <c r="A72" s="708"/>
      <c r="B72" s="966"/>
      <c r="C72" s="76"/>
      <c r="D72" s="79"/>
      <c r="E72" s="71"/>
      <c r="F72" s="71"/>
      <c r="G72" s="71"/>
      <c r="H72" s="71"/>
      <c r="I72" s="71"/>
      <c r="J72" s="78"/>
      <c r="K72" s="102"/>
      <c r="L72" s="248"/>
      <c r="M72" s="249"/>
      <c r="N72" s="250"/>
      <c r="O72" s="250"/>
      <c r="P72" s="250"/>
      <c r="Q72" s="353"/>
      <c r="R72" s="100" t="str">
        <f t="shared" si="7"/>
        <v> </v>
      </c>
      <c r="S72" s="353"/>
      <c r="T72" s="100" t="str">
        <f t="shared" si="8"/>
        <v> </v>
      </c>
      <c r="U72" s="101" t="e">
        <f t="shared" si="9"/>
        <v>#DIV/0!</v>
      </c>
      <c r="V72" s="353"/>
      <c r="W72" s="100" t="str">
        <f t="shared" si="10"/>
        <v> </v>
      </c>
      <c r="X72" s="101" t="e">
        <f t="shared" si="11"/>
        <v>#DIV/0!</v>
      </c>
      <c r="Y72" s="353"/>
      <c r="Z72" s="100" t="str">
        <f t="shared" si="12"/>
        <v> </v>
      </c>
      <c r="AA72" s="101" t="e">
        <f t="shared" si="13"/>
        <v>#DIV/0!</v>
      </c>
      <c r="AB72" s="250"/>
      <c r="AC72" s="251"/>
      <c r="AD72" s="251"/>
      <c r="AE72" s="251"/>
      <c r="AF72" s="251"/>
      <c r="AG72" s="251"/>
      <c r="AH72" s="251"/>
      <c r="AI72" s="251"/>
      <c r="AJ72" s="251"/>
      <c r="AK72" s="251"/>
      <c r="AL72" s="251"/>
      <c r="AM72" s="251"/>
      <c r="AN72" s="251"/>
      <c r="AO72" s="251"/>
      <c r="AP72" s="251"/>
      <c r="AQ72" s="251"/>
      <c r="AR72" s="251"/>
      <c r="AS72" s="251"/>
    </row>
    <row r="73" spans="1:45" ht="63.75" customHeight="1" hidden="1">
      <c r="A73" s="708"/>
      <c r="B73" s="968"/>
      <c r="C73" s="76"/>
      <c r="D73" s="79"/>
      <c r="E73" s="71"/>
      <c r="F73" s="71"/>
      <c r="G73" s="71"/>
      <c r="H73" s="71"/>
      <c r="I73" s="71"/>
      <c r="J73" s="78"/>
      <c r="K73" s="102"/>
      <c r="L73" s="248"/>
      <c r="M73" s="249"/>
      <c r="N73" s="250"/>
      <c r="O73" s="250"/>
      <c r="P73" s="250"/>
      <c r="Q73" s="353"/>
      <c r="R73" s="100" t="str">
        <f t="shared" si="7"/>
        <v> </v>
      </c>
      <c r="S73" s="353"/>
      <c r="T73" s="100" t="str">
        <f t="shared" si="8"/>
        <v> </v>
      </c>
      <c r="U73" s="101" t="e">
        <f t="shared" si="9"/>
        <v>#DIV/0!</v>
      </c>
      <c r="V73" s="353"/>
      <c r="W73" s="100" t="str">
        <f t="shared" si="10"/>
        <v> </v>
      </c>
      <c r="X73" s="101" t="e">
        <f t="shared" si="11"/>
        <v>#DIV/0!</v>
      </c>
      <c r="Y73" s="353"/>
      <c r="Z73" s="100" t="str">
        <f t="shared" si="12"/>
        <v> </v>
      </c>
      <c r="AA73" s="101" t="e">
        <f t="shared" si="13"/>
        <v>#DIV/0!</v>
      </c>
      <c r="AB73" s="250"/>
      <c r="AC73" s="251"/>
      <c r="AD73" s="251"/>
      <c r="AE73" s="251"/>
      <c r="AF73" s="251"/>
      <c r="AG73" s="251"/>
      <c r="AH73" s="251"/>
      <c r="AI73" s="251"/>
      <c r="AJ73" s="251"/>
      <c r="AK73" s="251"/>
      <c r="AL73" s="251"/>
      <c r="AM73" s="251"/>
      <c r="AN73" s="251"/>
      <c r="AO73" s="251"/>
      <c r="AP73" s="251"/>
      <c r="AQ73" s="251"/>
      <c r="AR73" s="251"/>
      <c r="AS73" s="251"/>
    </row>
    <row r="74" spans="1:45" ht="63.75" customHeight="1" hidden="1">
      <c r="A74" s="709"/>
      <c r="B74" s="431"/>
      <c r="C74" s="431"/>
      <c r="D74" s="431"/>
      <c r="E74" s="431"/>
      <c r="F74" s="431"/>
      <c r="G74" s="431"/>
      <c r="H74" s="425"/>
      <c r="I74" s="425"/>
      <c r="J74" s="431"/>
      <c r="K74" s="102"/>
      <c r="L74" s="248"/>
      <c r="M74" s="249"/>
      <c r="N74" s="250"/>
      <c r="O74" s="250"/>
      <c r="P74" s="250"/>
      <c r="Q74" s="353"/>
      <c r="R74" s="100" t="str">
        <f t="shared" si="7"/>
        <v> </v>
      </c>
      <c r="S74" s="353"/>
      <c r="T74" s="100" t="str">
        <f t="shared" si="8"/>
        <v> </v>
      </c>
      <c r="U74" s="101" t="e">
        <f t="shared" si="9"/>
        <v>#DIV/0!</v>
      </c>
      <c r="V74" s="353"/>
      <c r="W74" s="100" t="str">
        <f t="shared" si="10"/>
        <v> </v>
      </c>
      <c r="X74" s="101" t="e">
        <f t="shared" si="11"/>
        <v>#DIV/0!</v>
      </c>
      <c r="Y74" s="353"/>
      <c r="Z74" s="100" t="str">
        <f t="shared" si="12"/>
        <v> </v>
      </c>
      <c r="AA74" s="101" t="e">
        <f t="shared" si="13"/>
        <v>#DIV/0!</v>
      </c>
      <c r="AB74" s="250"/>
      <c r="AC74" s="251"/>
      <c r="AD74" s="251"/>
      <c r="AE74" s="251"/>
      <c r="AF74" s="251"/>
      <c r="AG74" s="251"/>
      <c r="AH74" s="251"/>
      <c r="AI74" s="251"/>
      <c r="AJ74" s="251"/>
      <c r="AK74" s="251"/>
      <c r="AL74" s="251"/>
      <c r="AM74" s="251"/>
      <c r="AN74" s="251"/>
      <c r="AO74" s="251"/>
      <c r="AP74" s="251"/>
      <c r="AQ74" s="251"/>
      <c r="AR74" s="251"/>
      <c r="AS74" s="251"/>
    </row>
    <row r="75" spans="1:45" ht="63.75" customHeight="1" hidden="1">
      <c r="A75" s="707"/>
      <c r="B75" s="431"/>
      <c r="C75" s="431"/>
      <c r="D75" s="431"/>
      <c r="E75" s="431"/>
      <c r="F75" s="431"/>
      <c r="G75" s="431"/>
      <c r="H75" s="425"/>
      <c r="I75" s="425"/>
      <c r="J75" s="431"/>
      <c r="K75" s="102"/>
      <c r="L75" s="248"/>
      <c r="M75" s="249"/>
      <c r="N75" s="250"/>
      <c r="O75" s="250"/>
      <c r="P75" s="250"/>
      <c r="Q75" s="353"/>
      <c r="R75" s="100" t="str">
        <f t="shared" si="7"/>
        <v> </v>
      </c>
      <c r="S75" s="353"/>
      <c r="T75" s="100" t="str">
        <f t="shared" si="8"/>
        <v> </v>
      </c>
      <c r="U75" s="101" t="e">
        <f t="shared" si="9"/>
        <v>#DIV/0!</v>
      </c>
      <c r="V75" s="353"/>
      <c r="W75" s="100" t="str">
        <f t="shared" si="10"/>
        <v> </v>
      </c>
      <c r="X75" s="101" t="e">
        <f t="shared" si="11"/>
        <v>#DIV/0!</v>
      </c>
      <c r="Y75" s="353"/>
      <c r="Z75" s="100" t="str">
        <f t="shared" si="12"/>
        <v> </v>
      </c>
      <c r="AA75" s="101" t="e">
        <f t="shared" si="13"/>
        <v>#DIV/0!</v>
      </c>
      <c r="AB75" s="250"/>
      <c r="AC75" s="251"/>
      <c r="AD75" s="251"/>
      <c r="AE75" s="251"/>
      <c r="AF75" s="251"/>
      <c r="AG75" s="251"/>
      <c r="AH75" s="251"/>
      <c r="AI75" s="251"/>
      <c r="AJ75" s="251"/>
      <c r="AK75" s="251"/>
      <c r="AL75" s="251"/>
      <c r="AM75" s="251"/>
      <c r="AN75" s="251"/>
      <c r="AO75" s="251"/>
      <c r="AP75" s="251"/>
      <c r="AQ75" s="251"/>
      <c r="AR75" s="251"/>
      <c r="AS75" s="251"/>
    </row>
    <row r="76" spans="1:45" ht="63.75" customHeight="1" hidden="1">
      <c r="A76" s="708"/>
      <c r="B76" s="431"/>
      <c r="C76" s="431"/>
      <c r="D76" s="431"/>
      <c r="E76" s="431"/>
      <c r="F76" s="431"/>
      <c r="G76" s="431"/>
      <c r="H76" s="425"/>
      <c r="I76" s="425"/>
      <c r="J76" s="431"/>
      <c r="K76" s="102"/>
      <c r="L76" s="248"/>
      <c r="M76" s="249"/>
      <c r="N76" s="250"/>
      <c r="O76" s="250"/>
      <c r="P76" s="250"/>
      <c r="Q76" s="353"/>
      <c r="R76" s="100" t="str">
        <f t="shared" si="7"/>
        <v> </v>
      </c>
      <c r="S76" s="353"/>
      <c r="T76" s="100" t="str">
        <f t="shared" si="8"/>
        <v> </v>
      </c>
      <c r="U76" s="101" t="e">
        <f t="shared" si="9"/>
        <v>#DIV/0!</v>
      </c>
      <c r="V76" s="353"/>
      <c r="W76" s="100" t="str">
        <f t="shared" si="10"/>
        <v> </v>
      </c>
      <c r="X76" s="101" t="e">
        <f t="shared" si="11"/>
        <v>#DIV/0!</v>
      </c>
      <c r="Y76" s="353"/>
      <c r="Z76" s="100" t="str">
        <f t="shared" si="12"/>
        <v> </v>
      </c>
      <c r="AA76" s="101" t="e">
        <f t="shared" si="13"/>
        <v>#DIV/0!</v>
      </c>
      <c r="AB76" s="250"/>
      <c r="AC76" s="251"/>
      <c r="AD76" s="251"/>
      <c r="AE76" s="251"/>
      <c r="AF76" s="251"/>
      <c r="AG76" s="251"/>
      <c r="AH76" s="251"/>
      <c r="AI76" s="251"/>
      <c r="AJ76" s="251"/>
      <c r="AK76" s="251"/>
      <c r="AL76" s="251"/>
      <c r="AM76" s="251"/>
      <c r="AN76" s="251"/>
      <c r="AO76" s="251"/>
      <c r="AP76" s="251"/>
      <c r="AQ76" s="251"/>
      <c r="AR76" s="251"/>
      <c r="AS76" s="251"/>
    </row>
    <row r="77" spans="1:45" ht="63.75" customHeight="1" hidden="1">
      <c r="A77" s="708"/>
      <c r="B77" s="431"/>
      <c r="C77" s="431"/>
      <c r="D77" s="431"/>
      <c r="E77" s="431"/>
      <c r="F77" s="431"/>
      <c r="G77" s="431"/>
      <c r="H77" s="425"/>
      <c r="I77" s="425"/>
      <c r="J77" s="431"/>
      <c r="K77" s="102"/>
      <c r="L77" s="248"/>
      <c r="M77" s="249"/>
      <c r="N77" s="250"/>
      <c r="O77" s="250"/>
      <c r="P77" s="250"/>
      <c r="Q77" s="353"/>
      <c r="R77" s="100" t="str">
        <f t="shared" si="7"/>
        <v> </v>
      </c>
      <c r="S77" s="353"/>
      <c r="T77" s="100" t="str">
        <f t="shared" si="8"/>
        <v> </v>
      </c>
      <c r="U77" s="101" t="e">
        <f t="shared" si="9"/>
        <v>#DIV/0!</v>
      </c>
      <c r="V77" s="353"/>
      <c r="W77" s="100" t="str">
        <f t="shared" si="10"/>
        <v> </v>
      </c>
      <c r="X77" s="101" t="e">
        <f t="shared" si="11"/>
        <v>#DIV/0!</v>
      </c>
      <c r="Y77" s="353"/>
      <c r="Z77" s="100" t="str">
        <f t="shared" si="12"/>
        <v> </v>
      </c>
      <c r="AA77" s="101" t="e">
        <f t="shared" si="13"/>
        <v>#DIV/0!</v>
      </c>
      <c r="AB77" s="250"/>
      <c r="AC77" s="251"/>
      <c r="AD77" s="251"/>
      <c r="AE77" s="251"/>
      <c r="AF77" s="251"/>
      <c r="AG77" s="251"/>
      <c r="AH77" s="251"/>
      <c r="AI77" s="251"/>
      <c r="AJ77" s="251"/>
      <c r="AK77" s="251"/>
      <c r="AL77" s="251"/>
      <c r="AM77" s="251"/>
      <c r="AN77" s="251"/>
      <c r="AO77" s="251"/>
      <c r="AP77" s="251"/>
      <c r="AQ77" s="251"/>
      <c r="AR77" s="251"/>
      <c r="AS77" s="251"/>
    </row>
    <row r="78" spans="1:45" ht="63.75" customHeight="1" hidden="1">
      <c r="A78" s="708"/>
      <c r="B78" s="431"/>
      <c r="C78" s="431"/>
      <c r="D78" s="431"/>
      <c r="E78" s="431"/>
      <c r="F78" s="431"/>
      <c r="G78" s="431"/>
      <c r="H78" s="425"/>
      <c r="I78" s="425"/>
      <c r="J78" s="431"/>
      <c r="K78" s="102"/>
      <c r="L78" s="248"/>
      <c r="M78" s="249"/>
      <c r="N78" s="250"/>
      <c r="O78" s="250"/>
      <c r="P78" s="250"/>
      <c r="Q78" s="353"/>
      <c r="R78" s="100" t="str">
        <f t="shared" si="7"/>
        <v> </v>
      </c>
      <c r="S78" s="353"/>
      <c r="T78" s="100" t="str">
        <f t="shared" si="8"/>
        <v> </v>
      </c>
      <c r="U78" s="101" t="e">
        <f t="shared" si="9"/>
        <v>#DIV/0!</v>
      </c>
      <c r="V78" s="353"/>
      <c r="W78" s="100" t="str">
        <f t="shared" si="10"/>
        <v> </v>
      </c>
      <c r="X78" s="101" t="e">
        <f t="shared" si="11"/>
        <v>#DIV/0!</v>
      </c>
      <c r="Y78" s="353"/>
      <c r="Z78" s="100" t="str">
        <f t="shared" si="12"/>
        <v> </v>
      </c>
      <c r="AA78" s="101" t="e">
        <f t="shared" si="13"/>
        <v>#DIV/0!</v>
      </c>
      <c r="AB78" s="250"/>
      <c r="AC78" s="251"/>
      <c r="AD78" s="251"/>
      <c r="AE78" s="251"/>
      <c r="AF78" s="251"/>
      <c r="AG78" s="251"/>
      <c r="AH78" s="251"/>
      <c r="AI78" s="251"/>
      <c r="AJ78" s="251"/>
      <c r="AK78" s="251"/>
      <c r="AL78" s="251"/>
      <c r="AM78" s="251"/>
      <c r="AN78" s="251"/>
      <c r="AO78" s="251"/>
      <c r="AP78" s="251"/>
      <c r="AQ78" s="251"/>
      <c r="AR78" s="251"/>
      <c r="AS78" s="251"/>
    </row>
    <row r="79" spans="1:45" ht="63.75" customHeight="1" hidden="1">
      <c r="A79" s="708"/>
      <c r="B79" s="431"/>
      <c r="C79" s="431"/>
      <c r="D79" s="431"/>
      <c r="E79" s="431"/>
      <c r="F79" s="431"/>
      <c r="G79" s="431"/>
      <c r="H79" s="425"/>
      <c r="I79" s="425"/>
      <c r="J79" s="431"/>
      <c r="K79" s="102"/>
      <c r="L79" s="248"/>
      <c r="M79" s="249"/>
      <c r="N79" s="250"/>
      <c r="O79" s="250"/>
      <c r="P79" s="250"/>
      <c r="Q79" s="353"/>
      <c r="R79" s="100" t="str">
        <f t="shared" si="7"/>
        <v> </v>
      </c>
      <c r="S79" s="353"/>
      <c r="T79" s="100" t="str">
        <f t="shared" si="8"/>
        <v> </v>
      </c>
      <c r="U79" s="101" t="e">
        <f t="shared" si="9"/>
        <v>#DIV/0!</v>
      </c>
      <c r="V79" s="353"/>
      <c r="W79" s="100" t="str">
        <f t="shared" si="10"/>
        <v> </v>
      </c>
      <c r="X79" s="101" t="e">
        <f t="shared" si="11"/>
        <v>#DIV/0!</v>
      </c>
      <c r="Y79" s="353"/>
      <c r="Z79" s="100" t="str">
        <f t="shared" si="12"/>
        <v> </v>
      </c>
      <c r="AA79" s="101" t="e">
        <f t="shared" si="13"/>
        <v>#DIV/0!</v>
      </c>
      <c r="AB79" s="250"/>
      <c r="AC79" s="251"/>
      <c r="AD79" s="251"/>
      <c r="AE79" s="251"/>
      <c r="AF79" s="251"/>
      <c r="AG79" s="251"/>
      <c r="AH79" s="251"/>
      <c r="AI79" s="251"/>
      <c r="AJ79" s="251"/>
      <c r="AK79" s="251"/>
      <c r="AL79" s="251"/>
      <c r="AM79" s="251"/>
      <c r="AN79" s="251"/>
      <c r="AO79" s="251"/>
      <c r="AP79" s="251"/>
      <c r="AQ79" s="251"/>
      <c r="AR79" s="251"/>
      <c r="AS79" s="251"/>
    </row>
    <row r="80" spans="1:45" ht="63.75" customHeight="1" hidden="1">
      <c r="A80" s="708"/>
      <c r="B80" s="431"/>
      <c r="C80" s="431"/>
      <c r="D80" s="431"/>
      <c r="E80" s="431"/>
      <c r="F80" s="431"/>
      <c r="G80" s="431"/>
      <c r="H80" s="425"/>
      <c r="I80" s="425"/>
      <c r="J80" s="431"/>
      <c r="K80" s="102"/>
      <c r="L80" s="248"/>
      <c r="M80" s="249"/>
      <c r="N80" s="250"/>
      <c r="O80" s="250"/>
      <c r="P80" s="250"/>
      <c r="Q80" s="353"/>
      <c r="R80" s="100" t="str">
        <f t="shared" si="7"/>
        <v> </v>
      </c>
      <c r="S80" s="353"/>
      <c r="T80" s="100" t="str">
        <f t="shared" si="8"/>
        <v> </v>
      </c>
      <c r="U80" s="101" t="e">
        <f t="shared" si="9"/>
        <v>#DIV/0!</v>
      </c>
      <c r="V80" s="353"/>
      <c r="W80" s="100" t="str">
        <f t="shared" si="10"/>
        <v> </v>
      </c>
      <c r="X80" s="101" t="e">
        <f t="shared" si="11"/>
        <v>#DIV/0!</v>
      </c>
      <c r="Y80" s="353"/>
      <c r="Z80" s="100" t="str">
        <f t="shared" si="12"/>
        <v> </v>
      </c>
      <c r="AA80" s="101" t="e">
        <f t="shared" si="13"/>
        <v>#DIV/0!</v>
      </c>
      <c r="AB80" s="250"/>
      <c r="AC80" s="251"/>
      <c r="AD80" s="251"/>
      <c r="AE80" s="251"/>
      <c r="AF80" s="251"/>
      <c r="AG80" s="251"/>
      <c r="AH80" s="251"/>
      <c r="AI80" s="251"/>
      <c r="AJ80" s="251"/>
      <c r="AK80" s="251"/>
      <c r="AL80" s="251"/>
      <c r="AM80" s="251"/>
      <c r="AN80" s="251"/>
      <c r="AO80" s="251"/>
      <c r="AP80" s="251"/>
      <c r="AQ80" s="251"/>
      <c r="AR80" s="251"/>
      <c r="AS80" s="251"/>
    </row>
    <row r="81" spans="1:45" ht="63.75" customHeight="1" hidden="1">
      <c r="A81" s="708"/>
      <c r="B81" s="431"/>
      <c r="C81" s="431"/>
      <c r="D81" s="431"/>
      <c r="E81" s="431"/>
      <c r="F81" s="431"/>
      <c r="G81" s="431"/>
      <c r="H81" s="425"/>
      <c r="I81" s="425"/>
      <c r="J81" s="431"/>
      <c r="K81" s="102"/>
      <c r="L81" s="248"/>
      <c r="M81" s="249"/>
      <c r="N81" s="250"/>
      <c r="O81" s="250"/>
      <c r="P81" s="250"/>
      <c r="Q81" s="353"/>
      <c r="R81" s="100" t="str">
        <f t="shared" si="7"/>
        <v> </v>
      </c>
      <c r="S81" s="353"/>
      <c r="T81" s="100" t="str">
        <f t="shared" si="8"/>
        <v> </v>
      </c>
      <c r="U81" s="101" t="e">
        <f t="shared" si="9"/>
        <v>#DIV/0!</v>
      </c>
      <c r="V81" s="353"/>
      <c r="W81" s="100" t="str">
        <f t="shared" si="10"/>
        <v> </v>
      </c>
      <c r="X81" s="101" t="e">
        <f t="shared" si="11"/>
        <v>#DIV/0!</v>
      </c>
      <c r="Y81" s="353"/>
      <c r="Z81" s="100" t="str">
        <f t="shared" si="12"/>
        <v> </v>
      </c>
      <c r="AA81" s="101" t="e">
        <f t="shared" si="13"/>
        <v>#DIV/0!</v>
      </c>
      <c r="AB81" s="250"/>
      <c r="AC81" s="251"/>
      <c r="AD81" s="251"/>
      <c r="AE81" s="251"/>
      <c r="AF81" s="251"/>
      <c r="AG81" s="251"/>
      <c r="AH81" s="251"/>
      <c r="AI81" s="251"/>
      <c r="AJ81" s="251"/>
      <c r="AK81" s="251"/>
      <c r="AL81" s="251"/>
      <c r="AM81" s="251"/>
      <c r="AN81" s="251"/>
      <c r="AO81" s="251"/>
      <c r="AP81" s="251"/>
      <c r="AQ81" s="251"/>
      <c r="AR81" s="251"/>
      <c r="AS81" s="251"/>
    </row>
    <row r="82" spans="1:45" ht="63.75" customHeight="1" hidden="1">
      <c r="A82" s="709"/>
      <c r="B82" s="431"/>
      <c r="C82" s="431"/>
      <c r="D82" s="431"/>
      <c r="E82" s="431"/>
      <c r="F82" s="431"/>
      <c r="G82" s="431"/>
      <c r="H82" s="425"/>
      <c r="I82" s="425"/>
      <c r="J82" s="431"/>
      <c r="K82" s="102"/>
      <c r="L82" s="248"/>
      <c r="M82" s="249"/>
      <c r="N82" s="250"/>
      <c r="O82" s="250"/>
      <c r="P82" s="250"/>
      <c r="Q82" s="353"/>
      <c r="R82" s="100" t="str">
        <f t="shared" si="7"/>
        <v> </v>
      </c>
      <c r="S82" s="353"/>
      <c r="T82" s="100" t="str">
        <f t="shared" si="8"/>
        <v> </v>
      </c>
      <c r="U82" s="101" t="e">
        <f t="shared" si="9"/>
        <v>#DIV/0!</v>
      </c>
      <c r="V82" s="353"/>
      <c r="W82" s="100" t="str">
        <f t="shared" si="10"/>
        <v> </v>
      </c>
      <c r="X82" s="101" t="e">
        <f t="shared" si="11"/>
        <v>#DIV/0!</v>
      </c>
      <c r="Y82" s="353"/>
      <c r="Z82" s="100" t="str">
        <f t="shared" si="12"/>
        <v> </v>
      </c>
      <c r="AA82" s="101" t="e">
        <f t="shared" si="13"/>
        <v>#DIV/0!</v>
      </c>
      <c r="AB82" s="250"/>
      <c r="AC82" s="251"/>
      <c r="AD82" s="251"/>
      <c r="AE82" s="251"/>
      <c r="AF82" s="251"/>
      <c r="AG82" s="251"/>
      <c r="AH82" s="251"/>
      <c r="AI82" s="251"/>
      <c r="AJ82" s="251"/>
      <c r="AK82" s="251"/>
      <c r="AL82" s="251"/>
      <c r="AM82" s="251"/>
      <c r="AN82" s="251"/>
      <c r="AO82" s="251"/>
      <c r="AP82" s="251"/>
      <c r="AQ82" s="251"/>
      <c r="AR82" s="251"/>
      <c r="AS82" s="251"/>
    </row>
    <row r="83" spans="1:28" ht="34.5" customHeight="1">
      <c r="A83" s="695" t="s">
        <v>107</v>
      </c>
      <c r="B83" s="696"/>
      <c r="C83" s="696"/>
      <c r="D83" s="696"/>
      <c r="E83" s="696"/>
      <c r="F83" s="696"/>
      <c r="G83" s="696"/>
      <c r="H83" s="696"/>
      <c r="I83" s="696"/>
      <c r="J83" s="696"/>
      <c r="K83" s="696"/>
      <c r="L83" s="75">
        <v>0.0028</v>
      </c>
      <c r="M83" s="186"/>
      <c r="N83" s="254"/>
      <c r="O83" s="254"/>
      <c r="P83" s="254"/>
      <c r="Q83" s="252">
        <f>$L83/4</f>
        <v>0.0007</v>
      </c>
      <c r="R83" s="255">
        <v>1</v>
      </c>
      <c r="S83" s="252">
        <f>$L83/4</f>
        <v>0.0007</v>
      </c>
      <c r="T83" s="255">
        <v>1</v>
      </c>
      <c r="U83" s="256">
        <f>AVERAGE(U53:U56)</f>
        <v>1</v>
      </c>
      <c r="V83" s="252">
        <f>$L83/4</f>
        <v>0.0007</v>
      </c>
      <c r="W83" s="255">
        <v>1</v>
      </c>
      <c r="X83" s="256">
        <f>AVERAGE(X53:X56)</f>
        <v>1</v>
      </c>
      <c r="Y83" s="252">
        <f>$L83/4</f>
        <v>0.0007</v>
      </c>
      <c r="Z83" s="255">
        <v>1</v>
      </c>
      <c r="AA83" s="256" t="e">
        <f>AVERAGE(AA53:AA56)</f>
        <v>#REF!</v>
      </c>
      <c r="AB83" s="257"/>
    </row>
    <row r="84" spans="1:28" ht="47.25" customHeight="1">
      <c r="A84" s="691" t="s">
        <v>108</v>
      </c>
      <c r="B84" s="692"/>
      <c r="C84" s="692"/>
      <c r="D84" s="692"/>
      <c r="E84" s="692"/>
      <c r="F84" s="692"/>
      <c r="G84" s="692"/>
      <c r="H84" s="692"/>
      <c r="I84" s="692"/>
      <c r="J84" s="692"/>
      <c r="K84" s="692"/>
      <c r="L84" s="258"/>
      <c r="M84" s="259"/>
      <c r="N84" s="260"/>
      <c r="O84" s="260"/>
      <c r="P84" s="260"/>
      <c r="Q84" s="261">
        <f>R84*Q83/R83</f>
        <v>0.0007</v>
      </c>
      <c r="R84" s="262">
        <f>AVERAGE(R53:R57)</f>
        <v>1</v>
      </c>
      <c r="S84" s="261">
        <f>T84*S83/T83</f>
        <v>0.0007</v>
      </c>
      <c r="T84" s="262">
        <f>AVERAGE(T53:T57)</f>
        <v>1</v>
      </c>
      <c r="U84" s="263">
        <f>SUM(Q84,S84)</f>
        <v>0.0014</v>
      </c>
      <c r="V84" s="261">
        <f>W84*V83/W83</f>
        <v>0.0007</v>
      </c>
      <c r="W84" s="262">
        <f>AVERAGE(W53:W57)</f>
        <v>1</v>
      </c>
      <c r="X84" s="263">
        <f>SUM(U84,V84)</f>
        <v>0.0021</v>
      </c>
      <c r="Y84" s="261" t="e">
        <f>Z84*Y83/Z83</f>
        <v>#DIV/0!</v>
      </c>
      <c r="Z84" s="262" t="e">
        <f>AVERAGE(Z53:Z57)</f>
        <v>#DIV/0!</v>
      </c>
      <c r="AA84" s="263" t="e">
        <f>SUM(X84,Y84)</f>
        <v>#DIV/0!</v>
      </c>
      <c r="AB84" s="264"/>
    </row>
    <row r="85" spans="1:13" s="267" customFormat="1" ht="48" customHeight="1">
      <c r="A85" s="266"/>
      <c r="B85" s="266"/>
      <c r="C85" s="266"/>
      <c r="D85" s="266"/>
      <c r="E85" s="266"/>
      <c r="F85" s="266"/>
      <c r="G85" s="266"/>
      <c r="H85" s="266"/>
      <c r="I85" s="266"/>
      <c r="J85" s="266"/>
      <c r="K85" s="266"/>
      <c r="L85" s="266"/>
      <c r="M85" s="266"/>
    </row>
    <row r="86" spans="1:13" s="267" customFormat="1" ht="32.25" customHeight="1">
      <c r="A86" s="266"/>
      <c r="B86" s="266"/>
      <c r="C86" s="266"/>
      <c r="D86" s="266"/>
      <c r="E86" s="266"/>
      <c r="F86" s="266"/>
      <c r="G86" s="266"/>
      <c r="H86" s="266"/>
      <c r="I86" s="266"/>
      <c r="J86" s="266"/>
      <c r="K86" s="266"/>
      <c r="L86" s="266"/>
      <c r="M86" s="266"/>
    </row>
    <row r="87" spans="1:45" ht="42" customHeight="1">
      <c r="A87" s="699" t="s">
        <v>477</v>
      </c>
      <c r="B87" s="700"/>
      <c r="C87" s="700"/>
      <c r="D87" s="700"/>
      <c r="E87" s="700"/>
      <c r="F87" s="700"/>
      <c r="G87" s="700"/>
      <c r="H87" s="700"/>
      <c r="I87" s="700"/>
      <c r="J87" s="700"/>
      <c r="K87" s="700"/>
      <c r="L87" s="700"/>
      <c r="M87" s="700"/>
      <c r="N87" s="700"/>
      <c r="O87" s="700"/>
      <c r="P87" s="700"/>
      <c r="Q87" s="700"/>
      <c r="R87" s="700"/>
      <c r="S87" s="700"/>
      <c r="T87" s="700"/>
      <c r="U87" s="700"/>
      <c r="V87" s="700"/>
      <c r="W87" s="700"/>
      <c r="X87" s="700"/>
      <c r="Y87" s="700"/>
      <c r="Z87" s="700"/>
      <c r="AA87" s="700"/>
      <c r="AB87" s="700"/>
      <c r="AC87" s="700"/>
      <c r="AD87" s="700"/>
      <c r="AE87" s="700"/>
      <c r="AF87" s="700"/>
      <c r="AG87" s="700"/>
      <c r="AH87" s="700"/>
      <c r="AI87" s="700"/>
      <c r="AJ87" s="700"/>
      <c r="AK87" s="700"/>
      <c r="AL87" s="700"/>
      <c r="AM87" s="700"/>
      <c r="AN87" s="700"/>
      <c r="AO87" s="700"/>
      <c r="AP87" s="700"/>
      <c r="AQ87" s="700"/>
      <c r="AR87" s="700"/>
      <c r="AS87" s="700"/>
    </row>
    <row r="88" spans="1:45" ht="47.25" customHeight="1">
      <c r="A88" s="699" t="s">
        <v>25</v>
      </c>
      <c r="B88" s="700"/>
      <c r="C88" s="700"/>
      <c r="D88" s="700"/>
      <c r="E88" s="700"/>
      <c r="F88" s="700"/>
      <c r="G88" s="700"/>
      <c r="H88" s="700"/>
      <c r="I88" s="700"/>
      <c r="J88" s="700"/>
      <c r="K88" s="700"/>
      <c r="L88" s="700"/>
      <c r="M88" s="700"/>
      <c r="N88" s="700"/>
      <c r="O88" s="700"/>
      <c r="P88" s="700"/>
      <c r="Q88" s="701" t="s">
        <v>138</v>
      </c>
      <c r="R88" s="702"/>
      <c r="S88" s="702"/>
      <c r="T88" s="702"/>
      <c r="U88" s="702"/>
      <c r="V88" s="702"/>
      <c r="W88" s="702"/>
      <c r="X88" s="702"/>
      <c r="Y88" s="702"/>
      <c r="Z88" s="702"/>
      <c r="AA88" s="702"/>
      <c r="AB88" s="702"/>
      <c r="AC88" s="702"/>
      <c r="AD88" s="702"/>
      <c r="AE88" s="702"/>
      <c r="AF88" s="702"/>
      <c r="AG88" s="702"/>
      <c r="AH88" s="702"/>
      <c r="AI88" s="702"/>
      <c r="AJ88" s="702"/>
      <c r="AK88" s="702"/>
      <c r="AL88" s="702"/>
      <c r="AM88" s="702"/>
      <c r="AN88" s="702"/>
      <c r="AO88" s="702"/>
      <c r="AP88" s="702"/>
      <c r="AQ88" s="702"/>
      <c r="AR88" s="702"/>
      <c r="AS88" s="702"/>
    </row>
    <row r="89" spans="1:45" ht="33.75" customHeight="1">
      <c r="A89" s="703" t="s">
        <v>10</v>
      </c>
      <c r="B89" s="690" t="s">
        <v>99</v>
      </c>
      <c r="C89" s="690" t="s">
        <v>11</v>
      </c>
      <c r="D89" s="690" t="s">
        <v>12</v>
      </c>
      <c r="E89" s="704" t="s">
        <v>111</v>
      </c>
      <c r="F89" s="705"/>
      <c r="G89" s="705"/>
      <c r="H89" s="706"/>
      <c r="I89" s="693" t="s">
        <v>112</v>
      </c>
      <c r="J89" s="690" t="s">
        <v>13</v>
      </c>
      <c r="K89" s="690" t="s">
        <v>104</v>
      </c>
      <c r="L89" s="693" t="s">
        <v>14</v>
      </c>
      <c r="M89" s="394"/>
      <c r="N89" s="693" t="s">
        <v>156</v>
      </c>
      <c r="O89" s="693" t="s">
        <v>155</v>
      </c>
      <c r="P89" s="693" t="s">
        <v>157</v>
      </c>
      <c r="Q89" s="730" t="s">
        <v>139</v>
      </c>
      <c r="R89" s="731"/>
      <c r="S89" s="731"/>
      <c r="T89" s="731"/>
      <c r="U89" s="731"/>
      <c r="V89" s="731"/>
      <c r="W89" s="731"/>
      <c r="X89" s="731"/>
      <c r="Y89" s="731"/>
      <c r="Z89" s="731"/>
      <c r="AA89" s="731"/>
      <c r="AB89" s="730" t="s">
        <v>140</v>
      </c>
      <c r="AC89" s="731"/>
      <c r="AD89" s="731"/>
      <c r="AE89" s="731"/>
      <c r="AF89" s="731"/>
      <c r="AG89" s="731"/>
      <c r="AH89" s="731"/>
      <c r="AI89" s="732"/>
      <c r="AJ89" s="736" t="s">
        <v>141</v>
      </c>
      <c r="AK89" s="737"/>
      <c r="AL89" s="737"/>
      <c r="AM89" s="737"/>
      <c r="AN89" s="767" t="s">
        <v>145</v>
      </c>
      <c r="AO89" s="769" t="s">
        <v>146</v>
      </c>
      <c r="AP89" s="726" t="s">
        <v>148</v>
      </c>
      <c r="AQ89" s="727"/>
      <c r="AR89" s="727"/>
      <c r="AS89" s="727"/>
    </row>
    <row r="90" spans="1:45" ht="45" customHeight="1">
      <c r="A90" s="703"/>
      <c r="B90" s="690"/>
      <c r="C90" s="690"/>
      <c r="D90" s="690"/>
      <c r="E90" s="269" t="s">
        <v>100</v>
      </c>
      <c r="F90" s="269" t="s">
        <v>101</v>
      </c>
      <c r="G90" s="269" t="s">
        <v>102</v>
      </c>
      <c r="H90" s="269" t="s">
        <v>103</v>
      </c>
      <c r="I90" s="694"/>
      <c r="J90" s="690"/>
      <c r="K90" s="690"/>
      <c r="L90" s="694"/>
      <c r="M90" s="395"/>
      <c r="N90" s="694"/>
      <c r="O90" s="694"/>
      <c r="P90" s="694"/>
      <c r="Q90" s="433" t="s">
        <v>100</v>
      </c>
      <c r="R90" s="433" t="s">
        <v>142</v>
      </c>
      <c r="S90" s="433" t="s">
        <v>101</v>
      </c>
      <c r="T90" s="433" t="s">
        <v>142</v>
      </c>
      <c r="U90" s="433" t="s">
        <v>143</v>
      </c>
      <c r="V90" s="433" t="s">
        <v>102</v>
      </c>
      <c r="W90" s="433" t="s">
        <v>142</v>
      </c>
      <c r="X90" s="433" t="s">
        <v>144</v>
      </c>
      <c r="Y90" s="433" t="s">
        <v>103</v>
      </c>
      <c r="Z90" s="433" t="s">
        <v>142</v>
      </c>
      <c r="AA90" s="99" t="s">
        <v>165</v>
      </c>
      <c r="AB90" s="433" t="s">
        <v>100</v>
      </c>
      <c r="AC90" s="433" t="s">
        <v>142</v>
      </c>
      <c r="AD90" s="433" t="s">
        <v>101</v>
      </c>
      <c r="AE90" s="433" t="s">
        <v>142</v>
      </c>
      <c r="AF90" s="433" t="s">
        <v>102</v>
      </c>
      <c r="AG90" s="433" t="s">
        <v>142</v>
      </c>
      <c r="AH90" s="433" t="s">
        <v>103</v>
      </c>
      <c r="AI90" s="433" t="s">
        <v>142</v>
      </c>
      <c r="AJ90" s="433" t="s">
        <v>100</v>
      </c>
      <c r="AK90" s="433" t="s">
        <v>101</v>
      </c>
      <c r="AL90" s="433" t="s">
        <v>102</v>
      </c>
      <c r="AM90" s="433" t="s">
        <v>103</v>
      </c>
      <c r="AN90" s="768"/>
      <c r="AO90" s="770"/>
      <c r="AP90" s="270" t="s">
        <v>147</v>
      </c>
      <c r="AQ90" s="270" t="s">
        <v>149</v>
      </c>
      <c r="AR90" s="270" t="s">
        <v>150</v>
      </c>
      <c r="AS90" s="270" t="s">
        <v>151</v>
      </c>
    </row>
    <row r="91" spans="1:47" ht="89.25" customHeight="1">
      <c r="A91" s="988" t="s">
        <v>430</v>
      </c>
      <c r="B91" s="164" t="s">
        <v>431</v>
      </c>
      <c r="C91" s="164" t="s">
        <v>432</v>
      </c>
      <c r="D91" s="446" t="s">
        <v>116</v>
      </c>
      <c r="E91" s="446">
        <v>1</v>
      </c>
      <c r="F91" s="446"/>
      <c r="G91" s="446"/>
      <c r="H91" s="446"/>
      <c r="I91" s="446">
        <v>1</v>
      </c>
      <c r="J91" s="168" t="s">
        <v>422</v>
      </c>
      <c r="K91" s="446" t="s">
        <v>154</v>
      </c>
      <c r="L91" s="953"/>
      <c r="M91" s="447" t="s">
        <v>496</v>
      </c>
      <c r="N91" s="823"/>
      <c r="O91" s="824"/>
      <c r="P91" s="825"/>
      <c r="Q91" s="375">
        <v>0.8</v>
      </c>
      <c r="R91" s="378">
        <f aca="true" t="shared" si="14" ref="R91:R122">IF(Q91&lt;&gt;0,IF(Q91/E91&gt;100%,100%,Q91/E91)," ")</f>
        <v>0.8</v>
      </c>
      <c r="S91" s="435"/>
      <c r="T91" s="378" t="str">
        <f aca="true" t="shared" si="15" ref="T91:T122">IF(S91&lt;&gt;0,IF(S91/F91&gt;100%,100%,S91/F91)," ")</f>
        <v> </v>
      </c>
      <c r="U91" s="376">
        <f aca="true" t="shared" si="16" ref="U91:U122">IF((IF(M91="promedio",AVERAGE(Q91,S91)/AVERAGE(E91,F91),SUM(Q91,S91)/SUM(E91,F91)))&gt;100%,100%,(IF(M91="promedio",AVERAGE(Q91,S91)/AVERAGE(E91,F91),SUM(Q91,S91)/SUM(E91,F91))))</f>
        <v>0.8</v>
      </c>
      <c r="V91" s="435"/>
      <c r="W91" s="378" t="str">
        <f aca="true" t="shared" si="17" ref="W91:W122">IF(V91&lt;&gt;0,IF(V91/G91&gt;100%,100%,V91/G91)," ")</f>
        <v> </v>
      </c>
      <c r="X91" s="376">
        <f aca="true" t="shared" si="18" ref="X91:X122">IF((IF(M91="promedio",AVERAGE(Q91,S91,V91)/AVERAGE(E91,F91,G91),SUM(Q91,S91,V91)/SUM(E91,F91,G91)))&gt;100%,100%,(IF(M91="promedio",AVERAGE(Q91,S91,V91)/AVERAGE(E91,F91,G91),SUM(Q91,S91,V91)/SUM(E91,F91,G91))))</f>
        <v>0.8</v>
      </c>
      <c r="Y91" s="435"/>
      <c r="Z91" s="378" t="str">
        <f aca="true" t="shared" si="19" ref="Z91:Z122">IF(Y91&lt;&gt;0,IF(Y91/H91&gt;100%,100%,Y91/H91)," ")</f>
        <v> </v>
      </c>
      <c r="AA91" s="376">
        <f aca="true" t="shared" si="20" ref="AA91:AA122">IF((IF(M91="promedio",AVERAGE(Q91,S91,V91,Y91)/I91,SUM(Q91,S91,V91,Y91)/I91))&gt;100%,100%,(IF(M91="promedio",AVERAGE(Q91,S91,V91,Y91)/I91,SUM(Q91,S91,V91,Y91)/I91)))</f>
        <v>0.8</v>
      </c>
      <c r="AB91" s="217"/>
      <c r="AC91" s="217"/>
      <c r="AD91" s="217"/>
      <c r="AE91" s="217"/>
      <c r="AF91" s="217"/>
      <c r="AG91" s="217"/>
      <c r="AH91" s="217"/>
      <c r="AI91" s="217"/>
      <c r="AJ91" s="217"/>
      <c r="AK91" s="217"/>
      <c r="AL91" s="217"/>
      <c r="AM91" s="217"/>
      <c r="AN91" s="217"/>
      <c r="AO91" s="217" t="s">
        <v>524</v>
      </c>
      <c r="AP91" s="534" t="s">
        <v>525</v>
      </c>
      <c r="AQ91" s="496"/>
      <c r="AR91" s="496"/>
      <c r="AS91" s="496"/>
      <c r="AT91" s="502"/>
      <c r="AU91" s="502"/>
    </row>
    <row r="92" spans="1:47" ht="114.75" customHeight="1">
      <c r="A92" s="988"/>
      <c r="B92" s="446" t="s">
        <v>433</v>
      </c>
      <c r="C92" s="169" t="s">
        <v>434</v>
      </c>
      <c r="D92" s="170">
        <v>0.833</v>
      </c>
      <c r="E92" s="169"/>
      <c r="F92" s="169"/>
      <c r="G92" s="169"/>
      <c r="H92" s="170">
        <v>0.9</v>
      </c>
      <c r="I92" s="170">
        <v>0.9</v>
      </c>
      <c r="J92" s="168" t="s">
        <v>422</v>
      </c>
      <c r="K92" s="446" t="s">
        <v>154</v>
      </c>
      <c r="L92" s="954"/>
      <c r="M92" s="448" t="s">
        <v>496</v>
      </c>
      <c r="N92" s="826"/>
      <c r="O92" s="827"/>
      <c r="P92" s="828"/>
      <c r="Q92" s="356"/>
      <c r="R92" s="199" t="str">
        <f t="shared" si="14"/>
        <v> </v>
      </c>
      <c r="S92" s="356"/>
      <c r="T92" s="199" t="str">
        <f t="shared" si="15"/>
        <v> </v>
      </c>
      <c r="U92" s="200"/>
      <c r="V92" s="356"/>
      <c r="W92" s="199" t="str">
        <f t="shared" si="17"/>
        <v> </v>
      </c>
      <c r="X92" s="200"/>
      <c r="Y92" s="381"/>
      <c r="Z92" s="382" t="str">
        <f t="shared" si="19"/>
        <v> </v>
      </c>
      <c r="AA92" s="450">
        <f t="shared" si="20"/>
        <v>0</v>
      </c>
      <c r="AB92" s="218"/>
      <c r="AC92" s="218"/>
      <c r="AD92" s="218"/>
      <c r="AE92" s="218"/>
      <c r="AF92" s="218"/>
      <c r="AG92" s="218"/>
      <c r="AH92" s="218"/>
      <c r="AI92" s="218"/>
      <c r="AJ92" s="218"/>
      <c r="AK92" s="218"/>
      <c r="AL92" s="218"/>
      <c r="AM92" s="218"/>
      <c r="AN92" s="218"/>
      <c r="AO92" s="218"/>
      <c r="AP92" s="497"/>
      <c r="AQ92" s="499" t="s">
        <v>581</v>
      </c>
      <c r="AR92" s="497"/>
      <c r="AS92" s="497"/>
      <c r="AT92" s="502"/>
      <c r="AU92" s="502"/>
    </row>
    <row r="93" spans="1:47" ht="87.75" customHeight="1" hidden="1">
      <c r="A93" s="164"/>
      <c r="B93" s="357"/>
      <c r="C93" s="390"/>
      <c r="D93" s="390"/>
      <c r="E93" s="390"/>
      <c r="F93" s="390"/>
      <c r="G93" s="390"/>
      <c r="H93" s="392"/>
      <c r="I93" s="392"/>
      <c r="J93" s="390"/>
      <c r="K93" s="388"/>
      <c r="L93" s="216"/>
      <c r="M93" s="219"/>
      <c r="N93" s="272"/>
      <c r="O93" s="240"/>
      <c r="P93" s="215"/>
      <c r="Q93" s="356"/>
      <c r="R93" s="199" t="str">
        <f t="shared" si="14"/>
        <v> </v>
      </c>
      <c r="S93" s="356"/>
      <c r="T93" s="199" t="str">
        <f t="shared" si="15"/>
        <v> </v>
      </c>
      <c r="U93" s="200" t="e">
        <f t="shared" si="16"/>
        <v>#DIV/0!</v>
      </c>
      <c r="V93" s="356"/>
      <c r="W93" s="199" t="str">
        <f t="shared" si="17"/>
        <v> </v>
      </c>
      <c r="X93" s="200" t="e">
        <f t="shared" si="18"/>
        <v>#DIV/0!</v>
      </c>
      <c r="Y93" s="356"/>
      <c r="Z93" s="199" t="str">
        <f t="shared" si="19"/>
        <v> </v>
      </c>
      <c r="AA93" s="200" t="e">
        <f t="shared" si="20"/>
        <v>#DIV/0!</v>
      </c>
      <c r="AB93" s="223"/>
      <c r="AC93" s="223"/>
      <c r="AD93" s="158"/>
      <c r="AE93" s="224"/>
      <c r="AF93" s="225"/>
      <c r="AG93" s="223"/>
      <c r="AH93" s="223"/>
      <c r="AI93" s="225"/>
      <c r="AJ93" s="224"/>
      <c r="AK93" s="225"/>
      <c r="AL93" s="223"/>
      <c r="AM93" s="223"/>
      <c r="AN93" s="158"/>
      <c r="AO93" s="224"/>
      <c r="AP93" s="225"/>
      <c r="AQ93" s="223"/>
      <c r="AR93" s="223"/>
      <c r="AS93" s="223"/>
      <c r="AT93" s="502"/>
      <c r="AU93" s="502"/>
    </row>
    <row r="94" spans="1:47" ht="87.75" customHeight="1" hidden="1">
      <c r="A94" s="164"/>
      <c r="B94" s="287"/>
      <c r="C94" s="288"/>
      <c r="D94" s="389"/>
      <c r="E94" s="389"/>
      <c r="F94" s="389"/>
      <c r="G94" s="389"/>
      <c r="H94" s="391"/>
      <c r="I94" s="289"/>
      <c r="J94" s="389"/>
      <c r="K94" s="393"/>
      <c r="L94" s="226"/>
      <c r="M94" s="219"/>
      <c r="N94" s="273"/>
      <c r="O94" s="274"/>
      <c r="P94" s="275"/>
      <c r="Q94" s="356"/>
      <c r="R94" s="199" t="str">
        <f t="shared" si="14"/>
        <v> </v>
      </c>
      <c r="S94" s="356"/>
      <c r="T94" s="199" t="str">
        <f t="shared" si="15"/>
        <v> </v>
      </c>
      <c r="U94" s="200" t="e">
        <f t="shared" si="16"/>
        <v>#DIV/0!</v>
      </c>
      <c r="V94" s="356"/>
      <c r="W94" s="199" t="str">
        <f t="shared" si="17"/>
        <v> </v>
      </c>
      <c r="X94" s="200" t="e">
        <f t="shared" si="18"/>
        <v>#DIV/0!</v>
      </c>
      <c r="Y94" s="356"/>
      <c r="Z94" s="199" t="str">
        <f t="shared" si="19"/>
        <v> </v>
      </c>
      <c r="AA94" s="200" t="e">
        <f t="shared" si="20"/>
        <v>#DIV/0!</v>
      </c>
      <c r="AB94" s="223"/>
      <c r="AC94" s="223"/>
      <c r="AD94" s="158"/>
      <c r="AE94" s="224"/>
      <c r="AF94" s="225"/>
      <c r="AG94" s="223"/>
      <c r="AH94" s="223"/>
      <c r="AI94" s="225"/>
      <c r="AJ94" s="224"/>
      <c r="AK94" s="225"/>
      <c r="AL94" s="223"/>
      <c r="AM94" s="223"/>
      <c r="AN94" s="158"/>
      <c r="AO94" s="224"/>
      <c r="AP94" s="225"/>
      <c r="AQ94" s="223"/>
      <c r="AR94" s="223"/>
      <c r="AS94" s="223"/>
      <c r="AT94" s="502"/>
      <c r="AU94" s="502"/>
    </row>
    <row r="95" spans="1:47" ht="87.75" customHeight="1" hidden="1">
      <c r="A95" s="164"/>
      <c r="B95" s="280"/>
      <c r="C95" s="310"/>
      <c r="D95" s="310"/>
      <c r="E95" s="310"/>
      <c r="F95" s="310"/>
      <c r="G95" s="311"/>
      <c r="H95" s="311"/>
      <c r="I95" s="311"/>
      <c r="J95" s="310"/>
      <c r="K95" s="312"/>
      <c r="L95" s="216"/>
      <c r="M95" s="219"/>
      <c r="N95" s="276"/>
      <c r="O95" s="240"/>
      <c r="P95" s="215"/>
      <c r="Q95" s="356"/>
      <c r="R95" s="199" t="str">
        <f t="shared" si="14"/>
        <v> </v>
      </c>
      <c r="S95" s="356"/>
      <c r="T95" s="199" t="str">
        <f t="shared" si="15"/>
        <v> </v>
      </c>
      <c r="U95" s="200" t="e">
        <f t="shared" si="16"/>
        <v>#DIV/0!</v>
      </c>
      <c r="V95" s="356"/>
      <c r="W95" s="199" t="str">
        <f t="shared" si="17"/>
        <v> </v>
      </c>
      <c r="X95" s="200" t="e">
        <f t="shared" si="18"/>
        <v>#DIV/0!</v>
      </c>
      <c r="Y95" s="356"/>
      <c r="Z95" s="199" t="str">
        <f t="shared" si="19"/>
        <v> </v>
      </c>
      <c r="AA95" s="200" t="e">
        <f t="shared" si="20"/>
        <v>#DIV/0!</v>
      </c>
      <c r="AB95" s="223"/>
      <c r="AC95" s="223"/>
      <c r="AD95" s="158"/>
      <c r="AE95" s="224"/>
      <c r="AF95" s="225"/>
      <c r="AG95" s="223"/>
      <c r="AH95" s="223"/>
      <c r="AI95" s="225"/>
      <c r="AJ95" s="224"/>
      <c r="AK95" s="225"/>
      <c r="AL95" s="223"/>
      <c r="AM95" s="223"/>
      <c r="AN95" s="158"/>
      <c r="AO95" s="224"/>
      <c r="AP95" s="225"/>
      <c r="AQ95" s="223"/>
      <c r="AR95" s="223"/>
      <c r="AS95" s="223"/>
      <c r="AT95" s="502"/>
      <c r="AU95" s="502"/>
    </row>
    <row r="96" spans="1:47" ht="87.75" customHeight="1" hidden="1">
      <c r="A96" s="164"/>
      <c r="B96" s="288"/>
      <c r="C96" s="313"/>
      <c r="D96" s="313"/>
      <c r="E96" s="313"/>
      <c r="F96" s="313"/>
      <c r="G96" s="314"/>
      <c r="H96" s="314"/>
      <c r="I96" s="314"/>
      <c r="J96" s="313"/>
      <c r="K96" s="315"/>
      <c r="L96" s="226"/>
      <c r="M96" s="219"/>
      <c r="N96" s="276"/>
      <c r="O96" s="240"/>
      <c r="P96" s="215"/>
      <c r="Q96" s="356"/>
      <c r="R96" s="199" t="str">
        <f t="shared" si="14"/>
        <v> </v>
      </c>
      <c r="S96" s="356"/>
      <c r="T96" s="199" t="str">
        <f t="shared" si="15"/>
        <v> </v>
      </c>
      <c r="U96" s="200" t="e">
        <f t="shared" si="16"/>
        <v>#DIV/0!</v>
      </c>
      <c r="V96" s="356"/>
      <c r="W96" s="199" t="str">
        <f t="shared" si="17"/>
        <v> </v>
      </c>
      <c r="X96" s="200" t="e">
        <f t="shared" si="18"/>
        <v>#DIV/0!</v>
      </c>
      <c r="Y96" s="356"/>
      <c r="Z96" s="199" t="str">
        <f t="shared" si="19"/>
        <v> </v>
      </c>
      <c r="AA96" s="200" t="e">
        <f t="shared" si="20"/>
        <v>#DIV/0!</v>
      </c>
      <c r="AB96" s="223"/>
      <c r="AC96" s="223"/>
      <c r="AD96" s="158"/>
      <c r="AE96" s="224"/>
      <c r="AF96" s="225"/>
      <c r="AG96" s="223"/>
      <c r="AH96" s="223"/>
      <c r="AI96" s="225"/>
      <c r="AJ96" s="224"/>
      <c r="AK96" s="225"/>
      <c r="AL96" s="223"/>
      <c r="AM96" s="223"/>
      <c r="AN96" s="158"/>
      <c r="AO96" s="224"/>
      <c r="AP96" s="225"/>
      <c r="AQ96" s="223"/>
      <c r="AR96" s="223"/>
      <c r="AS96" s="223"/>
      <c r="AT96" s="502"/>
      <c r="AU96" s="502"/>
    </row>
    <row r="97" spans="1:47" ht="74.25" customHeight="1" hidden="1">
      <c r="A97" s="164"/>
      <c r="B97" s="290"/>
      <c r="C97" s="316"/>
      <c r="D97" s="317"/>
      <c r="E97" s="316"/>
      <c r="F97" s="316"/>
      <c r="G97" s="316"/>
      <c r="H97" s="317"/>
      <c r="I97" s="317"/>
      <c r="J97" s="318"/>
      <c r="K97" s="316"/>
      <c r="L97" s="216"/>
      <c r="M97" s="219"/>
      <c r="N97" s="273"/>
      <c r="O97" s="274"/>
      <c r="P97" s="275"/>
      <c r="Q97" s="356"/>
      <c r="R97" s="199" t="str">
        <f t="shared" si="14"/>
        <v> </v>
      </c>
      <c r="S97" s="356"/>
      <c r="T97" s="199" t="str">
        <f t="shared" si="15"/>
        <v> </v>
      </c>
      <c r="U97" s="200" t="e">
        <f t="shared" si="16"/>
        <v>#DIV/0!</v>
      </c>
      <c r="V97" s="356"/>
      <c r="W97" s="199" t="str">
        <f t="shared" si="17"/>
        <v> </v>
      </c>
      <c r="X97" s="200" t="e">
        <f t="shared" si="18"/>
        <v>#DIV/0!</v>
      </c>
      <c r="Y97" s="356"/>
      <c r="Z97" s="199" t="str">
        <f t="shared" si="19"/>
        <v> </v>
      </c>
      <c r="AA97" s="200" t="e">
        <f t="shared" si="20"/>
        <v>#DIV/0!</v>
      </c>
      <c r="AB97" s="223"/>
      <c r="AC97" s="223"/>
      <c r="AD97" s="158"/>
      <c r="AE97" s="224"/>
      <c r="AF97" s="225"/>
      <c r="AG97" s="223"/>
      <c r="AH97" s="223"/>
      <c r="AI97" s="225"/>
      <c r="AJ97" s="224"/>
      <c r="AK97" s="225"/>
      <c r="AL97" s="223"/>
      <c r="AM97" s="223"/>
      <c r="AN97" s="158"/>
      <c r="AO97" s="224"/>
      <c r="AP97" s="225"/>
      <c r="AQ97" s="223"/>
      <c r="AR97" s="223"/>
      <c r="AS97" s="223"/>
      <c r="AT97" s="502"/>
      <c r="AU97" s="502"/>
    </row>
    <row r="98" spans="1:47" ht="74.25" customHeight="1" hidden="1">
      <c r="A98" s="164"/>
      <c r="B98" s="290"/>
      <c r="C98" s="319"/>
      <c r="D98" s="320"/>
      <c r="E98" s="319"/>
      <c r="F98" s="319"/>
      <c r="G98" s="319"/>
      <c r="H98" s="320"/>
      <c r="I98" s="320"/>
      <c r="J98" s="321"/>
      <c r="K98" s="319"/>
      <c r="L98" s="226"/>
      <c r="M98" s="219"/>
      <c r="N98" s="273"/>
      <c r="O98" s="274"/>
      <c r="P98" s="275"/>
      <c r="Q98" s="356"/>
      <c r="R98" s="199" t="str">
        <f t="shared" si="14"/>
        <v> </v>
      </c>
      <c r="S98" s="356"/>
      <c r="T98" s="199" t="str">
        <f t="shared" si="15"/>
        <v> </v>
      </c>
      <c r="U98" s="200" t="e">
        <f t="shared" si="16"/>
        <v>#DIV/0!</v>
      </c>
      <c r="V98" s="356"/>
      <c r="W98" s="199" t="str">
        <f t="shared" si="17"/>
        <v> </v>
      </c>
      <c r="X98" s="200" t="e">
        <f t="shared" si="18"/>
        <v>#DIV/0!</v>
      </c>
      <c r="Y98" s="356"/>
      <c r="Z98" s="199" t="str">
        <f t="shared" si="19"/>
        <v> </v>
      </c>
      <c r="AA98" s="200" t="e">
        <f t="shared" si="20"/>
        <v>#DIV/0!</v>
      </c>
      <c r="AB98" s="223"/>
      <c r="AC98" s="223"/>
      <c r="AD98" s="158"/>
      <c r="AE98" s="224"/>
      <c r="AF98" s="225"/>
      <c r="AG98" s="223"/>
      <c r="AH98" s="223"/>
      <c r="AI98" s="225"/>
      <c r="AJ98" s="224"/>
      <c r="AK98" s="225"/>
      <c r="AL98" s="223"/>
      <c r="AM98" s="223"/>
      <c r="AN98" s="158"/>
      <c r="AO98" s="224"/>
      <c r="AP98" s="225"/>
      <c r="AQ98" s="223"/>
      <c r="AR98" s="223"/>
      <c r="AS98" s="223"/>
      <c r="AT98" s="502"/>
      <c r="AU98" s="502"/>
    </row>
    <row r="99" spans="1:47" ht="87.75" customHeight="1" hidden="1">
      <c r="A99" s="676"/>
      <c r="B99" s="280"/>
      <c r="C99" s="280"/>
      <c r="D99" s="281"/>
      <c r="E99" s="322"/>
      <c r="F99" s="322"/>
      <c r="G99" s="322"/>
      <c r="H99" s="322"/>
      <c r="I99" s="322"/>
      <c r="J99" s="389"/>
      <c r="K99" s="70"/>
      <c r="L99" s="216"/>
      <c r="M99" s="219"/>
      <c r="N99" s="240"/>
      <c r="O99" s="240"/>
      <c r="P99" s="215"/>
      <c r="Q99" s="356"/>
      <c r="R99" s="199" t="str">
        <f t="shared" si="14"/>
        <v> </v>
      </c>
      <c r="S99" s="356"/>
      <c r="T99" s="199" t="str">
        <f t="shared" si="15"/>
        <v> </v>
      </c>
      <c r="U99" s="200" t="e">
        <f t="shared" si="16"/>
        <v>#DIV/0!</v>
      </c>
      <c r="V99" s="356"/>
      <c r="W99" s="199" t="str">
        <f t="shared" si="17"/>
        <v> </v>
      </c>
      <c r="X99" s="200" t="e">
        <f t="shared" si="18"/>
        <v>#DIV/0!</v>
      </c>
      <c r="Y99" s="356"/>
      <c r="Z99" s="199" t="str">
        <f t="shared" si="19"/>
        <v> </v>
      </c>
      <c r="AA99" s="200" t="e">
        <f t="shared" si="20"/>
        <v>#DIV/0!</v>
      </c>
      <c r="AB99" s="235"/>
      <c r="AC99" s="235"/>
      <c r="AD99" s="235"/>
      <c r="AE99" s="235"/>
      <c r="AF99" s="235"/>
      <c r="AG99" s="235"/>
      <c r="AH99" s="235"/>
      <c r="AI99" s="235"/>
      <c r="AJ99" s="235"/>
      <c r="AK99" s="235"/>
      <c r="AL99" s="235"/>
      <c r="AM99" s="235"/>
      <c r="AN99" s="236"/>
      <c r="AO99" s="237"/>
      <c r="AP99" s="238"/>
      <c r="AQ99" s="235"/>
      <c r="AR99" s="535"/>
      <c r="AS99" s="535"/>
      <c r="AT99" s="502"/>
      <c r="AU99" s="502"/>
    </row>
    <row r="100" spans="1:47" ht="71.25" customHeight="1" hidden="1">
      <c r="A100" s="677"/>
      <c r="B100" s="153"/>
      <c r="C100" s="70"/>
      <c r="D100" s="277"/>
      <c r="E100" s="70"/>
      <c r="F100" s="421"/>
      <c r="G100" s="70"/>
      <c r="H100" s="421"/>
      <c r="I100" s="421"/>
      <c r="J100" s="70"/>
      <c r="K100" s="70"/>
      <c r="L100" s="216"/>
      <c r="M100" s="219"/>
      <c r="N100" s="240"/>
      <c r="O100" s="240"/>
      <c r="P100" s="215"/>
      <c r="Q100" s="356"/>
      <c r="R100" s="199" t="str">
        <f t="shared" si="14"/>
        <v> </v>
      </c>
      <c r="S100" s="356"/>
      <c r="T100" s="199" t="str">
        <f t="shared" si="15"/>
        <v> </v>
      </c>
      <c r="U100" s="200" t="e">
        <f t="shared" si="16"/>
        <v>#DIV/0!</v>
      </c>
      <c r="V100" s="356"/>
      <c r="W100" s="199" t="str">
        <f t="shared" si="17"/>
        <v> </v>
      </c>
      <c r="X100" s="200" t="e">
        <f t="shared" si="18"/>
        <v>#DIV/0!</v>
      </c>
      <c r="Y100" s="356"/>
      <c r="Z100" s="199" t="str">
        <f t="shared" si="19"/>
        <v> </v>
      </c>
      <c r="AA100" s="200" t="e">
        <f t="shared" si="20"/>
        <v>#DIV/0!</v>
      </c>
      <c r="AB100" s="235"/>
      <c r="AC100" s="235"/>
      <c r="AD100" s="235"/>
      <c r="AE100" s="235"/>
      <c r="AF100" s="235"/>
      <c r="AG100" s="235"/>
      <c r="AH100" s="235"/>
      <c r="AI100" s="235"/>
      <c r="AJ100" s="235"/>
      <c r="AK100" s="235"/>
      <c r="AL100" s="235"/>
      <c r="AM100" s="235"/>
      <c r="AN100" s="236"/>
      <c r="AO100" s="237"/>
      <c r="AP100" s="236"/>
      <c r="AQ100" s="499"/>
      <c r="AR100" s="537"/>
      <c r="AS100" s="535"/>
      <c r="AT100" s="502"/>
      <c r="AU100" s="502"/>
    </row>
    <row r="101" spans="1:47" ht="75" customHeight="1" hidden="1">
      <c r="A101" s="677"/>
      <c r="B101" s="70"/>
      <c r="C101" s="70"/>
      <c r="D101" s="70"/>
      <c r="E101" s="388"/>
      <c r="F101" s="388"/>
      <c r="G101" s="388"/>
      <c r="H101" s="388"/>
      <c r="I101" s="388"/>
      <c r="J101" s="70"/>
      <c r="K101" s="70"/>
      <c r="L101" s="216"/>
      <c r="M101" s="219"/>
      <c r="N101" s="240"/>
      <c r="O101" s="240"/>
      <c r="P101" s="215"/>
      <c r="Q101" s="356"/>
      <c r="R101" s="199" t="str">
        <f t="shared" si="14"/>
        <v> </v>
      </c>
      <c r="S101" s="356"/>
      <c r="T101" s="199" t="str">
        <f t="shared" si="15"/>
        <v> </v>
      </c>
      <c r="U101" s="200" t="e">
        <f t="shared" si="16"/>
        <v>#DIV/0!</v>
      </c>
      <c r="V101" s="356"/>
      <c r="W101" s="199" t="str">
        <f t="shared" si="17"/>
        <v> </v>
      </c>
      <c r="X101" s="200" t="e">
        <f t="shared" si="18"/>
        <v>#DIV/0!</v>
      </c>
      <c r="Y101" s="356"/>
      <c r="Z101" s="199" t="str">
        <f t="shared" si="19"/>
        <v> </v>
      </c>
      <c r="AA101" s="200" t="e">
        <f t="shared" si="20"/>
        <v>#DIV/0!</v>
      </c>
      <c r="AB101" s="241"/>
      <c r="AC101" s="241"/>
      <c r="AD101" s="241"/>
      <c r="AE101" s="241"/>
      <c r="AF101" s="241"/>
      <c r="AG101" s="241"/>
      <c r="AH101" s="241"/>
      <c r="AI101" s="241"/>
      <c r="AJ101" s="242"/>
      <c r="AK101" s="242"/>
      <c r="AL101" s="243"/>
      <c r="AM101" s="243"/>
      <c r="AN101" s="236"/>
      <c r="AO101" s="237"/>
      <c r="AP101" s="238"/>
      <c r="AQ101" s="535"/>
      <c r="AR101" s="535"/>
      <c r="AS101" s="535"/>
      <c r="AT101" s="502"/>
      <c r="AU101" s="502"/>
    </row>
    <row r="102" spans="1:47" ht="74.25" customHeight="1" hidden="1">
      <c r="A102" s="677"/>
      <c r="B102" s="70"/>
      <c r="C102" s="70"/>
      <c r="D102" s="421"/>
      <c r="E102" s="70"/>
      <c r="F102" s="421"/>
      <c r="G102" s="70"/>
      <c r="H102" s="421"/>
      <c r="I102" s="421"/>
      <c r="J102" s="153"/>
      <c r="K102" s="70"/>
      <c r="L102" s="226"/>
      <c r="M102" s="226"/>
      <c r="N102" s="245" t="s">
        <v>159</v>
      </c>
      <c r="O102" s="245" t="s">
        <v>162</v>
      </c>
      <c r="P102" s="245" t="s">
        <v>163</v>
      </c>
      <c r="Q102" s="356"/>
      <c r="R102" s="199" t="str">
        <f t="shared" si="14"/>
        <v> </v>
      </c>
      <c r="S102" s="356"/>
      <c r="T102" s="199" t="str">
        <f t="shared" si="15"/>
        <v> </v>
      </c>
      <c r="U102" s="200" t="e">
        <f t="shared" si="16"/>
        <v>#DIV/0!</v>
      </c>
      <c r="V102" s="356"/>
      <c r="W102" s="199" t="str">
        <f t="shared" si="17"/>
        <v> </v>
      </c>
      <c r="X102" s="200" t="e">
        <f t="shared" si="18"/>
        <v>#DIV/0!</v>
      </c>
      <c r="Y102" s="356"/>
      <c r="Z102" s="199" t="str">
        <f t="shared" si="19"/>
        <v> </v>
      </c>
      <c r="AA102" s="200" t="e">
        <f t="shared" si="20"/>
        <v>#DIV/0!</v>
      </c>
      <c r="AB102" s="215"/>
      <c r="AC102" s="241"/>
      <c r="AD102" s="241"/>
      <c r="AE102" s="241"/>
      <c r="AF102" s="241"/>
      <c r="AG102" s="241"/>
      <c r="AH102" s="241"/>
      <c r="AI102" s="241"/>
      <c r="AJ102" s="242"/>
      <c r="AK102" s="242"/>
      <c r="AL102" s="243"/>
      <c r="AM102" s="243"/>
      <c r="AN102" s="246"/>
      <c r="AO102" s="246"/>
      <c r="AP102" s="246"/>
      <c r="AQ102" s="235"/>
      <c r="AR102" s="235"/>
      <c r="AS102" s="235"/>
      <c r="AT102" s="502"/>
      <c r="AU102" s="502"/>
    </row>
    <row r="103" spans="1:47" ht="74.25" customHeight="1" hidden="1">
      <c r="A103" s="677"/>
      <c r="B103" s="70"/>
      <c r="C103" s="70"/>
      <c r="D103" s="70"/>
      <c r="E103" s="70"/>
      <c r="F103" s="70"/>
      <c r="G103" s="70"/>
      <c r="H103" s="421"/>
      <c r="I103" s="421"/>
      <c r="J103" s="70"/>
      <c r="K103" s="70"/>
      <c r="L103" s="247"/>
      <c r="M103" s="247"/>
      <c r="N103" s="245"/>
      <c r="O103" s="245"/>
      <c r="P103" s="245"/>
      <c r="Q103" s="356"/>
      <c r="R103" s="199" t="str">
        <f t="shared" si="14"/>
        <v> </v>
      </c>
      <c r="S103" s="356"/>
      <c r="T103" s="199" t="str">
        <f t="shared" si="15"/>
        <v> </v>
      </c>
      <c r="U103" s="200" t="e">
        <f t="shared" si="16"/>
        <v>#DIV/0!</v>
      </c>
      <c r="V103" s="356"/>
      <c r="W103" s="199" t="str">
        <f t="shared" si="17"/>
        <v> </v>
      </c>
      <c r="X103" s="200" t="e">
        <f t="shared" si="18"/>
        <v>#DIV/0!</v>
      </c>
      <c r="Y103" s="356"/>
      <c r="Z103" s="199" t="str">
        <f t="shared" si="19"/>
        <v> </v>
      </c>
      <c r="AA103" s="200" t="e">
        <f t="shared" si="20"/>
        <v>#DIV/0!</v>
      </c>
      <c r="AB103" s="215"/>
      <c r="AC103" s="241"/>
      <c r="AD103" s="241"/>
      <c r="AE103" s="241"/>
      <c r="AF103" s="241"/>
      <c r="AG103" s="241"/>
      <c r="AH103" s="241"/>
      <c r="AI103" s="241"/>
      <c r="AJ103" s="242"/>
      <c r="AK103" s="242"/>
      <c r="AL103" s="243"/>
      <c r="AM103" s="243"/>
      <c r="AN103" s="246"/>
      <c r="AO103" s="246"/>
      <c r="AP103" s="246"/>
      <c r="AQ103" s="235"/>
      <c r="AR103" s="235"/>
      <c r="AS103" s="235"/>
      <c r="AT103" s="502"/>
      <c r="AU103" s="502"/>
    </row>
    <row r="104" spans="1:47" ht="74.25" customHeight="1" hidden="1">
      <c r="A104" s="677"/>
      <c r="B104" s="70"/>
      <c r="C104" s="70"/>
      <c r="D104" s="421"/>
      <c r="E104" s="70"/>
      <c r="F104" s="421"/>
      <c r="G104" s="70"/>
      <c r="H104" s="421"/>
      <c r="I104" s="421"/>
      <c r="J104" s="153"/>
      <c r="K104" s="70"/>
      <c r="L104" s="226"/>
      <c r="M104" s="226"/>
      <c r="N104" s="245"/>
      <c r="O104" s="245"/>
      <c r="P104" s="245"/>
      <c r="Q104" s="356"/>
      <c r="R104" s="199" t="str">
        <f t="shared" si="14"/>
        <v> </v>
      </c>
      <c r="S104" s="356"/>
      <c r="T104" s="199" t="str">
        <f t="shared" si="15"/>
        <v> </v>
      </c>
      <c r="U104" s="200" t="e">
        <f t="shared" si="16"/>
        <v>#DIV/0!</v>
      </c>
      <c r="V104" s="356"/>
      <c r="W104" s="199" t="str">
        <f t="shared" si="17"/>
        <v> </v>
      </c>
      <c r="X104" s="200" t="e">
        <f t="shared" si="18"/>
        <v>#DIV/0!</v>
      </c>
      <c r="Y104" s="356"/>
      <c r="Z104" s="199" t="str">
        <f t="shared" si="19"/>
        <v> </v>
      </c>
      <c r="AA104" s="200" t="e">
        <f t="shared" si="20"/>
        <v>#DIV/0!</v>
      </c>
      <c r="AB104" s="215"/>
      <c r="AC104" s="241"/>
      <c r="AD104" s="241"/>
      <c r="AE104" s="241"/>
      <c r="AF104" s="241"/>
      <c r="AG104" s="241"/>
      <c r="AH104" s="241"/>
      <c r="AI104" s="241"/>
      <c r="AJ104" s="242"/>
      <c r="AK104" s="242"/>
      <c r="AL104" s="243"/>
      <c r="AM104" s="243"/>
      <c r="AN104" s="246"/>
      <c r="AO104" s="246"/>
      <c r="AP104" s="246"/>
      <c r="AQ104" s="235"/>
      <c r="AR104" s="235"/>
      <c r="AS104" s="235"/>
      <c r="AT104" s="502"/>
      <c r="AU104" s="502"/>
    </row>
    <row r="105" spans="1:47" ht="74.25" customHeight="1" hidden="1">
      <c r="A105" s="677"/>
      <c r="B105" s="70"/>
      <c r="C105" s="70"/>
      <c r="D105" s="421"/>
      <c r="E105" s="70"/>
      <c r="F105" s="421"/>
      <c r="G105" s="70"/>
      <c r="H105" s="421"/>
      <c r="I105" s="421"/>
      <c r="J105" s="153"/>
      <c r="K105" s="70"/>
      <c r="L105" s="226"/>
      <c r="M105" s="226"/>
      <c r="N105" s="245"/>
      <c r="O105" s="245"/>
      <c r="P105" s="245"/>
      <c r="Q105" s="356"/>
      <c r="R105" s="199" t="str">
        <f t="shared" si="14"/>
        <v> </v>
      </c>
      <c r="S105" s="356"/>
      <c r="T105" s="199" t="str">
        <f t="shared" si="15"/>
        <v> </v>
      </c>
      <c r="U105" s="200" t="e">
        <f t="shared" si="16"/>
        <v>#DIV/0!</v>
      </c>
      <c r="V105" s="356"/>
      <c r="W105" s="199" t="str">
        <f t="shared" si="17"/>
        <v> </v>
      </c>
      <c r="X105" s="200" t="e">
        <f t="shared" si="18"/>
        <v>#DIV/0!</v>
      </c>
      <c r="Y105" s="356"/>
      <c r="Z105" s="199" t="str">
        <f t="shared" si="19"/>
        <v> </v>
      </c>
      <c r="AA105" s="200" t="e">
        <f t="shared" si="20"/>
        <v>#DIV/0!</v>
      </c>
      <c r="AB105" s="215"/>
      <c r="AC105" s="241"/>
      <c r="AD105" s="241"/>
      <c r="AE105" s="241"/>
      <c r="AF105" s="241"/>
      <c r="AG105" s="241"/>
      <c r="AH105" s="241"/>
      <c r="AI105" s="241"/>
      <c r="AJ105" s="242"/>
      <c r="AK105" s="242"/>
      <c r="AL105" s="243"/>
      <c r="AM105" s="243"/>
      <c r="AN105" s="246"/>
      <c r="AO105" s="246"/>
      <c r="AP105" s="246"/>
      <c r="AQ105" s="235"/>
      <c r="AR105" s="235"/>
      <c r="AS105" s="235"/>
      <c r="AT105" s="502"/>
      <c r="AU105" s="502"/>
    </row>
    <row r="106" spans="1:47" ht="63.75" customHeight="1" hidden="1">
      <c r="A106" s="714"/>
      <c r="B106" s="70"/>
      <c r="C106" s="70"/>
      <c r="D106" s="70"/>
      <c r="E106" s="70"/>
      <c r="F106" s="70"/>
      <c r="G106" s="70"/>
      <c r="H106" s="421"/>
      <c r="I106" s="421"/>
      <c r="J106" s="70"/>
      <c r="K106" s="70"/>
      <c r="L106" s="247"/>
      <c r="M106" s="247"/>
      <c r="N106" s="215"/>
      <c r="O106" s="215"/>
      <c r="P106" s="215"/>
      <c r="Q106" s="356"/>
      <c r="R106" s="199" t="str">
        <f t="shared" si="14"/>
        <v> </v>
      </c>
      <c r="S106" s="356"/>
      <c r="T106" s="199" t="str">
        <f t="shared" si="15"/>
        <v> </v>
      </c>
      <c r="U106" s="200" t="e">
        <f t="shared" si="16"/>
        <v>#DIV/0!</v>
      </c>
      <c r="V106" s="356"/>
      <c r="W106" s="199" t="str">
        <f t="shared" si="17"/>
        <v> </v>
      </c>
      <c r="X106" s="200" t="e">
        <f t="shared" si="18"/>
        <v>#DIV/0!</v>
      </c>
      <c r="Y106" s="356"/>
      <c r="Z106" s="199" t="str">
        <f t="shared" si="19"/>
        <v> </v>
      </c>
      <c r="AA106" s="200" t="e">
        <f t="shared" si="20"/>
        <v>#DIV/0!</v>
      </c>
      <c r="AB106" s="215"/>
      <c r="AC106" s="246"/>
      <c r="AD106" s="246"/>
      <c r="AE106" s="246"/>
      <c r="AF106" s="246"/>
      <c r="AG106" s="246"/>
      <c r="AH106" s="246"/>
      <c r="AI106" s="246"/>
      <c r="AJ106" s="246"/>
      <c r="AK106" s="246"/>
      <c r="AL106" s="246"/>
      <c r="AM106" s="246"/>
      <c r="AN106" s="246"/>
      <c r="AO106" s="246"/>
      <c r="AP106" s="246"/>
      <c r="AQ106" s="235"/>
      <c r="AR106" s="235"/>
      <c r="AS106" s="235"/>
      <c r="AT106" s="502"/>
      <c r="AU106" s="502"/>
    </row>
    <row r="107" spans="1:47" ht="63.75" customHeight="1" hidden="1">
      <c r="A107" s="707"/>
      <c r="B107" s="339"/>
      <c r="C107" s="280"/>
      <c r="D107" s="281"/>
      <c r="E107" s="340"/>
      <c r="F107" s="340"/>
      <c r="G107" s="285"/>
      <c r="H107" s="286"/>
      <c r="I107" s="286"/>
      <c r="J107" s="389"/>
      <c r="K107" s="339"/>
      <c r="L107" s="248"/>
      <c r="M107" s="249"/>
      <c r="N107" s="250"/>
      <c r="O107" s="250"/>
      <c r="P107" s="250"/>
      <c r="Q107" s="356"/>
      <c r="R107" s="199" t="str">
        <f t="shared" si="14"/>
        <v> </v>
      </c>
      <c r="S107" s="356"/>
      <c r="T107" s="199" t="str">
        <f t="shared" si="15"/>
        <v> </v>
      </c>
      <c r="U107" s="200" t="e">
        <f t="shared" si="16"/>
        <v>#DIV/0!</v>
      </c>
      <c r="V107" s="356"/>
      <c r="W107" s="199" t="str">
        <f t="shared" si="17"/>
        <v> </v>
      </c>
      <c r="X107" s="200" t="e">
        <f t="shared" si="18"/>
        <v>#DIV/0!</v>
      </c>
      <c r="Y107" s="356"/>
      <c r="Z107" s="199" t="str">
        <f t="shared" si="19"/>
        <v> </v>
      </c>
      <c r="AA107" s="200" t="e">
        <f t="shared" si="20"/>
        <v>#DIV/0!</v>
      </c>
      <c r="AB107" s="250"/>
      <c r="AC107" s="251"/>
      <c r="AD107" s="251"/>
      <c r="AE107" s="251"/>
      <c r="AF107" s="251"/>
      <c r="AG107" s="251"/>
      <c r="AH107" s="251"/>
      <c r="AI107" s="251"/>
      <c r="AJ107" s="251"/>
      <c r="AK107" s="251"/>
      <c r="AL107" s="251"/>
      <c r="AM107" s="251"/>
      <c r="AN107" s="251"/>
      <c r="AO107" s="251"/>
      <c r="AP107" s="251"/>
      <c r="AQ107" s="501"/>
      <c r="AR107" s="501"/>
      <c r="AS107" s="501"/>
      <c r="AT107" s="502"/>
      <c r="AU107" s="502"/>
    </row>
    <row r="108" spans="1:47" ht="63.75" customHeight="1" hidden="1">
      <c r="A108" s="708"/>
      <c r="B108" s="341"/>
      <c r="C108" s="396"/>
      <c r="D108" s="342"/>
      <c r="E108" s="343"/>
      <c r="F108" s="344"/>
      <c r="G108" s="345"/>
      <c r="H108" s="344"/>
      <c r="I108" s="286"/>
      <c r="J108" s="389"/>
      <c r="K108" s="339"/>
      <c r="L108" s="248"/>
      <c r="M108" s="249"/>
      <c r="N108" s="250"/>
      <c r="O108" s="250"/>
      <c r="P108" s="250"/>
      <c r="Q108" s="356"/>
      <c r="R108" s="199" t="str">
        <f t="shared" si="14"/>
        <v> </v>
      </c>
      <c r="S108" s="356"/>
      <c r="T108" s="199" t="str">
        <f t="shared" si="15"/>
        <v> </v>
      </c>
      <c r="U108" s="200" t="e">
        <f t="shared" si="16"/>
        <v>#DIV/0!</v>
      </c>
      <c r="V108" s="356"/>
      <c r="W108" s="199" t="str">
        <f t="shared" si="17"/>
        <v> </v>
      </c>
      <c r="X108" s="200" t="e">
        <f t="shared" si="18"/>
        <v>#DIV/0!</v>
      </c>
      <c r="Y108" s="356"/>
      <c r="Z108" s="199" t="str">
        <f t="shared" si="19"/>
        <v> </v>
      </c>
      <c r="AA108" s="200" t="e">
        <f t="shared" si="20"/>
        <v>#DIV/0!</v>
      </c>
      <c r="AB108" s="250"/>
      <c r="AC108" s="251"/>
      <c r="AD108" s="251"/>
      <c r="AE108" s="251"/>
      <c r="AF108" s="251"/>
      <c r="AG108" s="251"/>
      <c r="AH108" s="251"/>
      <c r="AI108" s="251"/>
      <c r="AJ108" s="251"/>
      <c r="AK108" s="251"/>
      <c r="AL108" s="251"/>
      <c r="AM108" s="251"/>
      <c r="AN108" s="251"/>
      <c r="AO108" s="251"/>
      <c r="AP108" s="251"/>
      <c r="AQ108" s="501"/>
      <c r="AR108" s="501"/>
      <c r="AS108" s="501"/>
      <c r="AT108" s="502"/>
      <c r="AU108" s="502"/>
    </row>
    <row r="109" spans="1:47" ht="63.75" customHeight="1" hidden="1">
      <c r="A109" s="708"/>
      <c r="B109" s="346"/>
      <c r="C109" s="347"/>
      <c r="D109" s="348"/>
      <c r="E109" s="348"/>
      <c r="F109" s="348"/>
      <c r="G109" s="348"/>
      <c r="H109" s="348"/>
      <c r="I109" s="349"/>
      <c r="J109" s="389"/>
      <c r="K109" s="339"/>
      <c r="L109" s="248"/>
      <c r="M109" s="249"/>
      <c r="N109" s="250"/>
      <c r="O109" s="250"/>
      <c r="P109" s="250"/>
      <c r="Q109" s="356"/>
      <c r="R109" s="199" t="str">
        <f t="shared" si="14"/>
        <v> </v>
      </c>
      <c r="S109" s="356"/>
      <c r="T109" s="199" t="str">
        <f t="shared" si="15"/>
        <v> </v>
      </c>
      <c r="U109" s="200" t="e">
        <f t="shared" si="16"/>
        <v>#DIV/0!</v>
      </c>
      <c r="V109" s="356"/>
      <c r="W109" s="199" t="str">
        <f t="shared" si="17"/>
        <v> </v>
      </c>
      <c r="X109" s="200" t="e">
        <f t="shared" si="18"/>
        <v>#DIV/0!</v>
      </c>
      <c r="Y109" s="356"/>
      <c r="Z109" s="199" t="str">
        <f t="shared" si="19"/>
        <v> </v>
      </c>
      <c r="AA109" s="200" t="e">
        <f t="shared" si="20"/>
        <v>#DIV/0!</v>
      </c>
      <c r="AB109" s="250"/>
      <c r="AC109" s="251"/>
      <c r="AD109" s="251"/>
      <c r="AE109" s="251"/>
      <c r="AF109" s="251"/>
      <c r="AG109" s="251"/>
      <c r="AH109" s="251"/>
      <c r="AI109" s="251"/>
      <c r="AJ109" s="251"/>
      <c r="AK109" s="251"/>
      <c r="AL109" s="251"/>
      <c r="AM109" s="251"/>
      <c r="AN109" s="251"/>
      <c r="AO109" s="251"/>
      <c r="AP109" s="251"/>
      <c r="AQ109" s="501"/>
      <c r="AR109" s="501"/>
      <c r="AS109" s="501"/>
      <c r="AT109" s="502"/>
      <c r="AU109" s="502"/>
    </row>
    <row r="110" spans="1:47" ht="63.75" customHeight="1" hidden="1">
      <c r="A110" s="708"/>
      <c r="B110" s="70"/>
      <c r="C110" s="70"/>
      <c r="D110" s="70"/>
      <c r="E110" s="70"/>
      <c r="F110" s="70"/>
      <c r="G110" s="70"/>
      <c r="H110" s="421"/>
      <c r="I110" s="421"/>
      <c r="J110" s="70"/>
      <c r="K110" s="70"/>
      <c r="L110" s="248"/>
      <c r="M110" s="249"/>
      <c r="N110" s="250"/>
      <c r="O110" s="250"/>
      <c r="P110" s="250"/>
      <c r="Q110" s="356"/>
      <c r="R110" s="199" t="str">
        <f t="shared" si="14"/>
        <v> </v>
      </c>
      <c r="S110" s="356"/>
      <c r="T110" s="199" t="str">
        <f t="shared" si="15"/>
        <v> </v>
      </c>
      <c r="U110" s="200" t="e">
        <f t="shared" si="16"/>
        <v>#DIV/0!</v>
      </c>
      <c r="V110" s="356"/>
      <c r="W110" s="199" t="str">
        <f t="shared" si="17"/>
        <v> </v>
      </c>
      <c r="X110" s="200" t="e">
        <f t="shared" si="18"/>
        <v>#DIV/0!</v>
      </c>
      <c r="Y110" s="356"/>
      <c r="Z110" s="199" t="str">
        <f t="shared" si="19"/>
        <v> </v>
      </c>
      <c r="AA110" s="200" t="e">
        <f t="shared" si="20"/>
        <v>#DIV/0!</v>
      </c>
      <c r="AB110" s="250"/>
      <c r="AC110" s="251"/>
      <c r="AD110" s="251"/>
      <c r="AE110" s="251"/>
      <c r="AF110" s="251"/>
      <c r="AG110" s="251"/>
      <c r="AH110" s="251"/>
      <c r="AI110" s="251"/>
      <c r="AJ110" s="251"/>
      <c r="AK110" s="251"/>
      <c r="AL110" s="251"/>
      <c r="AM110" s="251"/>
      <c r="AN110" s="251"/>
      <c r="AO110" s="251"/>
      <c r="AP110" s="251"/>
      <c r="AQ110" s="501"/>
      <c r="AR110" s="501"/>
      <c r="AS110" s="501"/>
      <c r="AT110" s="502"/>
      <c r="AU110" s="502"/>
    </row>
    <row r="111" spans="1:47" ht="63.75" customHeight="1" hidden="1">
      <c r="A111" s="708"/>
      <c r="B111" s="70"/>
      <c r="C111" s="70"/>
      <c r="D111" s="70"/>
      <c r="E111" s="70"/>
      <c r="F111" s="70"/>
      <c r="G111" s="70"/>
      <c r="H111" s="421"/>
      <c r="I111" s="421"/>
      <c r="J111" s="70"/>
      <c r="K111" s="70"/>
      <c r="L111" s="248"/>
      <c r="M111" s="249"/>
      <c r="N111" s="250"/>
      <c r="O111" s="250"/>
      <c r="P111" s="250"/>
      <c r="Q111" s="356"/>
      <c r="R111" s="199" t="str">
        <f t="shared" si="14"/>
        <v> </v>
      </c>
      <c r="S111" s="356"/>
      <c r="T111" s="199" t="str">
        <f t="shared" si="15"/>
        <v> </v>
      </c>
      <c r="U111" s="200" t="e">
        <f t="shared" si="16"/>
        <v>#DIV/0!</v>
      </c>
      <c r="V111" s="356"/>
      <c r="W111" s="199" t="str">
        <f t="shared" si="17"/>
        <v> </v>
      </c>
      <c r="X111" s="200" t="e">
        <f t="shared" si="18"/>
        <v>#DIV/0!</v>
      </c>
      <c r="Y111" s="356"/>
      <c r="Z111" s="199" t="str">
        <f t="shared" si="19"/>
        <v> </v>
      </c>
      <c r="AA111" s="200" t="e">
        <f t="shared" si="20"/>
        <v>#DIV/0!</v>
      </c>
      <c r="AB111" s="250"/>
      <c r="AC111" s="251"/>
      <c r="AD111" s="251"/>
      <c r="AE111" s="251"/>
      <c r="AF111" s="251"/>
      <c r="AG111" s="251"/>
      <c r="AH111" s="251"/>
      <c r="AI111" s="251"/>
      <c r="AJ111" s="251"/>
      <c r="AK111" s="251"/>
      <c r="AL111" s="251"/>
      <c r="AM111" s="251"/>
      <c r="AN111" s="251"/>
      <c r="AO111" s="251"/>
      <c r="AP111" s="251"/>
      <c r="AQ111" s="501"/>
      <c r="AR111" s="501"/>
      <c r="AS111" s="501"/>
      <c r="AT111" s="502"/>
      <c r="AU111" s="502"/>
    </row>
    <row r="112" spans="1:47" ht="63.75" customHeight="1" hidden="1">
      <c r="A112" s="708"/>
      <c r="B112" s="70"/>
      <c r="C112" s="70"/>
      <c r="D112" s="70"/>
      <c r="E112" s="70"/>
      <c r="F112" s="70"/>
      <c r="G112" s="70"/>
      <c r="H112" s="421"/>
      <c r="I112" s="421"/>
      <c r="J112" s="70"/>
      <c r="K112" s="70"/>
      <c r="L112" s="248"/>
      <c r="M112" s="249"/>
      <c r="N112" s="250"/>
      <c r="O112" s="250"/>
      <c r="P112" s="250"/>
      <c r="Q112" s="356"/>
      <c r="R112" s="199" t="str">
        <f t="shared" si="14"/>
        <v> </v>
      </c>
      <c r="S112" s="356"/>
      <c r="T112" s="199" t="str">
        <f t="shared" si="15"/>
        <v> </v>
      </c>
      <c r="U112" s="200" t="e">
        <f t="shared" si="16"/>
        <v>#DIV/0!</v>
      </c>
      <c r="V112" s="356"/>
      <c r="W112" s="199" t="str">
        <f t="shared" si="17"/>
        <v> </v>
      </c>
      <c r="X112" s="200" t="e">
        <f t="shared" si="18"/>
        <v>#DIV/0!</v>
      </c>
      <c r="Y112" s="356"/>
      <c r="Z112" s="199" t="str">
        <f t="shared" si="19"/>
        <v> </v>
      </c>
      <c r="AA112" s="200" t="e">
        <f t="shared" si="20"/>
        <v>#DIV/0!</v>
      </c>
      <c r="AB112" s="250"/>
      <c r="AC112" s="251"/>
      <c r="AD112" s="251"/>
      <c r="AE112" s="251"/>
      <c r="AF112" s="251"/>
      <c r="AG112" s="251"/>
      <c r="AH112" s="251"/>
      <c r="AI112" s="251"/>
      <c r="AJ112" s="251"/>
      <c r="AK112" s="251"/>
      <c r="AL112" s="251"/>
      <c r="AM112" s="251"/>
      <c r="AN112" s="251"/>
      <c r="AO112" s="251"/>
      <c r="AP112" s="251"/>
      <c r="AQ112" s="501"/>
      <c r="AR112" s="501"/>
      <c r="AS112" s="501"/>
      <c r="AT112" s="502"/>
      <c r="AU112" s="502"/>
    </row>
    <row r="113" spans="1:47" ht="63.75" customHeight="1" hidden="1">
      <c r="A113" s="708"/>
      <c r="B113" s="70"/>
      <c r="C113" s="70"/>
      <c r="D113" s="70"/>
      <c r="E113" s="70"/>
      <c r="F113" s="70"/>
      <c r="G113" s="70"/>
      <c r="H113" s="421"/>
      <c r="I113" s="421"/>
      <c r="J113" s="70"/>
      <c r="K113" s="70"/>
      <c r="L113" s="248"/>
      <c r="M113" s="249"/>
      <c r="N113" s="250"/>
      <c r="O113" s="250"/>
      <c r="P113" s="250"/>
      <c r="Q113" s="356"/>
      <c r="R113" s="199" t="str">
        <f t="shared" si="14"/>
        <v> </v>
      </c>
      <c r="S113" s="356"/>
      <c r="T113" s="199" t="str">
        <f t="shared" si="15"/>
        <v> </v>
      </c>
      <c r="U113" s="200" t="e">
        <f t="shared" si="16"/>
        <v>#DIV/0!</v>
      </c>
      <c r="V113" s="356"/>
      <c r="W113" s="199" t="str">
        <f t="shared" si="17"/>
        <v> </v>
      </c>
      <c r="X113" s="200" t="e">
        <f t="shared" si="18"/>
        <v>#DIV/0!</v>
      </c>
      <c r="Y113" s="356"/>
      <c r="Z113" s="199" t="str">
        <f t="shared" si="19"/>
        <v> </v>
      </c>
      <c r="AA113" s="200" t="e">
        <f t="shared" si="20"/>
        <v>#DIV/0!</v>
      </c>
      <c r="AB113" s="250"/>
      <c r="AC113" s="251"/>
      <c r="AD113" s="251"/>
      <c r="AE113" s="251"/>
      <c r="AF113" s="251"/>
      <c r="AG113" s="251"/>
      <c r="AH113" s="251"/>
      <c r="AI113" s="251"/>
      <c r="AJ113" s="251"/>
      <c r="AK113" s="251"/>
      <c r="AL113" s="251"/>
      <c r="AM113" s="251"/>
      <c r="AN113" s="251"/>
      <c r="AO113" s="251"/>
      <c r="AP113" s="251"/>
      <c r="AQ113" s="501"/>
      <c r="AR113" s="501"/>
      <c r="AS113" s="501"/>
      <c r="AT113" s="502"/>
      <c r="AU113" s="502"/>
    </row>
    <row r="114" spans="1:47" ht="63.75" customHeight="1" hidden="1">
      <c r="A114" s="709"/>
      <c r="B114" s="70"/>
      <c r="C114" s="70"/>
      <c r="D114" s="70"/>
      <c r="E114" s="70"/>
      <c r="F114" s="70"/>
      <c r="G114" s="70"/>
      <c r="H114" s="421"/>
      <c r="I114" s="421"/>
      <c r="J114" s="70"/>
      <c r="K114" s="70"/>
      <c r="L114" s="248"/>
      <c r="M114" s="249"/>
      <c r="N114" s="250"/>
      <c r="O114" s="250"/>
      <c r="P114" s="250"/>
      <c r="Q114" s="356"/>
      <c r="R114" s="199" t="str">
        <f t="shared" si="14"/>
        <v> </v>
      </c>
      <c r="S114" s="356"/>
      <c r="T114" s="199" t="str">
        <f t="shared" si="15"/>
        <v> </v>
      </c>
      <c r="U114" s="200" t="e">
        <f t="shared" si="16"/>
        <v>#DIV/0!</v>
      </c>
      <c r="V114" s="356"/>
      <c r="W114" s="199" t="str">
        <f t="shared" si="17"/>
        <v> </v>
      </c>
      <c r="X114" s="200" t="e">
        <f t="shared" si="18"/>
        <v>#DIV/0!</v>
      </c>
      <c r="Y114" s="356"/>
      <c r="Z114" s="199" t="str">
        <f t="shared" si="19"/>
        <v> </v>
      </c>
      <c r="AA114" s="200" t="e">
        <f t="shared" si="20"/>
        <v>#DIV/0!</v>
      </c>
      <c r="AB114" s="250"/>
      <c r="AC114" s="251"/>
      <c r="AD114" s="251"/>
      <c r="AE114" s="251"/>
      <c r="AF114" s="251"/>
      <c r="AG114" s="251"/>
      <c r="AH114" s="251"/>
      <c r="AI114" s="251"/>
      <c r="AJ114" s="251"/>
      <c r="AK114" s="251"/>
      <c r="AL114" s="251"/>
      <c r="AM114" s="251"/>
      <c r="AN114" s="251"/>
      <c r="AO114" s="251"/>
      <c r="AP114" s="251"/>
      <c r="AQ114" s="501"/>
      <c r="AR114" s="501"/>
      <c r="AS114" s="501"/>
      <c r="AT114" s="502"/>
      <c r="AU114" s="502"/>
    </row>
    <row r="115" spans="1:47" ht="63.75" customHeight="1" hidden="1">
      <c r="A115" s="707"/>
      <c r="B115" s="70"/>
      <c r="C115" s="70"/>
      <c r="D115" s="70"/>
      <c r="E115" s="70"/>
      <c r="F115" s="70"/>
      <c r="G115" s="70"/>
      <c r="H115" s="421"/>
      <c r="I115" s="421"/>
      <c r="J115" s="70"/>
      <c r="K115" s="70"/>
      <c r="L115" s="248"/>
      <c r="M115" s="249"/>
      <c r="N115" s="250"/>
      <c r="O115" s="250"/>
      <c r="P115" s="250"/>
      <c r="Q115" s="356"/>
      <c r="R115" s="199" t="str">
        <f t="shared" si="14"/>
        <v> </v>
      </c>
      <c r="S115" s="356"/>
      <c r="T115" s="199" t="str">
        <f t="shared" si="15"/>
        <v> </v>
      </c>
      <c r="U115" s="200" t="e">
        <f t="shared" si="16"/>
        <v>#DIV/0!</v>
      </c>
      <c r="V115" s="356"/>
      <c r="W115" s="199" t="str">
        <f t="shared" si="17"/>
        <v> </v>
      </c>
      <c r="X115" s="200" t="e">
        <f t="shared" si="18"/>
        <v>#DIV/0!</v>
      </c>
      <c r="Y115" s="356"/>
      <c r="Z115" s="199" t="str">
        <f t="shared" si="19"/>
        <v> </v>
      </c>
      <c r="AA115" s="200" t="e">
        <f t="shared" si="20"/>
        <v>#DIV/0!</v>
      </c>
      <c r="AB115" s="250"/>
      <c r="AC115" s="251"/>
      <c r="AD115" s="251"/>
      <c r="AE115" s="251"/>
      <c r="AF115" s="251"/>
      <c r="AG115" s="251"/>
      <c r="AH115" s="251"/>
      <c r="AI115" s="251"/>
      <c r="AJ115" s="251"/>
      <c r="AK115" s="251"/>
      <c r="AL115" s="251"/>
      <c r="AM115" s="251"/>
      <c r="AN115" s="251"/>
      <c r="AO115" s="251"/>
      <c r="AP115" s="251"/>
      <c r="AQ115" s="501"/>
      <c r="AR115" s="501"/>
      <c r="AS115" s="501"/>
      <c r="AT115" s="502"/>
      <c r="AU115" s="502"/>
    </row>
    <row r="116" spans="1:47" ht="63.75" customHeight="1" hidden="1">
      <c r="A116" s="708"/>
      <c r="B116" s="70"/>
      <c r="C116" s="70"/>
      <c r="D116" s="70"/>
      <c r="E116" s="70"/>
      <c r="F116" s="70"/>
      <c r="G116" s="70"/>
      <c r="H116" s="421"/>
      <c r="I116" s="421"/>
      <c r="J116" s="70"/>
      <c r="K116" s="70"/>
      <c r="L116" s="248"/>
      <c r="M116" s="249"/>
      <c r="N116" s="250"/>
      <c r="O116" s="250"/>
      <c r="P116" s="250"/>
      <c r="Q116" s="356"/>
      <c r="R116" s="199" t="str">
        <f t="shared" si="14"/>
        <v> </v>
      </c>
      <c r="S116" s="356"/>
      <c r="T116" s="199" t="str">
        <f t="shared" si="15"/>
        <v> </v>
      </c>
      <c r="U116" s="200" t="e">
        <f t="shared" si="16"/>
        <v>#DIV/0!</v>
      </c>
      <c r="V116" s="356"/>
      <c r="W116" s="199" t="str">
        <f t="shared" si="17"/>
        <v> </v>
      </c>
      <c r="X116" s="200" t="e">
        <f t="shared" si="18"/>
        <v>#DIV/0!</v>
      </c>
      <c r="Y116" s="356"/>
      <c r="Z116" s="199" t="str">
        <f t="shared" si="19"/>
        <v> </v>
      </c>
      <c r="AA116" s="200" t="e">
        <f t="shared" si="20"/>
        <v>#DIV/0!</v>
      </c>
      <c r="AB116" s="250"/>
      <c r="AC116" s="251"/>
      <c r="AD116" s="251"/>
      <c r="AE116" s="251"/>
      <c r="AF116" s="251"/>
      <c r="AG116" s="251"/>
      <c r="AH116" s="251"/>
      <c r="AI116" s="251"/>
      <c r="AJ116" s="251"/>
      <c r="AK116" s="251"/>
      <c r="AL116" s="251"/>
      <c r="AM116" s="251"/>
      <c r="AN116" s="251"/>
      <c r="AO116" s="251"/>
      <c r="AP116" s="251"/>
      <c r="AQ116" s="501"/>
      <c r="AR116" s="501"/>
      <c r="AS116" s="501"/>
      <c r="AT116" s="502"/>
      <c r="AU116" s="502"/>
    </row>
    <row r="117" spans="1:47" ht="63.75" customHeight="1" hidden="1">
      <c r="A117" s="708"/>
      <c r="B117" s="70"/>
      <c r="C117" s="70"/>
      <c r="D117" s="70"/>
      <c r="E117" s="70"/>
      <c r="F117" s="70"/>
      <c r="G117" s="70"/>
      <c r="H117" s="421"/>
      <c r="I117" s="421"/>
      <c r="J117" s="70"/>
      <c r="K117" s="70"/>
      <c r="L117" s="248"/>
      <c r="M117" s="249"/>
      <c r="N117" s="250"/>
      <c r="O117" s="250"/>
      <c r="P117" s="250"/>
      <c r="Q117" s="356"/>
      <c r="R117" s="199" t="str">
        <f t="shared" si="14"/>
        <v> </v>
      </c>
      <c r="S117" s="356"/>
      <c r="T117" s="199" t="str">
        <f t="shared" si="15"/>
        <v> </v>
      </c>
      <c r="U117" s="200" t="e">
        <f t="shared" si="16"/>
        <v>#DIV/0!</v>
      </c>
      <c r="V117" s="356"/>
      <c r="W117" s="199" t="str">
        <f t="shared" si="17"/>
        <v> </v>
      </c>
      <c r="X117" s="200" t="e">
        <f t="shared" si="18"/>
        <v>#DIV/0!</v>
      </c>
      <c r="Y117" s="356"/>
      <c r="Z117" s="199" t="str">
        <f t="shared" si="19"/>
        <v> </v>
      </c>
      <c r="AA117" s="200" t="e">
        <f t="shared" si="20"/>
        <v>#DIV/0!</v>
      </c>
      <c r="AB117" s="250"/>
      <c r="AC117" s="251"/>
      <c r="AD117" s="251"/>
      <c r="AE117" s="251"/>
      <c r="AF117" s="251"/>
      <c r="AG117" s="251"/>
      <c r="AH117" s="251"/>
      <c r="AI117" s="251"/>
      <c r="AJ117" s="251"/>
      <c r="AK117" s="251"/>
      <c r="AL117" s="251"/>
      <c r="AM117" s="251"/>
      <c r="AN117" s="251"/>
      <c r="AO117" s="251"/>
      <c r="AP117" s="251"/>
      <c r="AQ117" s="501"/>
      <c r="AR117" s="501"/>
      <c r="AS117" s="501"/>
      <c r="AT117" s="502"/>
      <c r="AU117" s="502"/>
    </row>
    <row r="118" spans="1:47" ht="63.75" customHeight="1" hidden="1">
      <c r="A118" s="708"/>
      <c r="B118" s="70"/>
      <c r="C118" s="70"/>
      <c r="D118" s="70"/>
      <c r="E118" s="70"/>
      <c r="F118" s="70"/>
      <c r="G118" s="70"/>
      <c r="H118" s="421"/>
      <c r="I118" s="421"/>
      <c r="J118" s="70"/>
      <c r="K118" s="70"/>
      <c r="L118" s="248"/>
      <c r="M118" s="249"/>
      <c r="N118" s="250"/>
      <c r="O118" s="250"/>
      <c r="P118" s="250"/>
      <c r="Q118" s="356"/>
      <c r="R118" s="199" t="str">
        <f t="shared" si="14"/>
        <v> </v>
      </c>
      <c r="S118" s="356"/>
      <c r="T118" s="199" t="str">
        <f t="shared" si="15"/>
        <v> </v>
      </c>
      <c r="U118" s="200" t="e">
        <f t="shared" si="16"/>
        <v>#DIV/0!</v>
      </c>
      <c r="V118" s="356"/>
      <c r="W118" s="199" t="str">
        <f t="shared" si="17"/>
        <v> </v>
      </c>
      <c r="X118" s="200" t="e">
        <f t="shared" si="18"/>
        <v>#DIV/0!</v>
      </c>
      <c r="Y118" s="356"/>
      <c r="Z118" s="199" t="str">
        <f t="shared" si="19"/>
        <v> </v>
      </c>
      <c r="AA118" s="200" t="e">
        <f t="shared" si="20"/>
        <v>#DIV/0!</v>
      </c>
      <c r="AB118" s="250"/>
      <c r="AC118" s="251"/>
      <c r="AD118" s="251"/>
      <c r="AE118" s="251"/>
      <c r="AF118" s="251"/>
      <c r="AG118" s="251"/>
      <c r="AH118" s="251"/>
      <c r="AI118" s="251"/>
      <c r="AJ118" s="251"/>
      <c r="AK118" s="251"/>
      <c r="AL118" s="251"/>
      <c r="AM118" s="251"/>
      <c r="AN118" s="251"/>
      <c r="AO118" s="251"/>
      <c r="AP118" s="251"/>
      <c r="AQ118" s="501"/>
      <c r="AR118" s="501"/>
      <c r="AS118" s="501"/>
      <c r="AT118" s="502"/>
      <c r="AU118" s="502"/>
    </row>
    <row r="119" spans="1:47" ht="63.75" customHeight="1" hidden="1">
      <c r="A119" s="708"/>
      <c r="B119" s="70"/>
      <c r="C119" s="70"/>
      <c r="D119" s="70"/>
      <c r="E119" s="70"/>
      <c r="F119" s="70"/>
      <c r="G119" s="70"/>
      <c r="H119" s="421"/>
      <c r="I119" s="421"/>
      <c r="J119" s="70"/>
      <c r="K119" s="70"/>
      <c r="L119" s="248"/>
      <c r="M119" s="249"/>
      <c r="N119" s="250"/>
      <c r="O119" s="250"/>
      <c r="P119" s="250"/>
      <c r="Q119" s="356"/>
      <c r="R119" s="199" t="str">
        <f t="shared" si="14"/>
        <v> </v>
      </c>
      <c r="S119" s="356"/>
      <c r="T119" s="199" t="str">
        <f t="shared" si="15"/>
        <v> </v>
      </c>
      <c r="U119" s="200" t="e">
        <f t="shared" si="16"/>
        <v>#DIV/0!</v>
      </c>
      <c r="V119" s="356"/>
      <c r="W119" s="199" t="str">
        <f t="shared" si="17"/>
        <v> </v>
      </c>
      <c r="X119" s="200" t="e">
        <f t="shared" si="18"/>
        <v>#DIV/0!</v>
      </c>
      <c r="Y119" s="356"/>
      <c r="Z119" s="199" t="str">
        <f t="shared" si="19"/>
        <v> </v>
      </c>
      <c r="AA119" s="200" t="e">
        <f t="shared" si="20"/>
        <v>#DIV/0!</v>
      </c>
      <c r="AB119" s="250"/>
      <c r="AC119" s="251"/>
      <c r="AD119" s="251"/>
      <c r="AE119" s="251"/>
      <c r="AF119" s="251"/>
      <c r="AG119" s="251"/>
      <c r="AH119" s="251"/>
      <c r="AI119" s="251"/>
      <c r="AJ119" s="251"/>
      <c r="AK119" s="251"/>
      <c r="AL119" s="251"/>
      <c r="AM119" s="251"/>
      <c r="AN119" s="251"/>
      <c r="AO119" s="251"/>
      <c r="AP119" s="251"/>
      <c r="AQ119" s="501"/>
      <c r="AR119" s="501"/>
      <c r="AS119" s="501"/>
      <c r="AT119" s="502"/>
      <c r="AU119" s="502"/>
    </row>
    <row r="120" spans="1:47" ht="63.75" customHeight="1" hidden="1">
      <c r="A120" s="708"/>
      <c r="B120" s="70"/>
      <c r="C120" s="70"/>
      <c r="D120" s="70"/>
      <c r="E120" s="70"/>
      <c r="F120" s="70"/>
      <c r="G120" s="70"/>
      <c r="H120" s="421"/>
      <c r="I120" s="421"/>
      <c r="J120" s="70"/>
      <c r="K120" s="70"/>
      <c r="L120" s="248"/>
      <c r="M120" s="249"/>
      <c r="N120" s="250"/>
      <c r="O120" s="250"/>
      <c r="P120" s="250"/>
      <c r="Q120" s="356"/>
      <c r="R120" s="199" t="str">
        <f t="shared" si="14"/>
        <v> </v>
      </c>
      <c r="S120" s="356"/>
      <c r="T120" s="199" t="str">
        <f t="shared" si="15"/>
        <v> </v>
      </c>
      <c r="U120" s="200" t="e">
        <f t="shared" si="16"/>
        <v>#DIV/0!</v>
      </c>
      <c r="V120" s="356"/>
      <c r="W120" s="199" t="str">
        <f t="shared" si="17"/>
        <v> </v>
      </c>
      <c r="X120" s="200" t="e">
        <f t="shared" si="18"/>
        <v>#DIV/0!</v>
      </c>
      <c r="Y120" s="356"/>
      <c r="Z120" s="199" t="str">
        <f t="shared" si="19"/>
        <v> </v>
      </c>
      <c r="AA120" s="200" t="e">
        <f t="shared" si="20"/>
        <v>#DIV/0!</v>
      </c>
      <c r="AB120" s="250"/>
      <c r="AC120" s="251"/>
      <c r="AD120" s="251"/>
      <c r="AE120" s="251"/>
      <c r="AF120" s="251"/>
      <c r="AG120" s="251"/>
      <c r="AH120" s="251"/>
      <c r="AI120" s="251"/>
      <c r="AJ120" s="251"/>
      <c r="AK120" s="251"/>
      <c r="AL120" s="251"/>
      <c r="AM120" s="251"/>
      <c r="AN120" s="251"/>
      <c r="AO120" s="251"/>
      <c r="AP120" s="251"/>
      <c r="AQ120" s="501"/>
      <c r="AR120" s="501"/>
      <c r="AS120" s="501"/>
      <c r="AT120" s="502"/>
      <c r="AU120" s="502"/>
    </row>
    <row r="121" spans="1:47" ht="63.75" customHeight="1" hidden="1">
      <c r="A121" s="708"/>
      <c r="B121" s="70"/>
      <c r="C121" s="70"/>
      <c r="D121" s="70"/>
      <c r="E121" s="70"/>
      <c r="F121" s="70"/>
      <c r="G121" s="70"/>
      <c r="H121" s="421"/>
      <c r="I121" s="421"/>
      <c r="J121" s="70"/>
      <c r="K121" s="70"/>
      <c r="L121" s="248"/>
      <c r="M121" s="249"/>
      <c r="N121" s="250"/>
      <c r="O121" s="250"/>
      <c r="P121" s="250"/>
      <c r="Q121" s="356"/>
      <c r="R121" s="199" t="str">
        <f t="shared" si="14"/>
        <v> </v>
      </c>
      <c r="S121" s="356"/>
      <c r="T121" s="199" t="str">
        <f t="shared" si="15"/>
        <v> </v>
      </c>
      <c r="U121" s="200" t="e">
        <f t="shared" si="16"/>
        <v>#DIV/0!</v>
      </c>
      <c r="V121" s="356"/>
      <c r="W121" s="199" t="str">
        <f t="shared" si="17"/>
        <v> </v>
      </c>
      <c r="X121" s="200" t="e">
        <f t="shared" si="18"/>
        <v>#DIV/0!</v>
      </c>
      <c r="Y121" s="356"/>
      <c r="Z121" s="199" t="str">
        <f t="shared" si="19"/>
        <v> </v>
      </c>
      <c r="AA121" s="200" t="e">
        <f t="shared" si="20"/>
        <v>#DIV/0!</v>
      </c>
      <c r="AB121" s="250"/>
      <c r="AC121" s="251"/>
      <c r="AD121" s="251"/>
      <c r="AE121" s="251"/>
      <c r="AF121" s="251"/>
      <c r="AG121" s="251"/>
      <c r="AH121" s="251"/>
      <c r="AI121" s="251"/>
      <c r="AJ121" s="251"/>
      <c r="AK121" s="251"/>
      <c r="AL121" s="251"/>
      <c r="AM121" s="251"/>
      <c r="AN121" s="251"/>
      <c r="AO121" s="251"/>
      <c r="AP121" s="251"/>
      <c r="AQ121" s="501"/>
      <c r="AR121" s="501"/>
      <c r="AS121" s="501"/>
      <c r="AT121" s="502"/>
      <c r="AU121" s="502"/>
    </row>
    <row r="122" spans="1:47" ht="63.75" customHeight="1" hidden="1">
      <c r="A122" s="709"/>
      <c r="B122" s="70"/>
      <c r="C122" s="70"/>
      <c r="D122" s="70"/>
      <c r="E122" s="70"/>
      <c r="F122" s="70"/>
      <c r="G122" s="70"/>
      <c r="H122" s="421"/>
      <c r="I122" s="421"/>
      <c r="J122" s="70"/>
      <c r="K122" s="70"/>
      <c r="L122" s="248"/>
      <c r="M122" s="249"/>
      <c r="N122" s="250"/>
      <c r="O122" s="250"/>
      <c r="P122" s="250"/>
      <c r="Q122" s="356"/>
      <c r="R122" s="199" t="str">
        <f t="shared" si="14"/>
        <v> </v>
      </c>
      <c r="S122" s="356"/>
      <c r="T122" s="199" t="str">
        <f t="shared" si="15"/>
        <v> </v>
      </c>
      <c r="U122" s="200" t="e">
        <f t="shared" si="16"/>
        <v>#DIV/0!</v>
      </c>
      <c r="V122" s="356"/>
      <c r="W122" s="199" t="str">
        <f t="shared" si="17"/>
        <v> </v>
      </c>
      <c r="X122" s="200" t="e">
        <f t="shared" si="18"/>
        <v>#DIV/0!</v>
      </c>
      <c r="Y122" s="356"/>
      <c r="Z122" s="199" t="str">
        <f t="shared" si="19"/>
        <v> </v>
      </c>
      <c r="AA122" s="200" t="e">
        <f t="shared" si="20"/>
        <v>#DIV/0!</v>
      </c>
      <c r="AB122" s="250"/>
      <c r="AC122" s="251"/>
      <c r="AD122" s="251"/>
      <c r="AE122" s="251"/>
      <c r="AF122" s="251"/>
      <c r="AG122" s="251"/>
      <c r="AH122" s="251"/>
      <c r="AI122" s="251"/>
      <c r="AJ122" s="251"/>
      <c r="AK122" s="251"/>
      <c r="AL122" s="251"/>
      <c r="AM122" s="251"/>
      <c r="AN122" s="251"/>
      <c r="AO122" s="251"/>
      <c r="AP122" s="251"/>
      <c r="AQ122" s="501"/>
      <c r="AR122" s="501"/>
      <c r="AS122" s="501"/>
      <c r="AT122" s="502"/>
      <c r="AU122" s="502"/>
    </row>
    <row r="123" spans="1:47" ht="34.5" customHeight="1">
      <c r="A123" s="695" t="s">
        <v>107</v>
      </c>
      <c r="B123" s="696"/>
      <c r="C123" s="696"/>
      <c r="D123" s="696"/>
      <c r="E123" s="696"/>
      <c r="F123" s="696"/>
      <c r="G123" s="696"/>
      <c r="H123" s="696"/>
      <c r="I123" s="696"/>
      <c r="J123" s="696"/>
      <c r="K123" s="696"/>
      <c r="L123" s="278">
        <v>0.0015</v>
      </c>
      <c r="M123" s="279"/>
      <c r="N123" s="254"/>
      <c r="O123" s="254"/>
      <c r="P123" s="254"/>
      <c r="Q123" s="358">
        <f>$L123/2</f>
        <v>0.00075</v>
      </c>
      <c r="R123" s="359">
        <v>1</v>
      </c>
      <c r="S123" s="358"/>
      <c r="T123" s="359"/>
      <c r="U123" s="263">
        <f>AVERAGE(U91:U92)</f>
        <v>0.8</v>
      </c>
      <c r="V123" s="358"/>
      <c r="W123" s="359"/>
      <c r="X123" s="263">
        <f>AVERAGE(X91:X92)</f>
        <v>0.8</v>
      </c>
      <c r="Y123" s="358">
        <f>$L123/2</f>
        <v>0.00075</v>
      </c>
      <c r="Z123" s="359">
        <v>1</v>
      </c>
      <c r="AA123" s="263">
        <f>AVERAGE(AA91:AA92)</f>
        <v>0.4</v>
      </c>
      <c r="AB123" s="257"/>
      <c r="AQ123" s="502"/>
      <c r="AR123" s="502"/>
      <c r="AS123" s="502"/>
      <c r="AT123" s="502"/>
      <c r="AU123" s="502"/>
    </row>
    <row r="124" spans="1:28" ht="47.25" customHeight="1">
      <c r="A124" s="691" t="s">
        <v>108</v>
      </c>
      <c r="B124" s="692"/>
      <c r="C124" s="692"/>
      <c r="D124" s="692"/>
      <c r="E124" s="692"/>
      <c r="F124" s="692"/>
      <c r="G124" s="692"/>
      <c r="H124" s="692"/>
      <c r="I124" s="692"/>
      <c r="J124" s="692"/>
      <c r="K124" s="692"/>
      <c r="L124" s="258"/>
      <c r="M124" s="259"/>
      <c r="N124" s="260"/>
      <c r="O124" s="260"/>
      <c r="P124" s="260"/>
      <c r="Q124" s="261">
        <f>R124*Q123/R123</f>
        <v>0.0006000000000000001</v>
      </c>
      <c r="R124" s="262">
        <f>AVERAGE(R91:R92)</f>
        <v>0.8</v>
      </c>
      <c r="S124" s="261"/>
      <c r="T124" s="262"/>
      <c r="U124" s="263">
        <f>SUM(R124,S124)</f>
        <v>0.8</v>
      </c>
      <c r="V124" s="261"/>
      <c r="W124" s="262"/>
      <c r="X124" s="263">
        <f>SUM(U124,V124)</f>
        <v>0.8</v>
      </c>
      <c r="Y124" s="261" t="e">
        <f>Z124*Y123/Z123</f>
        <v>#DIV/0!</v>
      </c>
      <c r="Z124" s="262" t="e">
        <f>AVERAGE(Z91:Z122)</f>
        <v>#DIV/0!</v>
      </c>
      <c r="AA124" s="263" t="e">
        <f>SUM(X124,Y124)</f>
        <v>#DIV/0!</v>
      </c>
      <c r="AB124" s="264"/>
    </row>
    <row r="125" spans="1:13" s="267" customFormat="1" ht="48" customHeight="1">
      <c r="A125" s="266"/>
      <c r="B125" s="266"/>
      <c r="C125" s="266"/>
      <c r="D125" s="266"/>
      <c r="E125" s="266"/>
      <c r="F125" s="266"/>
      <c r="G125" s="266"/>
      <c r="H125" s="266"/>
      <c r="I125" s="266"/>
      <c r="J125" s="266"/>
      <c r="K125" s="266"/>
      <c r="L125" s="266"/>
      <c r="M125" s="266"/>
    </row>
    <row r="126" spans="1:13" s="267" customFormat="1" ht="32.25" customHeight="1">
      <c r="A126" s="266"/>
      <c r="B126" s="266"/>
      <c r="C126" s="266"/>
      <c r="D126" s="266"/>
      <c r="E126" s="266"/>
      <c r="F126" s="266"/>
      <c r="G126" s="266"/>
      <c r="H126" s="266"/>
      <c r="I126" s="266"/>
      <c r="J126" s="266"/>
      <c r="K126" s="266"/>
      <c r="L126" s="266"/>
      <c r="M126" s="266"/>
    </row>
    <row r="127" spans="1:45" ht="42" customHeight="1">
      <c r="A127" s="699" t="s">
        <v>478</v>
      </c>
      <c r="B127" s="700"/>
      <c r="C127" s="700"/>
      <c r="D127" s="700"/>
      <c r="E127" s="700"/>
      <c r="F127" s="700"/>
      <c r="G127" s="700"/>
      <c r="H127" s="700"/>
      <c r="I127" s="700"/>
      <c r="J127" s="700"/>
      <c r="K127" s="700"/>
      <c r="L127" s="700"/>
      <c r="M127" s="700"/>
      <c r="N127" s="700"/>
      <c r="O127" s="700"/>
      <c r="P127" s="700"/>
      <c r="Q127" s="700"/>
      <c r="R127" s="700"/>
      <c r="S127" s="700"/>
      <c r="T127" s="700"/>
      <c r="U127" s="700"/>
      <c r="V127" s="700"/>
      <c r="W127" s="700"/>
      <c r="X127" s="700"/>
      <c r="Y127" s="700"/>
      <c r="Z127" s="700"/>
      <c r="AA127" s="700"/>
      <c r="AB127" s="700"/>
      <c r="AC127" s="700"/>
      <c r="AD127" s="700"/>
      <c r="AE127" s="700"/>
      <c r="AF127" s="700"/>
      <c r="AG127" s="700"/>
      <c r="AH127" s="700"/>
      <c r="AI127" s="700"/>
      <c r="AJ127" s="700"/>
      <c r="AK127" s="700"/>
      <c r="AL127" s="700"/>
      <c r="AM127" s="700"/>
      <c r="AN127" s="700"/>
      <c r="AO127" s="700"/>
      <c r="AP127" s="700"/>
      <c r="AQ127" s="700"/>
      <c r="AR127" s="700"/>
      <c r="AS127" s="700"/>
    </row>
    <row r="128" spans="1:45" ht="47.25" customHeight="1">
      <c r="A128" s="699" t="s">
        <v>25</v>
      </c>
      <c r="B128" s="700"/>
      <c r="C128" s="700"/>
      <c r="D128" s="700"/>
      <c r="E128" s="700"/>
      <c r="F128" s="700"/>
      <c r="G128" s="700"/>
      <c r="H128" s="700"/>
      <c r="I128" s="700"/>
      <c r="J128" s="700"/>
      <c r="K128" s="700"/>
      <c r="L128" s="700"/>
      <c r="M128" s="700"/>
      <c r="N128" s="700"/>
      <c r="O128" s="700"/>
      <c r="P128" s="700"/>
      <c r="Q128" s="701" t="s">
        <v>138</v>
      </c>
      <c r="R128" s="702"/>
      <c r="S128" s="702"/>
      <c r="T128" s="702"/>
      <c r="U128" s="702"/>
      <c r="V128" s="702"/>
      <c r="W128" s="702"/>
      <c r="X128" s="702"/>
      <c r="Y128" s="702"/>
      <c r="Z128" s="702"/>
      <c r="AA128" s="702"/>
      <c r="AB128" s="702"/>
      <c r="AC128" s="702"/>
      <c r="AD128" s="702"/>
      <c r="AE128" s="702"/>
      <c r="AF128" s="702"/>
      <c r="AG128" s="702"/>
      <c r="AH128" s="702"/>
      <c r="AI128" s="702"/>
      <c r="AJ128" s="702"/>
      <c r="AK128" s="702"/>
      <c r="AL128" s="702"/>
      <c r="AM128" s="702"/>
      <c r="AN128" s="702"/>
      <c r="AO128" s="702"/>
      <c r="AP128" s="702"/>
      <c r="AQ128" s="702"/>
      <c r="AR128" s="702"/>
      <c r="AS128" s="702"/>
    </row>
    <row r="129" spans="1:45" ht="71.25" customHeight="1">
      <c r="A129" s="703" t="s">
        <v>10</v>
      </c>
      <c r="B129" s="690" t="s">
        <v>99</v>
      </c>
      <c r="C129" s="690" t="s">
        <v>11</v>
      </c>
      <c r="D129" s="690" t="s">
        <v>12</v>
      </c>
      <c r="E129" s="704" t="s">
        <v>111</v>
      </c>
      <c r="F129" s="705"/>
      <c r="G129" s="705"/>
      <c r="H129" s="706"/>
      <c r="I129" s="693" t="s">
        <v>112</v>
      </c>
      <c r="J129" s="690" t="s">
        <v>13</v>
      </c>
      <c r="K129" s="690" t="s">
        <v>104</v>
      </c>
      <c r="L129" s="693" t="s">
        <v>14</v>
      </c>
      <c r="M129" s="394"/>
      <c r="N129" s="693" t="s">
        <v>156</v>
      </c>
      <c r="O129" s="693" t="s">
        <v>155</v>
      </c>
      <c r="P129" s="693" t="s">
        <v>157</v>
      </c>
      <c r="Q129" s="730" t="s">
        <v>139</v>
      </c>
      <c r="R129" s="731"/>
      <c r="S129" s="731"/>
      <c r="T129" s="731"/>
      <c r="U129" s="731"/>
      <c r="V129" s="731"/>
      <c r="W129" s="731"/>
      <c r="X129" s="731"/>
      <c r="Y129" s="731"/>
      <c r="Z129" s="731"/>
      <c r="AA129" s="731"/>
      <c r="AB129" s="730" t="s">
        <v>140</v>
      </c>
      <c r="AC129" s="731"/>
      <c r="AD129" s="731"/>
      <c r="AE129" s="731"/>
      <c r="AF129" s="731"/>
      <c r="AG129" s="731"/>
      <c r="AH129" s="731"/>
      <c r="AI129" s="732"/>
      <c r="AJ129" s="736" t="s">
        <v>141</v>
      </c>
      <c r="AK129" s="737"/>
      <c r="AL129" s="737"/>
      <c r="AM129" s="737"/>
      <c r="AN129" s="767" t="s">
        <v>145</v>
      </c>
      <c r="AO129" s="769" t="s">
        <v>146</v>
      </c>
      <c r="AP129" s="726" t="s">
        <v>148</v>
      </c>
      <c r="AQ129" s="727"/>
      <c r="AR129" s="727"/>
      <c r="AS129" s="727"/>
    </row>
    <row r="130" spans="1:45" ht="45" customHeight="1">
      <c r="A130" s="703"/>
      <c r="B130" s="690"/>
      <c r="C130" s="690"/>
      <c r="D130" s="690"/>
      <c r="E130" s="269" t="s">
        <v>100</v>
      </c>
      <c r="F130" s="269" t="s">
        <v>101</v>
      </c>
      <c r="G130" s="269" t="s">
        <v>102</v>
      </c>
      <c r="H130" s="269" t="s">
        <v>103</v>
      </c>
      <c r="I130" s="694"/>
      <c r="J130" s="690"/>
      <c r="K130" s="690"/>
      <c r="L130" s="694"/>
      <c r="M130" s="395"/>
      <c r="N130" s="694"/>
      <c r="O130" s="694"/>
      <c r="P130" s="694"/>
      <c r="Q130" s="433" t="s">
        <v>100</v>
      </c>
      <c r="R130" s="433" t="s">
        <v>142</v>
      </c>
      <c r="S130" s="433" t="s">
        <v>101</v>
      </c>
      <c r="T130" s="433" t="s">
        <v>142</v>
      </c>
      <c r="U130" s="433" t="s">
        <v>143</v>
      </c>
      <c r="V130" s="433" t="s">
        <v>102</v>
      </c>
      <c r="W130" s="433" t="s">
        <v>142</v>
      </c>
      <c r="X130" s="433" t="s">
        <v>144</v>
      </c>
      <c r="Y130" s="433" t="s">
        <v>103</v>
      </c>
      <c r="Z130" s="433" t="s">
        <v>142</v>
      </c>
      <c r="AA130" s="99" t="s">
        <v>165</v>
      </c>
      <c r="AB130" s="433" t="s">
        <v>100</v>
      </c>
      <c r="AC130" s="433" t="s">
        <v>142</v>
      </c>
      <c r="AD130" s="433" t="s">
        <v>101</v>
      </c>
      <c r="AE130" s="433" t="s">
        <v>142</v>
      </c>
      <c r="AF130" s="433" t="s">
        <v>102</v>
      </c>
      <c r="AG130" s="433" t="s">
        <v>142</v>
      </c>
      <c r="AH130" s="433" t="s">
        <v>103</v>
      </c>
      <c r="AI130" s="433" t="s">
        <v>142</v>
      </c>
      <c r="AJ130" s="433" t="s">
        <v>100</v>
      </c>
      <c r="AK130" s="433" t="s">
        <v>101</v>
      </c>
      <c r="AL130" s="433" t="s">
        <v>102</v>
      </c>
      <c r="AM130" s="433" t="s">
        <v>103</v>
      </c>
      <c r="AN130" s="768"/>
      <c r="AO130" s="770"/>
      <c r="AP130" s="270" t="s">
        <v>147</v>
      </c>
      <c r="AQ130" s="270" t="s">
        <v>149</v>
      </c>
      <c r="AR130" s="270" t="s">
        <v>150</v>
      </c>
      <c r="AS130" s="270" t="s">
        <v>151</v>
      </c>
    </row>
    <row r="131" spans="1:47" ht="91.5" customHeight="1">
      <c r="A131" s="676" t="s">
        <v>435</v>
      </c>
      <c r="B131" s="451" t="s">
        <v>436</v>
      </c>
      <c r="C131" s="961" t="s">
        <v>437</v>
      </c>
      <c r="D131" s="961">
        <v>2</v>
      </c>
      <c r="E131" s="961">
        <v>1</v>
      </c>
      <c r="F131" s="961">
        <v>1</v>
      </c>
      <c r="G131" s="961">
        <v>1</v>
      </c>
      <c r="H131" s="961">
        <v>1</v>
      </c>
      <c r="I131" s="961">
        <f>SUM(E131:H132)</f>
        <v>4</v>
      </c>
      <c r="J131" s="171" t="s">
        <v>438</v>
      </c>
      <c r="K131" s="446" t="s">
        <v>154</v>
      </c>
      <c r="L131" s="963"/>
      <c r="M131" s="194" t="s">
        <v>496</v>
      </c>
      <c r="N131" s="820"/>
      <c r="O131" s="821"/>
      <c r="P131" s="822"/>
      <c r="Q131" s="965">
        <v>1</v>
      </c>
      <c r="R131" s="742">
        <f>IF(Q131&gt;0,IF(Q131/E131&gt;100%,100%,Q131/E131),0)</f>
        <v>1</v>
      </c>
      <c r="S131" s="987">
        <v>1</v>
      </c>
      <c r="T131" s="742">
        <f>IF(S131&lt;&gt;0,IF(S131/F131&gt;100%,100%,S131/F131)," ")</f>
        <v>1</v>
      </c>
      <c r="U131" s="751">
        <f>IF((IF(M131="promedio",AVERAGE(Q131,S131)/AVERAGE(E131,F131),SUM(Q131,S131)/SUM(E131,F131)))&gt;100%,100%,(IF(M131="promedio",AVERAGE(Q131,S131)/AVERAGE(E131,F131),SUM(Q131,S131)/SUM(E131,F131))))</f>
        <v>1</v>
      </c>
      <c r="V131" s="987">
        <v>1</v>
      </c>
      <c r="W131" s="742">
        <f>IF(V131&lt;&gt;0,IF(V131/G131&gt;100%,100%,V131/G131)," ")</f>
        <v>1</v>
      </c>
      <c r="X131" s="751">
        <f>IF((IF(M131="promedio",AVERAGE(Q131,S131,V131)/AVERAGE(E131,F131,G131),SUM(Q131,S131,V131)/SUM(E131,F131,G131)))&gt;100%,100%,(IF(M131="promedio",AVERAGE(Q131,S131,V131)/AVERAGE(E131,F131,G131),SUM(Q131,S131,V131)/SUM(E131,F131,G131))))</f>
        <v>1</v>
      </c>
      <c r="Y131" s="964"/>
      <c r="Z131" s="742" t="str">
        <f>IF(Y131&lt;&gt;0,IF(Y131/H131&gt;100%,100%,Y131/H131)," ")</f>
        <v> </v>
      </c>
      <c r="AA131" s="751">
        <f>IF((IF(M131="promedio",AVERAGE(Q131,S131,V131,Y131)/I131,SUM(Q131,S131,V131,Y131)/I131))&gt;100%,100%,(IF(M131="promedio",AVERAGE(Q131,S131,V131,Y131)/I131,SUM(Q131,S131,V131,Y131)/I131)))</f>
        <v>0.75</v>
      </c>
      <c r="AB131" s="735"/>
      <c r="AC131" s="735"/>
      <c r="AD131" s="980"/>
      <c r="AE131" s="735"/>
      <c r="AF131" s="980"/>
      <c r="AG131" s="735"/>
      <c r="AH131" s="215"/>
      <c r="AI131" s="215"/>
      <c r="AJ131" s="735"/>
      <c r="AK131" s="980"/>
      <c r="AL131" s="980"/>
      <c r="AM131" s="455"/>
      <c r="AN131" s="977" t="s">
        <v>526</v>
      </c>
      <c r="AO131" s="977"/>
      <c r="AP131" s="978" t="s">
        <v>534</v>
      </c>
      <c r="AQ131" s="979" t="s">
        <v>585</v>
      </c>
      <c r="AR131" s="989" t="s">
        <v>663</v>
      </c>
      <c r="AS131" s="530"/>
      <c r="AT131" s="536"/>
      <c r="AU131" s="536"/>
    </row>
    <row r="132" spans="1:47" ht="109.5" customHeight="1">
      <c r="A132" s="677"/>
      <c r="B132" s="451" t="s">
        <v>439</v>
      </c>
      <c r="C132" s="962"/>
      <c r="D132" s="962"/>
      <c r="E132" s="962"/>
      <c r="F132" s="962"/>
      <c r="G132" s="962"/>
      <c r="H132" s="962"/>
      <c r="I132" s="962"/>
      <c r="J132" s="171" t="s">
        <v>438</v>
      </c>
      <c r="K132" s="446" t="s">
        <v>154</v>
      </c>
      <c r="L132" s="963"/>
      <c r="M132" s="449"/>
      <c r="N132" s="823"/>
      <c r="O132" s="824"/>
      <c r="P132" s="825"/>
      <c r="Q132" s="965"/>
      <c r="R132" s="742"/>
      <c r="S132" s="987"/>
      <c r="T132" s="742"/>
      <c r="U132" s="751"/>
      <c r="V132" s="987"/>
      <c r="W132" s="742"/>
      <c r="X132" s="751"/>
      <c r="Y132" s="964"/>
      <c r="Z132" s="742"/>
      <c r="AA132" s="751"/>
      <c r="AB132" s="735"/>
      <c r="AC132" s="735"/>
      <c r="AD132" s="980"/>
      <c r="AE132" s="735"/>
      <c r="AF132" s="980"/>
      <c r="AG132" s="735"/>
      <c r="AH132" s="485"/>
      <c r="AI132" s="485"/>
      <c r="AJ132" s="735"/>
      <c r="AK132" s="980"/>
      <c r="AL132" s="980"/>
      <c r="AM132" s="486"/>
      <c r="AN132" s="977"/>
      <c r="AO132" s="977"/>
      <c r="AP132" s="978"/>
      <c r="AQ132" s="979"/>
      <c r="AR132" s="990"/>
      <c r="AS132" s="496"/>
      <c r="AT132" s="536"/>
      <c r="AU132" s="536"/>
    </row>
    <row r="133" spans="1:47" ht="34.5" customHeight="1">
      <c r="A133" s="695" t="s">
        <v>107</v>
      </c>
      <c r="B133" s="696"/>
      <c r="C133" s="696"/>
      <c r="D133" s="696"/>
      <c r="E133" s="696"/>
      <c r="F133" s="696"/>
      <c r="G133" s="696"/>
      <c r="H133" s="696"/>
      <c r="I133" s="696"/>
      <c r="J133" s="696"/>
      <c r="K133" s="696"/>
      <c r="L133" s="278">
        <v>0.0028</v>
      </c>
      <c r="M133" s="279"/>
      <c r="N133" s="254"/>
      <c r="O133" s="254"/>
      <c r="P133" s="254"/>
      <c r="Q133" s="252">
        <f>$L133/4</f>
        <v>0.0007</v>
      </c>
      <c r="R133" s="255">
        <v>1</v>
      </c>
      <c r="S133" s="252">
        <f>$L133/4</f>
        <v>0.0007</v>
      </c>
      <c r="T133" s="255">
        <v>1</v>
      </c>
      <c r="U133" s="256">
        <f>AVERAGE(U131:U132)</f>
        <v>1</v>
      </c>
      <c r="V133" s="252">
        <f>$L133/4</f>
        <v>0.0007</v>
      </c>
      <c r="W133" s="255">
        <v>1</v>
      </c>
      <c r="X133" s="256">
        <f>AVERAGE(X131:X132)</f>
        <v>1</v>
      </c>
      <c r="Y133" s="252">
        <f>$L133/4</f>
        <v>0.0007</v>
      </c>
      <c r="Z133" s="255">
        <v>1</v>
      </c>
      <c r="AA133" s="256">
        <f>AVERAGE(AA131:AA132)</f>
        <v>0.75</v>
      </c>
      <c r="AB133" s="257"/>
      <c r="AP133" s="536"/>
      <c r="AQ133" s="536"/>
      <c r="AR133" s="536"/>
      <c r="AS133" s="536"/>
      <c r="AT133" s="536"/>
      <c r="AU133" s="536"/>
    </row>
    <row r="134" spans="1:47" ht="47.25" customHeight="1">
      <c r="A134" s="691" t="s">
        <v>108</v>
      </c>
      <c r="B134" s="692"/>
      <c r="C134" s="692"/>
      <c r="D134" s="692"/>
      <c r="E134" s="692"/>
      <c r="F134" s="692"/>
      <c r="G134" s="692"/>
      <c r="H134" s="692"/>
      <c r="I134" s="692"/>
      <c r="J134" s="692"/>
      <c r="K134" s="692"/>
      <c r="L134" s="258"/>
      <c r="M134" s="259"/>
      <c r="N134" s="260"/>
      <c r="O134" s="260"/>
      <c r="P134" s="260"/>
      <c r="Q134" s="261">
        <f>R134*Q133/R133</f>
        <v>0.0007</v>
      </c>
      <c r="R134" s="262">
        <f>IF(Q131=0,0,AVERAGE(R131:R132))</f>
        <v>1</v>
      </c>
      <c r="S134" s="261">
        <f>T134*S133/T133</f>
        <v>0.0007</v>
      </c>
      <c r="T134" s="262">
        <f>AVERAGE(T131:T132)</f>
        <v>1</v>
      </c>
      <c r="U134" s="263">
        <f>SUM(Q134,S134)</f>
        <v>0.0014</v>
      </c>
      <c r="V134" s="305">
        <f>W134*V133/W133</f>
        <v>0.0007</v>
      </c>
      <c r="W134" s="262">
        <f>AVERAGE(W131:W132)</f>
        <v>1</v>
      </c>
      <c r="X134" s="263">
        <f>SUM(U134,V134)</f>
        <v>0.0021</v>
      </c>
      <c r="Y134" s="261" t="e">
        <f>Z134*Y133/Z133</f>
        <v>#DIV/0!</v>
      </c>
      <c r="Z134" s="262" t="e">
        <f>AVERAGE(Z131:Z132)</f>
        <v>#DIV/0!</v>
      </c>
      <c r="AA134" s="263" t="e">
        <f>SUM(X134,Y134)</f>
        <v>#DIV/0!</v>
      </c>
      <c r="AB134" s="264"/>
      <c r="AP134" s="536"/>
      <c r="AQ134" s="536"/>
      <c r="AR134" s="536"/>
      <c r="AS134" s="536"/>
      <c r="AT134" s="536"/>
      <c r="AU134" s="536"/>
    </row>
    <row r="135" ht="37.5" customHeight="1"/>
    <row r="136" spans="1:198" ht="41.25" customHeight="1">
      <c r="A136" s="673" t="s">
        <v>109</v>
      </c>
      <c r="B136" s="674"/>
      <c r="C136" s="674"/>
      <c r="D136" s="674"/>
      <c r="E136" s="674"/>
      <c r="F136" s="674"/>
      <c r="G136" s="674"/>
      <c r="H136" s="674"/>
      <c r="I136" s="674"/>
      <c r="J136" s="674"/>
      <c r="K136" s="675"/>
      <c r="L136" s="324">
        <f>SUM(L45,L83,L123,L133)</f>
        <v>0.015000000000000001</v>
      </c>
      <c r="M136" s="325"/>
      <c r="N136" s="326"/>
      <c r="O136" s="326"/>
      <c r="P136" s="326"/>
      <c r="Q136" s="324">
        <f>SUM(Q45,Q83,Q123,Q133)</f>
        <v>0.004125</v>
      </c>
      <c r="R136" s="327">
        <v>1</v>
      </c>
      <c r="S136" s="324">
        <f>SUM(S45,S83,S123,S133)</f>
        <v>0.0014</v>
      </c>
      <c r="T136" s="327">
        <v>1</v>
      </c>
      <c r="U136" s="324">
        <f>AVERAGE(U45,U83,U123,U133)</f>
        <v>0.95</v>
      </c>
      <c r="V136" s="324">
        <f>SUM(V45,V83,V123,V133)</f>
        <v>0.0014</v>
      </c>
      <c r="W136" s="327">
        <v>1</v>
      </c>
      <c r="X136" s="324">
        <f>AVERAGE(X45,X83,X123,X133)</f>
        <v>0.95</v>
      </c>
      <c r="Y136" s="324">
        <f>SUM(Y45,Y83,Y123,Y133)</f>
        <v>0.004125</v>
      </c>
      <c r="Z136" s="327">
        <v>1</v>
      </c>
      <c r="AA136" s="256" t="e">
        <f>AVERAGE(AA45,AA83,AA123,AA133)</f>
        <v>#REF!</v>
      </c>
      <c r="AB136" s="326"/>
      <c r="AC136" s="326"/>
      <c r="AD136" s="326"/>
      <c r="AE136" s="326"/>
      <c r="AF136" s="326"/>
      <c r="AG136" s="326"/>
      <c r="AH136" s="326"/>
      <c r="AI136" s="326"/>
      <c r="AJ136" s="326"/>
      <c r="AK136" s="326"/>
      <c r="AL136" s="326"/>
      <c r="AM136" s="326"/>
      <c r="AN136" s="326"/>
      <c r="AO136" s="326"/>
      <c r="AP136" s="326"/>
      <c r="AQ136" s="326"/>
      <c r="AR136" s="326"/>
      <c r="AS136" s="326"/>
      <c r="AT136" s="326"/>
      <c r="AU136" s="326"/>
      <c r="AV136" s="326"/>
      <c r="AW136" s="326"/>
      <c r="AX136" s="326"/>
      <c r="AY136" s="326"/>
      <c r="AZ136" s="326"/>
      <c r="BA136" s="326"/>
      <c r="BB136" s="326"/>
      <c r="BC136" s="326"/>
      <c r="BD136" s="326"/>
      <c r="BE136" s="326"/>
      <c r="BF136" s="326"/>
      <c r="BG136" s="326"/>
      <c r="BH136" s="326"/>
      <c r="BI136" s="326"/>
      <c r="BJ136" s="326"/>
      <c r="BK136" s="326"/>
      <c r="BL136" s="326"/>
      <c r="BM136" s="326"/>
      <c r="BN136" s="326"/>
      <c r="BO136" s="326"/>
      <c r="BP136" s="326"/>
      <c r="BQ136" s="326"/>
      <c r="BR136" s="326"/>
      <c r="BS136" s="326"/>
      <c r="BT136" s="326"/>
      <c r="BU136" s="326"/>
      <c r="BV136" s="326"/>
      <c r="BW136" s="326"/>
      <c r="BX136" s="326"/>
      <c r="BY136" s="326"/>
      <c r="BZ136" s="326"/>
      <c r="CA136" s="326"/>
      <c r="CB136" s="326"/>
      <c r="CC136" s="326"/>
      <c r="CD136" s="326"/>
      <c r="CE136" s="326"/>
      <c r="CF136" s="326"/>
      <c r="CG136" s="326"/>
      <c r="CH136" s="326"/>
      <c r="CI136" s="326"/>
      <c r="CJ136" s="326"/>
      <c r="CK136" s="326"/>
      <c r="CL136" s="326"/>
      <c r="CM136" s="326"/>
      <c r="CN136" s="326"/>
      <c r="CO136" s="326"/>
      <c r="CP136" s="326"/>
      <c r="CQ136" s="326"/>
      <c r="CR136" s="326"/>
      <c r="CS136" s="326"/>
      <c r="CT136" s="326"/>
      <c r="CU136" s="326"/>
      <c r="CV136" s="326"/>
      <c r="CW136" s="326"/>
      <c r="CX136" s="326"/>
      <c r="CY136" s="326"/>
      <c r="CZ136" s="326"/>
      <c r="DA136" s="326"/>
      <c r="DB136" s="326"/>
      <c r="DC136" s="326"/>
      <c r="DD136" s="326"/>
      <c r="DE136" s="326"/>
      <c r="DF136" s="326"/>
      <c r="DG136" s="326"/>
      <c r="DH136" s="326"/>
      <c r="DI136" s="326"/>
      <c r="DJ136" s="326"/>
      <c r="DK136" s="326"/>
      <c r="DL136" s="326"/>
      <c r="DM136" s="326"/>
      <c r="DN136" s="326"/>
      <c r="DO136" s="326"/>
      <c r="DP136" s="326"/>
      <c r="DQ136" s="326"/>
      <c r="DR136" s="326"/>
      <c r="DS136" s="326"/>
      <c r="DT136" s="326"/>
      <c r="DU136" s="326"/>
      <c r="DV136" s="326"/>
      <c r="DW136" s="326"/>
      <c r="DX136" s="326"/>
      <c r="DY136" s="326"/>
      <c r="DZ136" s="326"/>
      <c r="EA136" s="326"/>
      <c r="EB136" s="326"/>
      <c r="EC136" s="326"/>
      <c r="ED136" s="326"/>
      <c r="EE136" s="326"/>
      <c r="EF136" s="326"/>
      <c r="EG136" s="326"/>
      <c r="EH136" s="326"/>
      <c r="EI136" s="326"/>
      <c r="EJ136" s="326"/>
      <c r="EK136" s="326"/>
      <c r="EL136" s="326"/>
      <c r="EM136" s="326"/>
      <c r="EN136" s="326"/>
      <c r="EO136" s="326"/>
      <c r="EP136" s="326"/>
      <c r="EQ136" s="326"/>
      <c r="ER136" s="326"/>
      <c r="ES136" s="326"/>
      <c r="ET136" s="326"/>
      <c r="EU136" s="326"/>
      <c r="EV136" s="326"/>
      <c r="EW136" s="326"/>
      <c r="EX136" s="326"/>
      <c r="EY136" s="326"/>
      <c r="EZ136" s="326"/>
      <c r="FA136" s="326"/>
      <c r="FB136" s="326"/>
      <c r="FC136" s="326"/>
      <c r="FD136" s="326"/>
      <c r="FE136" s="326"/>
      <c r="FF136" s="326"/>
      <c r="FG136" s="326"/>
      <c r="FH136" s="326"/>
      <c r="FI136" s="326"/>
      <c r="FJ136" s="326"/>
      <c r="FK136" s="326"/>
      <c r="FL136" s="326"/>
      <c r="FM136" s="326"/>
      <c r="FN136" s="326"/>
      <c r="FO136" s="326"/>
      <c r="FP136" s="326"/>
      <c r="FQ136" s="326"/>
      <c r="FR136" s="326"/>
      <c r="FS136" s="326"/>
      <c r="FT136" s="326"/>
      <c r="FU136" s="326"/>
      <c r="FV136" s="326"/>
      <c r="FW136" s="326"/>
      <c r="FX136" s="326"/>
      <c r="FY136" s="326"/>
      <c r="FZ136" s="326"/>
      <c r="GA136" s="326"/>
      <c r="GB136" s="326"/>
      <c r="GC136" s="326"/>
      <c r="GD136" s="326"/>
      <c r="GE136" s="326"/>
      <c r="GF136" s="326"/>
      <c r="GG136" s="326"/>
      <c r="GH136" s="326"/>
      <c r="GI136" s="326"/>
      <c r="GJ136" s="326"/>
      <c r="GK136" s="326"/>
      <c r="GL136" s="326"/>
      <c r="GM136" s="326"/>
      <c r="GN136" s="326"/>
      <c r="GO136" s="326"/>
      <c r="GP136" s="326"/>
    </row>
    <row r="137" spans="1:27" s="331" customFormat="1" ht="41.25" customHeight="1">
      <c r="A137" s="670" t="s">
        <v>110</v>
      </c>
      <c r="B137" s="671"/>
      <c r="C137" s="671"/>
      <c r="D137" s="671"/>
      <c r="E137" s="671"/>
      <c r="F137" s="671"/>
      <c r="G137" s="671"/>
      <c r="H137" s="671"/>
      <c r="I137" s="671"/>
      <c r="J137" s="671"/>
      <c r="K137" s="672"/>
      <c r="L137" s="329"/>
      <c r="M137" s="330"/>
      <c r="Q137" s="332">
        <f>(R137*Q136)/R136</f>
        <v>0.00391875</v>
      </c>
      <c r="R137" s="333">
        <f>AVERAGE(R46,R84,R124,R134)</f>
        <v>0.95</v>
      </c>
      <c r="S137" s="332">
        <f>(T137*S136)/T136</f>
        <v>0.0014</v>
      </c>
      <c r="T137" s="333">
        <f>AVERAGE(T46,T84,T124,T134)</f>
        <v>1</v>
      </c>
      <c r="U137" s="324">
        <f>SUM(U46,U84,U124,U134)</f>
        <v>0.804775</v>
      </c>
      <c r="V137" s="332">
        <f>(W137*V136)/W136</f>
        <v>0.0014</v>
      </c>
      <c r="W137" s="333">
        <f>AVERAGE(W46,W84,W124,W134)</f>
        <v>1</v>
      </c>
      <c r="X137" s="324">
        <f>SUM(X46,X84,X124,X134)</f>
        <v>0.8061750000000001</v>
      </c>
      <c r="Y137" s="332" t="e">
        <f>(Z137*Y136)/Z136</f>
        <v>#DIV/0!</v>
      </c>
      <c r="Z137" s="333" t="e">
        <f>AVERAGE(Z46,Z84,Z124,Z134)</f>
        <v>#DIV/0!</v>
      </c>
      <c r="AA137" s="256" t="e">
        <f>SUM(AA46,AA84,AA124,AA134)</f>
        <v>#DIV/0!</v>
      </c>
    </row>
    <row r="151" ht="16.5"/>
    <row r="152" ht="16.5"/>
    <row r="153" ht="16.5"/>
    <row r="154" ht="16.5"/>
    <row r="155" ht="16.5"/>
    <row r="156" ht="16.5"/>
    <row r="157" ht="16.5"/>
    <row r="158" ht="16.5"/>
    <row r="159" ht="16.5"/>
    <row r="187" ht="16.5"/>
    <row r="188" ht="16.5"/>
    <row r="189" ht="16.5"/>
    <row r="190" ht="16.5"/>
    <row r="191" ht="16.5"/>
    <row r="192" ht="16.5"/>
    <row r="193" ht="16.5"/>
    <row r="194" ht="16.5"/>
    <row r="195" ht="16.5"/>
    <row r="196" ht="16.5"/>
    <row r="197" ht="16.5"/>
    <row r="198" ht="16.5"/>
    <row r="199" ht="16.5"/>
    <row r="207" ht="16.5"/>
    <row r="208" ht="16.5"/>
    <row r="210" ht="16.5"/>
    <row r="211" ht="16.5"/>
    <row r="212" ht="16.5"/>
    <row r="213" ht="16.5"/>
    <row r="214" ht="16.5"/>
    <row r="215" ht="16.5"/>
    <row r="216" ht="16.5"/>
    <row r="217" ht="16.5"/>
    <row r="218" ht="16.5"/>
    <row r="219" ht="16.5"/>
    <row r="220" ht="16.5"/>
    <row r="274" ht="16.5"/>
    <row r="275" ht="16.5"/>
    <row r="276" ht="16.5"/>
    <row r="277" ht="16.5"/>
    <row r="278" ht="16.5"/>
    <row r="279" ht="16.5"/>
    <row r="280" ht="16.5"/>
    <row r="281" ht="16.5"/>
    <row r="282" ht="16.5"/>
  </sheetData>
  <sheetProtection password="CC3A" sheet="1" insertHyperlinks="0"/>
  <mergeCells count="210">
    <mergeCell ref="AR131:AR132"/>
    <mergeCell ref="AB131:AB132"/>
    <mergeCell ref="AC131:AC132"/>
    <mergeCell ref="AD131:AD132"/>
    <mergeCell ref="AE131:AE132"/>
    <mergeCell ref="AJ131:AJ132"/>
    <mergeCell ref="AK131:AK132"/>
    <mergeCell ref="AF131:AF132"/>
    <mergeCell ref="AG131:AG132"/>
    <mergeCell ref="AN131:AN132"/>
    <mergeCell ref="N14:P15"/>
    <mergeCell ref="N56:P57"/>
    <mergeCell ref="N91:P92"/>
    <mergeCell ref="N131:P132"/>
    <mergeCell ref="V131:V132"/>
    <mergeCell ref="A91:A92"/>
    <mergeCell ref="S131:S132"/>
    <mergeCell ref="R54:R55"/>
    <mergeCell ref="S54:S55"/>
    <mergeCell ref="T54:T55"/>
    <mergeCell ref="AO131:AO132"/>
    <mergeCell ref="AP131:AP132"/>
    <mergeCell ref="AQ131:AQ132"/>
    <mergeCell ref="AL131:AL132"/>
    <mergeCell ref="W56:W57"/>
    <mergeCell ref="X56:X57"/>
    <mergeCell ref="Y56:Y57"/>
    <mergeCell ref="Z56:Z57"/>
    <mergeCell ref="AA56:AA57"/>
    <mergeCell ref="Q89:AA89"/>
    <mergeCell ref="X54:X55"/>
    <mergeCell ref="AA54:AA55"/>
    <mergeCell ref="Q56:Q57"/>
    <mergeCell ref="R56:R57"/>
    <mergeCell ref="S56:S57"/>
    <mergeCell ref="T56:T57"/>
    <mergeCell ref="U56:U57"/>
    <mergeCell ref="V56:V57"/>
    <mergeCell ref="Y54:Y55"/>
    <mergeCell ref="A10:AS10"/>
    <mergeCell ref="M54:M55"/>
    <mergeCell ref="N54:N55"/>
    <mergeCell ref="O54:O55"/>
    <mergeCell ref="P54:P55"/>
    <mergeCell ref="A11:P11"/>
    <mergeCell ref="Q54:Q55"/>
    <mergeCell ref="Z54:Z55"/>
    <mergeCell ref="U54:U55"/>
    <mergeCell ref="Q11:AS11"/>
    <mergeCell ref="A12:A13"/>
    <mergeCell ref="B12:B13"/>
    <mergeCell ref="A1:AS3"/>
    <mergeCell ref="S5:AS5"/>
    <mergeCell ref="S6:AS6"/>
    <mergeCell ref="S7:AS7"/>
    <mergeCell ref="A5:H5"/>
    <mergeCell ref="A6:H6"/>
    <mergeCell ref="A7:H7"/>
    <mergeCell ref="C12:C13"/>
    <mergeCell ref="D12:D13"/>
    <mergeCell ref="E12:H12"/>
    <mergeCell ref="AB12:AI12"/>
    <mergeCell ref="I12:I13"/>
    <mergeCell ref="J12:J13"/>
    <mergeCell ref="P12:P13"/>
    <mergeCell ref="AJ12:AM12"/>
    <mergeCell ref="AN12:AN13"/>
    <mergeCell ref="AO12:AO13"/>
    <mergeCell ref="AP12:AS12"/>
    <mergeCell ref="A14:A20"/>
    <mergeCell ref="K12:K13"/>
    <mergeCell ref="L12:L13"/>
    <mergeCell ref="N12:N13"/>
    <mergeCell ref="O12:O13"/>
    <mergeCell ref="Q12:AA12"/>
    <mergeCell ref="A21:A28"/>
    <mergeCell ref="A29:A36"/>
    <mergeCell ref="A37:A44"/>
    <mergeCell ref="A45:K45"/>
    <mergeCell ref="A46:K46"/>
    <mergeCell ref="A49:AS49"/>
    <mergeCell ref="A50:L50"/>
    <mergeCell ref="Q50:AS50"/>
    <mergeCell ref="A51:A52"/>
    <mergeCell ref="B51:B52"/>
    <mergeCell ref="C51:C52"/>
    <mergeCell ref="D51:D52"/>
    <mergeCell ref="E51:H51"/>
    <mergeCell ref="I51:I52"/>
    <mergeCell ref="AJ51:AM51"/>
    <mergeCell ref="AN51:AN52"/>
    <mergeCell ref="A53:A58"/>
    <mergeCell ref="L51:L52"/>
    <mergeCell ref="N51:N52"/>
    <mergeCell ref="O51:O52"/>
    <mergeCell ref="P51:P52"/>
    <mergeCell ref="H54:H55"/>
    <mergeCell ref="I54:I55"/>
    <mergeCell ref="J54:J55"/>
    <mergeCell ref="J51:J52"/>
    <mergeCell ref="K51:K52"/>
    <mergeCell ref="F54:F55"/>
    <mergeCell ref="G54:G55"/>
    <mergeCell ref="F56:F57"/>
    <mergeCell ref="G56:G57"/>
    <mergeCell ref="AO51:AO52"/>
    <mergeCell ref="AP51:AS51"/>
    <mergeCell ref="Q51:AA51"/>
    <mergeCell ref="AB51:AI51"/>
    <mergeCell ref="V54:V55"/>
    <mergeCell ref="W54:W55"/>
    <mergeCell ref="A89:A90"/>
    <mergeCell ref="B89:B90"/>
    <mergeCell ref="C89:C90"/>
    <mergeCell ref="A59:A66"/>
    <mergeCell ref="A67:A74"/>
    <mergeCell ref="B69:B71"/>
    <mergeCell ref="B72:B73"/>
    <mergeCell ref="AJ89:AM89"/>
    <mergeCell ref="AN89:AN90"/>
    <mergeCell ref="AO89:AO90"/>
    <mergeCell ref="O89:O90"/>
    <mergeCell ref="A75:A82"/>
    <mergeCell ref="A83:K83"/>
    <mergeCell ref="A84:K84"/>
    <mergeCell ref="A87:AS87"/>
    <mergeCell ref="A88:P88"/>
    <mergeCell ref="Q88:AS88"/>
    <mergeCell ref="AP89:AS89"/>
    <mergeCell ref="A128:P128"/>
    <mergeCell ref="Q128:AS128"/>
    <mergeCell ref="A99:A106"/>
    <mergeCell ref="A107:A114"/>
    <mergeCell ref="J89:J90"/>
    <mergeCell ref="P89:P90"/>
    <mergeCell ref="D89:D90"/>
    <mergeCell ref="E89:H89"/>
    <mergeCell ref="I89:I90"/>
    <mergeCell ref="AJ129:AM129"/>
    <mergeCell ref="A129:A130"/>
    <mergeCell ref="B129:B130"/>
    <mergeCell ref="C129:C130"/>
    <mergeCell ref="D129:D130"/>
    <mergeCell ref="E129:H129"/>
    <mergeCell ref="L129:L130"/>
    <mergeCell ref="N129:N130"/>
    <mergeCell ref="O129:O130"/>
    <mergeCell ref="P129:P130"/>
    <mergeCell ref="F131:F132"/>
    <mergeCell ref="G131:G132"/>
    <mergeCell ref="Y131:Y132"/>
    <mergeCell ref="Z131:Z132"/>
    <mergeCell ref="Q131:Q132"/>
    <mergeCell ref="R131:R132"/>
    <mergeCell ref="T131:T132"/>
    <mergeCell ref="Q129:AA129"/>
    <mergeCell ref="AA131:AA132"/>
    <mergeCell ref="U131:U132"/>
    <mergeCell ref="X131:X132"/>
    <mergeCell ref="W131:W132"/>
    <mergeCell ref="AB129:AI129"/>
    <mergeCell ref="A136:K136"/>
    <mergeCell ref="A133:K133"/>
    <mergeCell ref="K129:K130"/>
    <mergeCell ref="C131:C132"/>
    <mergeCell ref="L131:L132"/>
    <mergeCell ref="H131:H132"/>
    <mergeCell ref="I131:I132"/>
    <mergeCell ref="I129:I130"/>
    <mergeCell ref="D131:D132"/>
    <mergeCell ref="E131:E132"/>
    <mergeCell ref="A137:K137"/>
    <mergeCell ref="L14:L15"/>
    <mergeCell ref="L53:L57"/>
    <mergeCell ref="C54:C55"/>
    <mergeCell ref="D54:D55"/>
    <mergeCell ref="E54:E55"/>
    <mergeCell ref="A131:A132"/>
    <mergeCell ref="J56:J57"/>
    <mergeCell ref="K56:K57"/>
    <mergeCell ref="A134:K134"/>
    <mergeCell ref="AP129:AS129"/>
    <mergeCell ref="AP54:AQ54"/>
    <mergeCell ref="K54:K55"/>
    <mergeCell ref="C56:C57"/>
    <mergeCell ref="D56:D57"/>
    <mergeCell ref="E56:E57"/>
    <mergeCell ref="J129:J130"/>
    <mergeCell ref="AN129:AN130"/>
    <mergeCell ref="AO129:AO130"/>
    <mergeCell ref="L91:L92"/>
    <mergeCell ref="H56:H57"/>
    <mergeCell ref="I56:I57"/>
    <mergeCell ref="A115:A122"/>
    <mergeCell ref="A123:K123"/>
    <mergeCell ref="A124:K124"/>
    <mergeCell ref="A127:AS127"/>
    <mergeCell ref="AB89:AI89"/>
    <mergeCell ref="K89:K90"/>
    <mergeCell ref="L89:L90"/>
    <mergeCell ref="N89:N90"/>
    <mergeCell ref="A4:D4"/>
    <mergeCell ref="J4:P4"/>
    <mergeCell ref="A8:H8"/>
    <mergeCell ref="J5:K5"/>
    <mergeCell ref="J6:K6"/>
    <mergeCell ref="J7:K7"/>
    <mergeCell ref="L5:P5"/>
    <mergeCell ref="L6:P6"/>
    <mergeCell ref="L7:P7"/>
  </mergeCells>
  <conditionalFormatting sqref="R56 R58:R82 T14:T44 W14:W44 Z14:Z44 R14:R44 R53:R54 T53:T54 W53:W54 Z53:Z54 R91:R122 T91:T122 W91:W122 Z91:Z122">
    <cfRule type="expression" priority="21" dxfId="1" stopIfTrue="1">
      <formula>(Q14&lt;&gt;0)</formula>
    </cfRule>
  </conditionalFormatting>
  <conditionalFormatting sqref="Q14:Q44">
    <cfRule type="expression" priority="33" dxfId="0" stopIfTrue="1">
      <formula>E14=0</formula>
    </cfRule>
  </conditionalFormatting>
  <conditionalFormatting sqref="S14:S44 S91:S122">
    <cfRule type="expression" priority="32" dxfId="0" stopIfTrue="1">
      <formula>F14=0</formula>
    </cfRule>
  </conditionalFormatting>
  <conditionalFormatting sqref="V14:V44 V91:V122">
    <cfRule type="expression" priority="31" dxfId="0" stopIfTrue="1">
      <formula>G14=0</formula>
    </cfRule>
  </conditionalFormatting>
  <conditionalFormatting sqref="Y14:Y44 Y91:Y122">
    <cfRule type="expression" priority="30" dxfId="0" stopIfTrue="1">
      <formula>H14=0</formula>
    </cfRule>
  </conditionalFormatting>
  <conditionalFormatting sqref="Q56 Q58:Q82">
    <cfRule type="expression" priority="25" dxfId="0" stopIfTrue="1">
      <formula>E56=0</formula>
    </cfRule>
  </conditionalFormatting>
  <conditionalFormatting sqref="S56 S58:S82">
    <cfRule type="expression" priority="24" dxfId="0" stopIfTrue="1">
      <formula>F56=0</formula>
    </cfRule>
  </conditionalFormatting>
  <conditionalFormatting sqref="V56 V58:V82">
    <cfRule type="expression" priority="23" dxfId="0" stopIfTrue="1">
      <formula>G56=0</formula>
    </cfRule>
  </conditionalFormatting>
  <conditionalFormatting sqref="Y56 Y58:Y82">
    <cfRule type="expression" priority="22" dxfId="0" stopIfTrue="1">
      <formula>H56=0</formula>
    </cfRule>
  </conditionalFormatting>
  <conditionalFormatting sqref="T56 T58:T82">
    <cfRule type="expression" priority="20" dxfId="1" stopIfTrue="1">
      <formula>(S56&lt;&gt;0)</formula>
    </cfRule>
  </conditionalFormatting>
  <conditionalFormatting sqref="W56 W58:W82">
    <cfRule type="expression" priority="19" dxfId="1" stopIfTrue="1">
      <formula>(V56&lt;&gt;0)</formula>
    </cfRule>
  </conditionalFormatting>
  <conditionalFormatting sqref="Z56 Z58:Z82">
    <cfRule type="expression" priority="18" dxfId="1" stopIfTrue="1">
      <formula>(Y56&lt;&gt;0)</formula>
    </cfRule>
  </conditionalFormatting>
  <conditionalFormatting sqref="Q92:Q122">
    <cfRule type="expression" priority="17" dxfId="0" stopIfTrue="1">
      <formula>E92=0</formula>
    </cfRule>
  </conditionalFormatting>
  <conditionalFormatting sqref="R131">
    <cfRule type="expression" priority="5" dxfId="1" stopIfTrue="1">
      <formula>(Q131&lt;&gt;0)</formula>
    </cfRule>
  </conditionalFormatting>
  <conditionalFormatting sqref="T131">
    <cfRule type="expression" priority="4" dxfId="1" stopIfTrue="1">
      <formula>(S131&lt;&gt;0)</formula>
    </cfRule>
  </conditionalFormatting>
  <conditionalFormatting sqref="W131">
    <cfRule type="expression" priority="3" dxfId="1" stopIfTrue="1">
      <formula>(V131&lt;&gt;0)</formula>
    </cfRule>
  </conditionalFormatting>
  <conditionalFormatting sqref="Z131">
    <cfRule type="expression" priority="2" dxfId="1" stopIfTrue="1">
      <formula>(Y131&lt;&gt;0)</formula>
    </cfRule>
  </conditionalFormatting>
  <conditionalFormatting sqref="Q53:Q54">
    <cfRule type="expression" priority="192" dxfId="0" stopIfTrue="1">
      <formula>'GESTION MERCADEO'!#REF!=0</formula>
    </cfRule>
  </conditionalFormatting>
  <conditionalFormatting sqref="S53">
    <cfRule type="expression" priority="193" dxfId="0" stopIfTrue="1">
      <formula>'GESTION MERCADEO'!#REF!=0</formula>
    </cfRule>
  </conditionalFormatting>
  <conditionalFormatting sqref="S54">
    <cfRule type="expression" priority="207" dxfId="0" stopIfTrue="1">
      <formula>'GESTION MERCADEO'!#REF!=0</formula>
    </cfRule>
  </conditionalFormatting>
  <conditionalFormatting sqref="V54">
    <cfRule type="expression" priority="208" dxfId="0" stopIfTrue="1">
      <formula>'GESTION MERCADEO'!#REF!=0</formula>
    </cfRule>
  </conditionalFormatting>
  <conditionalFormatting sqref="Y54">
    <cfRule type="expression" priority="209" dxfId="0" stopIfTrue="1">
      <formula>'GESTION MERCADEO'!#REF!=0</formula>
    </cfRule>
  </conditionalFormatting>
  <conditionalFormatting sqref="V53">
    <cfRule type="expression" priority="1" dxfId="0" stopIfTrue="1">
      <formula>'GESTION MERCADEO'!#REF!=0</formula>
    </cfRule>
  </conditionalFormatting>
  <dataValidations count="4">
    <dataValidation allowBlank="1" showInputMessage="1" showErrorMessage="1" promptTitle="COMPONENTE PLAN MPIO" prompt="Estos tres ítems hacen referencia a la ubicación de la línea estratégica del plan de Metrosalud en el Plan de Desarrollo Municipal. " sqref="J6"/>
    <dataValidation allowBlank="1" showInputMessage="1" showErrorMessage="1" promptTitle="PROGRAMA PLAN MPIO" prompt="Estos tres ítems hacen referencia a la ubicación de la línea estratégica del plan de Metrosalud en el Plan de Desarrollo Municipal. " sqref="J7:J9 A8"/>
    <dataValidation allowBlank="1" showInputMessage="1" showErrorMessage="1" promptTitle="LINEA ESTRATE PLAN DE DLLO MPIO" prompt="Estos tres ítems hacen referencia a la ubicación de la línea estratégica del plan de Metrosalud en el Plan de Desarrollo Municipal. " sqref="J5"/>
    <dataValidation allowBlank="1" showErrorMessage="1" sqref="B22 A136:A137 J12:K13 I12 L12:M12 A10:A13 E22:I22 E16:I16 AJ23:AK27 AJ12:AJ13 AK13:AM13 AP13:AS13 Q11:Q12 AB12 AN12:AO12 AN14:AO14 Q13:AI13 C73 E21:G21 Q14:AA44 J51:K52 I51 L51:M51 Q51 B60 H37:I37 AJ61:AK65 AJ51:AJ52 AK52:AM52 AP52:AS52 AB51 AN51:AO51 AN53:AO53 C67:D71 Q52:AI52 H69:H71 A51:H52 B100 J89:K90 I89 L89:M89 Q89 E100:I100 A89:H90 AJ101:AK105 AJ89:AJ90 AK90:AM90 AP90:AS90 AB89 AN89:AO89 K58:K82 Q90:AI90 K99:K106 K110:K122 J129:K130 I129 L129:M129 Q129 A129:H130 AJ129:AJ130 AK130:AM130 AP130:AS130 AB129 AN129:AO129 AN131:AO131 B72:D72 K93:K95 Q130:AI130 B12:H13 B67:B69 D59 D60:H60 Q58:AA82 Q56:AA56 Q131:AA131 K17:K44 Q53:AA54 Q91:AA122"/>
  </dataValidations>
  <hyperlinks>
    <hyperlink ref="AP54" r:id="rId1" display="MERCADEO\Trimestre 1\Despliegue contratacion.zip"/>
    <hyperlink ref="AP91" r:id="rId2" display="MERCADEO\Trimestre 1\despliegue plan de mercadeo.zip"/>
    <hyperlink ref="AP14" r:id="rId3" display="MERCADEO\Trimestre 1\Nuevos procedimientos.zip"/>
    <hyperlink ref="AP131" r:id="rId4" display="MERCADEO\Trimestre 1\Informe lineas de negocios trimestre 1.pptx"/>
    <hyperlink ref="AP56" r:id="rId5" display="MERCADEO\Trimestre 1\Ejecucion Contratos"/>
    <hyperlink ref="AQ16" r:id="rId6" display="MERCADEO\Trimestre 2\Plan de Operativización Mercadeo 2016-2019ARSL.docx"/>
    <hyperlink ref="AQ56" r:id="rId7" display="MERCADEO\Trimestre 2\Evidencias\% ejecucion contractual"/>
    <hyperlink ref="AQ92" r:id="rId8" display="MERCADEO\Trimestre 2\Plan de Operativización Mercadeo 2016-2019ARSL.docx"/>
    <hyperlink ref="AQ131:AQ132" r:id="rId9" display="MERCADEO\Trimestre 2\Evidencias\Lineas de negocio.pptx"/>
    <hyperlink ref="AR54" r:id="rId10" display="MERCADEO\Trimestre 3\evidencias\Despliegue contratos.zip"/>
    <hyperlink ref="AR56" r:id="rId11" display="MERCADEO\Trimestre 3\evidencias\Ejecucion contractual\Copia de EJEC ING Y GASTOS A SEP 2016.xlsx"/>
    <hyperlink ref="AR131:AR132" r:id="rId12" display="MERCADEO\Trimestre 3\evidencias\INDICA LINEAS DE NEGOCIO SEPT 2016.pptx"/>
  </hyperlinks>
  <printOptions horizontalCentered="1"/>
  <pageMargins left="0" right="0" top="0" bottom="0" header="0.31496062992125984" footer="0.31496062992125984"/>
  <pageSetup horizontalDpi="600" verticalDpi="600" orientation="landscape" pageOrder="overThenDown" paperSize="14" scale="40" r:id="rId15"/>
  <rowBreaks count="1" manualBreakCount="1">
    <brk id="84" max="255" man="1"/>
  </rowBreaks>
  <legacyDrawing r:id="rId14"/>
</worksheet>
</file>

<file path=xl/worksheets/sheet9.xml><?xml version="1.0" encoding="utf-8"?>
<worksheet xmlns="http://schemas.openxmlformats.org/spreadsheetml/2006/main" xmlns:r="http://schemas.openxmlformats.org/officeDocument/2006/relationships">
  <dimension ref="A1:GP115"/>
  <sheetViews>
    <sheetView zoomScale="60" zoomScaleNormal="60" zoomScaleSheetLayoutView="71" zoomScalePageLayoutView="0" workbookViewId="0" topLeftCell="A1">
      <selection activeCell="A6" sqref="A6:H6"/>
    </sheetView>
  </sheetViews>
  <sheetFormatPr defaultColWidth="11.421875" defaultRowHeight="15"/>
  <cols>
    <col min="1" max="1" width="29.7109375" style="207" customWidth="1"/>
    <col min="2" max="2" width="74.140625" style="323" customWidth="1"/>
    <col min="3" max="3" width="37.140625" style="207" customWidth="1"/>
    <col min="4" max="4" width="17.140625" style="207" customWidth="1"/>
    <col min="5" max="7" width="10.57421875" style="207" hidden="1" customWidth="1"/>
    <col min="8" max="8" width="11.7109375" style="207" hidden="1" customWidth="1"/>
    <col min="9" max="9" width="17.140625" style="323" customWidth="1"/>
    <col min="10" max="10" width="52.28125" style="207" customWidth="1"/>
    <col min="11" max="11" width="37.57421875" style="207" customWidth="1"/>
    <col min="12" max="12" width="28.7109375" style="207" customWidth="1"/>
    <col min="13" max="13" width="28.7109375" style="207" hidden="1" customWidth="1"/>
    <col min="14" max="14" width="12.00390625" style="207" customWidth="1"/>
    <col min="15" max="15" width="16.140625" style="207" customWidth="1"/>
    <col min="16" max="16" width="11.28125" style="207" customWidth="1"/>
    <col min="17" max="17" width="15.7109375" style="207" hidden="1" customWidth="1"/>
    <col min="18" max="18" width="14.8515625" style="207" hidden="1" customWidth="1"/>
    <col min="19" max="19" width="16.140625" style="207" hidden="1" customWidth="1"/>
    <col min="20" max="20" width="14.00390625" style="207" hidden="1" customWidth="1"/>
    <col min="21" max="21" width="20.00390625" style="207" hidden="1" customWidth="1"/>
    <col min="22" max="22" width="17.421875" style="207" hidden="1" customWidth="1"/>
    <col min="23" max="23" width="17.57421875" style="207" hidden="1" customWidth="1"/>
    <col min="24" max="26" width="21.00390625" style="207" hidden="1" customWidth="1"/>
    <col min="27" max="27" width="21.57421875" style="207" hidden="1" customWidth="1"/>
    <col min="28" max="28" width="17.421875" style="207" hidden="1" customWidth="1"/>
    <col min="29" max="29" width="18.00390625" style="207" hidden="1" customWidth="1"/>
    <col min="30" max="30" width="17.8515625" style="207" hidden="1" customWidth="1"/>
    <col min="31" max="31" width="21.00390625" style="207" hidden="1" customWidth="1"/>
    <col min="32" max="35" width="15.8515625" style="207" hidden="1" customWidth="1"/>
    <col min="36" max="36" width="16.7109375" style="207" hidden="1" customWidth="1"/>
    <col min="37" max="37" width="16.140625" style="207" hidden="1" customWidth="1"/>
    <col min="38" max="38" width="17.57421875" style="207" hidden="1" customWidth="1"/>
    <col min="39" max="39" width="20.00390625" style="207" hidden="1" customWidth="1"/>
    <col min="40" max="40" width="15.28125" style="207" hidden="1" customWidth="1"/>
    <col min="41" max="41" width="18.140625" style="207" hidden="1" customWidth="1"/>
    <col min="42" max="42" width="22.140625" style="207" hidden="1" customWidth="1"/>
    <col min="43" max="43" width="21.00390625" style="207" hidden="1" customWidth="1"/>
    <col min="44" max="44" width="22.57421875" style="207" hidden="1" customWidth="1"/>
    <col min="45" max="45" width="11.421875" style="207" hidden="1" customWidth="1"/>
    <col min="46" max="46" width="0" style="207" hidden="1" customWidth="1"/>
    <col min="47" max="16384" width="11.421875" style="207" customWidth="1"/>
  </cols>
  <sheetData>
    <row r="1" spans="1:45" ht="18" customHeight="1">
      <c r="A1" s="644" t="s">
        <v>615</v>
      </c>
      <c r="B1" s="645"/>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row>
    <row r="2" spans="1:45" ht="17.25" customHeight="1">
      <c r="A2" s="644"/>
      <c r="B2" s="645"/>
      <c r="C2" s="645"/>
      <c r="D2" s="645"/>
      <c r="E2" s="645"/>
      <c r="F2" s="645"/>
      <c r="G2" s="645"/>
      <c r="H2" s="645"/>
      <c r="I2" s="645"/>
      <c r="J2" s="645"/>
      <c r="K2" s="645"/>
      <c r="L2" s="645"/>
      <c r="M2" s="645"/>
      <c r="N2" s="645"/>
      <c r="O2" s="645"/>
      <c r="P2" s="645"/>
      <c r="Q2" s="645"/>
      <c r="R2" s="645"/>
      <c r="S2" s="645"/>
      <c r="T2" s="645"/>
      <c r="U2" s="645"/>
      <c r="V2" s="645"/>
      <c r="W2" s="645"/>
      <c r="X2" s="645"/>
      <c r="Y2" s="645"/>
      <c r="Z2" s="645"/>
      <c r="AA2" s="645"/>
      <c r="AB2" s="645"/>
      <c r="AC2" s="645"/>
      <c r="AD2" s="645"/>
      <c r="AE2" s="645"/>
      <c r="AF2" s="645"/>
      <c r="AG2" s="645"/>
      <c r="AH2" s="645"/>
      <c r="AI2" s="645"/>
      <c r="AJ2" s="645"/>
      <c r="AK2" s="645"/>
      <c r="AL2" s="645"/>
      <c r="AM2" s="645"/>
      <c r="AN2" s="645"/>
      <c r="AO2" s="645"/>
      <c r="AP2" s="645"/>
      <c r="AQ2" s="645"/>
      <c r="AR2" s="645"/>
      <c r="AS2" s="645"/>
    </row>
    <row r="3" spans="1:45" ht="30.75" customHeight="1">
      <c r="A3" s="644"/>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5"/>
      <c r="AQ3" s="645"/>
      <c r="AR3" s="645"/>
      <c r="AS3" s="645"/>
    </row>
    <row r="4" spans="1:45" ht="68.25" customHeight="1">
      <c r="A4" s="639" t="s">
        <v>670</v>
      </c>
      <c r="B4" s="639"/>
      <c r="C4" s="639"/>
      <c r="D4" s="639"/>
      <c r="E4" s="594"/>
      <c r="F4" s="594"/>
      <c r="G4" s="594"/>
      <c r="H4" s="594"/>
      <c r="I4" s="594"/>
      <c r="J4" s="639" t="s">
        <v>671</v>
      </c>
      <c r="K4" s="639"/>
      <c r="L4" s="639"/>
      <c r="M4" s="639"/>
      <c r="N4" s="639"/>
      <c r="O4" s="639"/>
      <c r="P4" s="639"/>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row>
    <row r="5" spans="1:45" ht="51" customHeight="1">
      <c r="A5" s="762" t="s">
        <v>638</v>
      </c>
      <c r="B5" s="762"/>
      <c r="C5" s="762"/>
      <c r="D5" s="762"/>
      <c r="E5" s="762"/>
      <c r="F5" s="762"/>
      <c r="G5" s="762"/>
      <c r="H5" s="762"/>
      <c r="I5" s="207"/>
      <c r="J5" s="643" t="s">
        <v>166</v>
      </c>
      <c r="K5" s="643"/>
      <c r="L5" s="762" t="s">
        <v>613</v>
      </c>
      <c r="M5" s="762"/>
      <c r="N5" s="762"/>
      <c r="O5" s="762"/>
      <c r="P5" s="762"/>
      <c r="S5" s="763" t="s">
        <v>113</v>
      </c>
      <c r="T5" s="764"/>
      <c r="U5" s="764"/>
      <c r="V5" s="764"/>
      <c r="W5" s="764"/>
      <c r="X5" s="764"/>
      <c r="Y5" s="764"/>
      <c r="Z5" s="764"/>
      <c r="AA5" s="764"/>
      <c r="AB5" s="764"/>
      <c r="AC5" s="764"/>
      <c r="AD5" s="764"/>
      <c r="AE5" s="764"/>
      <c r="AF5" s="764"/>
      <c r="AG5" s="764"/>
      <c r="AH5" s="764"/>
      <c r="AI5" s="764"/>
      <c r="AJ5" s="764"/>
      <c r="AK5" s="764"/>
      <c r="AL5" s="764"/>
      <c r="AM5" s="764"/>
      <c r="AN5" s="764"/>
      <c r="AO5" s="764"/>
      <c r="AP5" s="764"/>
      <c r="AQ5" s="764"/>
      <c r="AR5" s="764"/>
      <c r="AS5" s="764"/>
    </row>
    <row r="6" spans="1:45" ht="60" customHeight="1">
      <c r="A6" s="762" t="s">
        <v>640</v>
      </c>
      <c r="B6" s="762"/>
      <c r="C6" s="762"/>
      <c r="D6" s="762"/>
      <c r="E6" s="762"/>
      <c r="F6" s="762"/>
      <c r="G6" s="762"/>
      <c r="H6" s="762"/>
      <c r="I6" s="207"/>
      <c r="J6" s="643" t="s">
        <v>167</v>
      </c>
      <c r="K6" s="643"/>
      <c r="L6" s="762" t="s">
        <v>636</v>
      </c>
      <c r="M6" s="762"/>
      <c r="N6" s="762"/>
      <c r="O6" s="762"/>
      <c r="P6" s="762"/>
      <c r="S6" s="763" t="s">
        <v>114</v>
      </c>
      <c r="T6" s="764"/>
      <c r="U6" s="764"/>
      <c r="V6" s="764"/>
      <c r="W6" s="764"/>
      <c r="X6" s="764"/>
      <c r="Y6" s="764"/>
      <c r="Z6" s="764"/>
      <c r="AA6" s="764"/>
      <c r="AB6" s="764"/>
      <c r="AC6" s="764"/>
      <c r="AD6" s="764"/>
      <c r="AE6" s="764"/>
      <c r="AF6" s="764"/>
      <c r="AG6" s="764"/>
      <c r="AH6" s="764"/>
      <c r="AI6" s="764"/>
      <c r="AJ6" s="764"/>
      <c r="AK6" s="764"/>
      <c r="AL6" s="764"/>
      <c r="AM6" s="764"/>
      <c r="AN6" s="764"/>
      <c r="AO6" s="764"/>
      <c r="AP6" s="764"/>
      <c r="AQ6" s="764"/>
      <c r="AR6" s="764"/>
      <c r="AS6" s="764"/>
    </row>
    <row r="7" spans="1:45" ht="55.5" customHeight="1">
      <c r="A7" s="762" t="s">
        <v>641</v>
      </c>
      <c r="B7" s="762"/>
      <c r="C7" s="762"/>
      <c r="D7" s="762"/>
      <c r="E7" s="762"/>
      <c r="F7" s="762"/>
      <c r="G7" s="762"/>
      <c r="H7" s="762"/>
      <c r="I7" s="207"/>
      <c r="J7" s="643" t="s">
        <v>168</v>
      </c>
      <c r="K7" s="643"/>
      <c r="L7" s="762" t="s">
        <v>642</v>
      </c>
      <c r="M7" s="762"/>
      <c r="N7" s="762"/>
      <c r="O7" s="762"/>
      <c r="P7" s="762"/>
      <c r="S7" s="763" t="s">
        <v>115</v>
      </c>
      <c r="T7" s="764"/>
      <c r="U7" s="764"/>
      <c r="V7" s="764"/>
      <c r="W7" s="764"/>
      <c r="X7" s="764"/>
      <c r="Y7" s="764"/>
      <c r="Z7" s="764"/>
      <c r="AA7" s="764"/>
      <c r="AB7" s="764"/>
      <c r="AC7" s="764"/>
      <c r="AD7" s="764"/>
      <c r="AE7" s="764"/>
      <c r="AF7" s="764"/>
      <c r="AG7" s="764"/>
      <c r="AH7" s="764"/>
      <c r="AI7" s="764"/>
      <c r="AJ7" s="764"/>
      <c r="AK7" s="764"/>
      <c r="AL7" s="764"/>
      <c r="AM7" s="764"/>
      <c r="AN7" s="764"/>
      <c r="AO7" s="764"/>
      <c r="AP7" s="764"/>
      <c r="AQ7" s="764"/>
      <c r="AR7" s="764"/>
      <c r="AS7" s="764"/>
    </row>
    <row r="8" spans="1:45" ht="70.5" customHeight="1">
      <c r="A8" s="903" t="s">
        <v>639</v>
      </c>
      <c r="B8" s="762"/>
      <c r="C8" s="762"/>
      <c r="D8" s="762"/>
      <c r="E8" s="762"/>
      <c r="F8" s="762"/>
      <c r="G8" s="762"/>
      <c r="H8" s="762"/>
      <c r="I8" s="207"/>
      <c r="J8" s="583"/>
      <c r="K8" s="583"/>
      <c r="S8" s="581"/>
      <c r="T8" s="581"/>
      <c r="U8" s="581"/>
      <c r="V8" s="581"/>
      <c r="W8" s="581"/>
      <c r="X8" s="581"/>
      <c r="Y8" s="581"/>
      <c r="Z8" s="581"/>
      <c r="AA8" s="581"/>
      <c r="AB8" s="581"/>
      <c r="AC8" s="581"/>
      <c r="AD8" s="581"/>
      <c r="AE8" s="581"/>
      <c r="AF8" s="581"/>
      <c r="AG8" s="581"/>
      <c r="AH8" s="581"/>
      <c r="AI8" s="581"/>
      <c r="AJ8" s="581"/>
      <c r="AK8" s="581"/>
      <c r="AL8" s="581"/>
      <c r="AM8" s="581"/>
      <c r="AN8" s="581"/>
      <c r="AO8" s="581"/>
      <c r="AP8" s="581"/>
      <c r="AQ8" s="581"/>
      <c r="AR8" s="581"/>
      <c r="AS8" s="581"/>
    </row>
    <row r="9" spans="2:45" ht="33" customHeight="1">
      <c r="B9" s="207"/>
      <c r="I9" s="207"/>
      <c r="J9" s="583"/>
      <c r="K9" s="583"/>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row>
    <row r="10" spans="2:45" ht="33" customHeight="1">
      <c r="B10" s="207"/>
      <c r="I10" s="207"/>
      <c r="J10" s="583"/>
      <c r="K10" s="583"/>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row>
    <row r="11" spans="1:13" ht="40.5" customHeight="1">
      <c r="A11" s="208"/>
      <c r="B11" s="209"/>
      <c r="C11" s="210"/>
      <c r="D11" s="210"/>
      <c r="E11" s="210"/>
      <c r="F11" s="211"/>
      <c r="G11" s="211"/>
      <c r="H11" s="211"/>
      <c r="I11" s="211"/>
      <c r="J11" s="211"/>
      <c r="K11" s="209"/>
      <c r="L11" s="209"/>
      <c r="M11" s="209"/>
    </row>
    <row r="12" spans="1:45" ht="42" customHeight="1">
      <c r="A12" s="640" t="s">
        <v>479</v>
      </c>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row>
    <row r="13" spans="1:45" ht="47.25" customHeight="1">
      <c r="A13" s="765" t="s">
        <v>25</v>
      </c>
      <c r="B13" s="766"/>
      <c r="C13" s="766"/>
      <c r="D13" s="766"/>
      <c r="E13" s="766"/>
      <c r="F13" s="766"/>
      <c r="G13" s="766"/>
      <c r="H13" s="766"/>
      <c r="I13" s="766"/>
      <c r="J13" s="766"/>
      <c r="K13" s="766"/>
      <c r="L13" s="766"/>
      <c r="M13" s="766"/>
      <c r="N13" s="766"/>
      <c r="O13" s="766"/>
      <c r="P13" s="766"/>
      <c r="Q13" s="652" t="s">
        <v>138</v>
      </c>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row>
    <row r="14" spans="1:45" ht="33.75" customHeight="1">
      <c r="A14" s="703" t="s">
        <v>10</v>
      </c>
      <c r="B14" s="690" t="s">
        <v>99</v>
      </c>
      <c r="C14" s="690" t="s">
        <v>11</v>
      </c>
      <c r="D14" s="690" t="s">
        <v>12</v>
      </c>
      <c r="E14" s="704" t="s">
        <v>111</v>
      </c>
      <c r="F14" s="705"/>
      <c r="G14" s="705"/>
      <c r="H14" s="706"/>
      <c r="I14" s="693" t="s">
        <v>112</v>
      </c>
      <c r="J14" s="690" t="s">
        <v>13</v>
      </c>
      <c r="K14" s="690" t="s">
        <v>104</v>
      </c>
      <c r="L14" s="693" t="s">
        <v>14</v>
      </c>
      <c r="M14" s="394"/>
      <c r="N14" s="693" t="s">
        <v>156</v>
      </c>
      <c r="O14" s="693" t="s">
        <v>155</v>
      </c>
      <c r="P14" s="693" t="s">
        <v>157</v>
      </c>
      <c r="Q14" s="730" t="s">
        <v>139</v>
      </c>
      <c r="R14" s="731"/>
      <c r="S14" s="731"/>
      <c r="T14" s="731"/>
      <c r="U14" s="731"/>
      <c r="V14" s="731"/>
      <c r="W14" s="731"/>
      <c r="X14" s="731"/>
      <c r="Y14" s="731"/>
      <c r="Z14" s="731"/>
      <c r="AA14" s="731"/>
      <c r="AB14" s="730" t="s">
        <v>140</v>
      </c>
      <c r="AC14" s="731"/>
      <c r="AD14" s="731"/>
      <c r="AE14" s="731"/>
      <c r="AF14" s="731"/>
      <c r="AG14" s="731"/>
      <c r="AH14" s="731"/>
      <c r="AI14" s="732"/>
      <c r="AJ14" s="736" t="s">
        <v>141</v>
      </c>
      <c r="AK14" s="737"/>
      <c r="AL14" s="737"/>
      <c r="AM14" s="737"/>
      <c r="AN14" s="767" t="s">
        <v>145</v>
      </c>
      <c r="AO14" s="769" t="s">
        <v>146</v>
      </c>
      <c r="AP14" s="726" t="s">
        <v>148</v>
      </c>
      <c r="AQ14" s="727"/>
      <c r="AR14" s="727"/>
      <c r="AS14" s="727"/>
    </row>
    <row r="15" spans="1:45" ht="45" customHeight="1">
      <c r="A15" s="703"/>
      <c r="B15" s="690"/>
      <c r="C15" s="690"/>
      <c r="D15" s="690"/>
      <c r="E15" s="269" t="s">
        <v>100</v>
      </c>
      <c r="F15" s="269" t="s">
        <v>101</v>
      </c>
      <c r="G15" s="269" t="s">
        <v>102</v>
      </c>
      <c r="H15" s="269" t="s">
        <v>103</v>
      </c>
      <c r="I15" s="694"/>
      <c r="J15" s="690"/>
      <c r="K15" s="690"/>
      <c r="L15" s="694"/>
      <c r="M15" s="395"/>
      <c r="N15" s="694"/>
      <c r="O15" s="694"/>
      <c r="P15" s="694"/>
      <c r="Q15" s="433" t="s">
        <v>100</v>
      </c>
      <c r="R15" s="433" t="s">
        <v>142</v>
      </c>
      <c r="S15" s="433" t="s">
        <v>101</v>
      </c>
      <c r="T15" s="433" t="s">
        <v>142</v>
      </c>
      <c r="U15" s="433" t="s">
        <v>143</v>
      </c>
      <c r="V15" s="433" t="s">
        <v>102</v>
      </c>
      <c r="W15" s="433" t="s">
        <v>142</v>
      </c>
      <c r="X15" s="433" t="s">
        <v>144</v>
      </c>
      <c r="Y15" s="433" t="s">
        <v>103</v>
      </c>
      <c r="Z15" s="433" t="s">
        <v>142</v>
      </c>
      <c r="AA15" s="201" t="s">
        <v>165</v>
      </c>
      <c r="AB15" s="433" t="s">
        <v>100</v>
      </c>
      <c r="AC15" s="433" t="s">
        <v>142</v>
      </c>
      <c r="AD15" s="433" t="s">
        <v>101</v>
      </c>
      <c r="AE15" s="433" t="s">
        <v>142</v>
      </c>
      <c r="AF15" s="433" t="s">
        <v>102</v>
      </c>
      <c r="AG15" s="433" t="s">
        <v>142</v>
      </c>
      <c r="AH15" s="433" t="s">
        <v>103</v>
      </c>
      <c r="AI15" s="433" t="s">
        <v>142</v>
      </c>
      <c r="AJ15" s="433" t="s">
        <v>100</v>
      </c>
      <c r="AK15" s="433" t="s">
        <v>101</v>
      </c>
      <c r="AL15" s="433" t="s">
        <v>102</v>
      </c>
      <c r="AM15" s="433" t="s">
        <v>103</v>
      </c>
      <c r="AN15" s="768"/>
      <c r="AO15" s="770"/>
      <c r="AP15" s="270" t="s">
        <v>147</v>
      </c>
      <c r="AQ15" s="270" t="s">
        <v>149</v>
      </c>
      <c r="AR15" s="270" t="s">
        <v>150</v>
      </c>
      <c r="AS15" s="270" t="s">
        <v>151</v>
      </c>
    </row>
    <row r="16" spans="1:45" ht="59.25" customHeight="1">
      <c r="A16" s="676" t="s">
        <v>440</v>
      </c>
      <c r="B16" s="172" t="s">
        <v>550</v>
      </c>
      <c r="C16" s="991" t="s">
        <v>548</v>
      </c>
      <c r="D16" s="991" t="s">
        <v>116</v>
      </c>
      <c r="E16" s="991"/>
      <c r="F16" s="991"/>
      <c r="G16" s="991"/>
      <c r="H16" s="1007">
        <v>1</v>
      </c>
      <c r="I16" s="1007">
        <f>SUM(E16:H16)</f>
        <v>1</v>
      </c>
      <c r="J16" s="1006" t="s">
        <v>441</v>
      </c>
      <c r="K16" s="1006" t="s">
        <v>442</v>
      </c>
      <c r="L16" s="1008"/>
      <c r="M16" s="1004" t="s">
        <v>496</v>
      </c>
      <c r="N16" s="1000" t="s">
        <v>493</v>
      </c>
      <c r="O16" s="1000" t="s">
        <v>494</v>
      </c>
      <c r="P16" s="1011">
        <v>3</v>
      </c>
      <c r="Q16" s="1009"/>
      <c r="R16" s="742" t="str">
        <f>IF(Q16&lt;&gt;0,IF(Q16/E16&gt;100%,100%,Q16/E16)," ")</f>
        <v> </v>
      </c>
      <c r="S16" s="1010"/>
      <c r="T16" s="742" t="str">
        <f>IF(S16&lt;&gt;0,IF(S16/F16&gt;100%,100%,S16/F16)," ")</f>
        <v> </v>
      </c>
      <c r="U16" s="751"/>
      <c r="V16" s="790"/>
      <c r="W16" s="742" t="str">
        <f>IF(V16&lt;&gt;0,IF(V16/J16&gt;100%,100%,V16/J16)," ")</f>
        <v> </v>
      </c>
      <c r="X16" s="751"/>
      <c r="Y16" s="964"/>
      <c r="Z16" s="742" t="str">
        <f>IF(Y16&lt;&gt;0,IF(Y16/H16&gt;100%,100%,Y16/H16)," ")</f>
        <v> </v>
      </c>
      <c r="AA16" s="751">
        <f>IF((IF(M16="promedio",AVERAGE(Q16,S16,V16,Y16)/I16,SUM(Q16,S16,V16,Y16)/I16))&gt;100%,100%,(IF(M16="promedio",AVERAGE(Q16,S16,V16,Y16)/I16,SUM(Q16,S16,V16,Y16)/I16)))</f>
        <v>0</v>
      </c>
      <c r="AB16" s="275"/>
      <c r="AC16" s="275"/>
      <c r="AD16" s="275"/>
      <c r="AE16" s="275"/>
      <c r="AF16" s="511"/>
      <c r="AG16" s="275"/>
      <c r="AH16" s="275"/>
      <c r="AI16" s="275"/>
      <c r="AJ16" s="275"/>
      <c r="AK16" s="275"/>
      <c r="AL16" s="511"/>
      <c r="AM16" s="511"/>
      <c r="AN16" s="511"/>
      <c r="AO16" s="511"/>
      <c r="AP16" s="275"/>
      <c r="AQ16" s="275"/>
      <c r="AR16" s="455"/>
      <c r="AS16" s="215"/>
    </row>
    <row r="17" spans="1:45" ht="59.25" customHeight="1">
      <c r="A17" s="677"/>
      <c r="B17" s="172" t="s">
        <v>443</v>
      </c>
      <c r="C17" s="991"/>
      <c r="D17" s="991"/>
      <c r="E17" s="991"/>
      <c r="F17" s="991"/>
      <c r="G17" s="991"/>
      <c r="H17" s="1007"/>
      <c r="I17" s="1007"/>
      <c r="J17" s="1006"/>
      <c r="K17" s="1006"/>
      <c r="L17" s="1008"/>
      <c r="M17" s="1005"/>
      <c r="N17" s="1001"/>
      <c r="O17" s="1001"/>
      <c r="P17" s="1012"/>
      <c r="Q17" s="1009"/>
      <c r="R17" s="742"/>
      <c r="S17" s="1010"/>
      <c r="T17" s="742"/>
      <c r="U17" s="751"/>
      <c r="V17" s="792"/>
      <c r="W17" s="742"/>
      <c r="X17" s="751"/>
      <c r="Y17" s="964"/>
      <c r="Z17" s="742"/>
      <c r="AA17" s="751"/>
      <c r="AB17" s="275"/>
      <c r="AC17" s="275"/>
      <c r="AD17" s="275"/>
      <c r="AE17" s="275"/>
      <c r="AF17" s="511"/>
      <c r="AG17" s="275"/>
      <c r="AH17" s="275"/>
      <c r="AI17" s="275"/>
      <c r="AJ17" s="275"/>
      <c r="AK17" s="275"/>
      <c r="AL17" s="511"/>
      <c r="AM17" s="511"/>
      <c r="AN17" s="511"/>
      <c r="AO17" s="511"/>
      <c r="AP17" s="275"/>
      <c r="AQ17" s="217"/>
      <c r="AR17" s="456"/>
      <c r="AS17" s="217"/>
    </row>
    <row r="18" spans="1:45" ht="75.75" customHeight="1">
      <c r="A18" s="677"/>
      <c r="B18" s="446" t="s">
        <v>549</v>
      </c>
      <c r="C18" s="446" t="s">
        <v>444</v>
      </c>
      <c r="D18" s="446" t="s">
        <v>116</v>
      </c>
      <c r="E18" s="446">
        <v>1</v>
      </c>
      <c r="F18" s="446">
        <v>1</v>
      </c>
      <c r="G18" s="446">
        <v>1</v>
      </c>
      <c r="H18" s="446">
        <v>1</v>
      </c>
      <c r="I18" s="446">
        <v>1</v>
      </c>
      <c r="J18" s="453" t="s">
        <v>420</v>
      </c>
      <c r="K18" s="453" t="s">
        <v>442</v>
      </c>
      <c r="L18" s="593"/>
      <c r="M18" s="195" t="s">
        <v>496</v>
      </c>
      <c r="N18" s="1001"/>
      <c r="O18" s="1001"/>
      <c r="P18" s="1013"/>
      <c r="Q18" s="595">
        <v>1</v>
      </c>
      <c r="R18" s="382">
        <f>IF(Q18&lt;&gt;0,IF(Q18/E18&gt;100%,100%,Q18/E18)," ")</f>
        <v>1</v>
      </c>
      <c r="S18" s="477">
        <v>1</v>
      </c>
      <c r="T18" s="505">
        <f>IF(S18&lt;&gt;0,IF(S18/G18&gt;100%,100%,S18/G18)," 0")</f>
        <v>1</v>
      </c>
      <c r="U18" s="450">
        <f>IF((IF(M18="promedio",AVERAGE(Q18,S18)/AVERAGE(E18,F18),SUM(Q18,S18)/SUM(E18,F18)))&gt;100%,100%,(IF(M18="promedio",AVERAGE(Q18,S18)/AVERAGE(E18,F18),SUM(Q18,S18)/SUM(E18,F18))))</f>
        <v>1</v>
      </c>
      <c r="V18" s="564">
        <v>1</v>
      </c>
      <c r="W18" s="382">
        <f>IF(V18&lt;&gt;0,IF(V18/G18&gt;100%,100%,V18/G18)," ")</f>
        <v>1</v>
      </c>
      <c r="X18" s="450">
        <f>IF((IF(M18="promedio",AVERAGE(Q18,S18,V18)/AVERAGE(E18,F18,G18),SUM(Q18,S18,V18)/SUM(E18,F18,G18)))&gt;100%,100%,(IF(M18="promedio",AVERAGE(Q18,S18,V18)/AVERAGE(E18,F18,G18),SUM(Q18,S18,V18)/SUM(E18,F18,G18))))</f>
        <v>1</v>
      </c>
      <c r="Y18" s="451"/>
      <c r="Z18" s="382" t="str">
        <f>IF(Y18&lt;&gt;0,IF(Y18/H18&gt;100%,100%,Y18/H18)," ")</f>
        <v> </v>
      </c>
      <c r="AA18" s="450">
        <f>IF((IF(M18="promedio",AVERAGE(Q18,S18,V18,Y18)/I18,SUM(Q18,S18,V18,Y18)/I18))&gt;100%,100%,(IF(M18="promedio",AVERAGE(Q18,S18,V18,Y18)/I18,SUM(Q18,S18,V18,Y18)/I18)))</f>
        <v>1</v>
      </c>
      <c r="AB18" s="275"/>
      <c r="AC18" s="275"/>
      <c r="AD18" s="511"/>
      <c r="AE18" s="275"/>
      <c r="AF18" s="511"/>
      <c r="AG18" s="275"/>
      <c r="AH18" s="275"/>
      <c r="AI18" s="275"/>
      <c r="AJ18" s="275"/>
      <c r="AK18" s="511"/>
      <c r="AL18" s="511"/>
      <c r="AM18" s="511"/>
      <c r="AN18" s="472" t="s">
        <v>527</v>
      </c>
      <c r="AO18" s="511"/>
      <c r="AP18" s="1002" t="s">
        <v>528</v>
      </c>
      <c r="AQ18" s="1003"/>
      <c r="AR18" s="488" t="s">
        <v>664</v>
      </c>
      <c r="AS18" s="218"/>
    </row>
    <row r="19" spans="1:28" ht="34.5" customHeight="1">
      <c r="A19" s="695" t="s">
        <v>107</v>
      </c>
      <c r="B19" s="696"/>
      <c r="C19" s="696"/>
      <c r="D19" s="696"/>
      <c r="E19" s="696"/>
      <c r="F19" s="696"/>
      <c r="G19" s="696"/>
      <c r="H19" s="696"/>
      <c r="I19" s="696"/>
      <c r="J19" s="696"/>
      <c r="K19" s="696"/>
      <c r="L19" s="75">
        <v>0.0027</v>
      </c>
      <c r="M19" s="186"/>
      <c r="N19" s="254"/>
      <c r="O19" s="254"/>
      <c r="P19" s="254"/>
      <c r="Q19" s="358">
        <f>$L19/4</f>
        <v>0.000675</v>
      </c>
      <c r="R19" s="359">
        <v>1</v>
      </c>
      <c r="S19" s="358">
        <f>$L19/4</f>
        <v>0.000675</v>
      </c>
      <c r="T19" s="359">
        <v>1</v>
      </c>
      <c r="U19" s="263">
        <f>AVERAGE(U16:U18)</f>
        <v>1</v>
      </c>
      <c r="V19" s="358">
        <f>$L19/4</f>
        <v>0.000675</v>
      </c>
      <c r="W19" s="359">
        <v>1</v>
      </c>
      <c r="X19" s="263">
        <f>AVERAGE(X16:X18)</f>
        <v>1</v>
      </c>
      <c r="Y19" s="358">
        <f>$L19/4</f>
        <v>0.000675</v>
      </c>
      <c r="Z19" s="359">
        <v>1</v>
      </c>
      <c r="AA19" s="263">
        <f>AVERAGE(AA16:AA18)</f>
        <v>0.5</v>
      </c>
      <c r="AB19" s="257"/>
    </row>
    <row r="20" spans="1:28" ht="47.25" customHeight="1">
      <c r="A20" s="691" t="s">
        <v>108</v>
      </c>
      <c r="B20" s="692"/>
      <c r="C20" s="692"/>
      <c r="D20" s="692"/>
      <c r="E20" s="692"/>
      <c r="F20" s="692"/>
      <c r="G20" s="692"/>
      <c r="H20" s="692"/>
      <c r="I20" s="692"/>
      <c r="J20" s="692"/>
      <c r="K20" s="692"/>
      <c r="L20" s="258"/>
      <c r="M20" s="259"/>
      <c r="N20" s="260"/>
      <c r="O20" s="260"/>
      <c r="P20" s="260"/>
      <c r="Q20" s="261">
        <f>R20*Q19/R19</f>
        <v>0.000675</v>
      </c>
      <c r="R20" s="262">
        <f>AVERAGE(R16:R18)</f>
        <v>1</v>
      </c>
      <c r="S20" s="261">
        <f>T20*S19/T19</f>
        <v>0.000675</v>
      </c>
      <c r="T20" s="262">
        <f>AVERAGE(T16:T18)</f>
        <v>1</v>
      </c>
      <c r="U20" s="263">
        <f>SUM(Q20,S20)</f>
        <v>0.00135</v>
      </c>
      <c r="V20" s="261">
        <f>W20*V19/W19</f>
        <v>0.000675</v>
      </c>
      <c r="W20" s="262">
        <f>AVERAGE(W16:W18)</f>
        <v>1</v>
      </c>
      <c r="X20" s="263">
        <f>SUM(U20,V20)</f>
        <v>0.002025</v>
      </c>
      <c r="Y20" s="261" t="e">
        <f>Z20*Y19/Z19</f>
        <v>#DIV/0!</v>
      </c>
      <c r="Z20" s="262" t="e">
        <f>AVERAGE(Z16:Z18)</f>
        <v>#DIV/0!</v>
      </c>
      <c r="AA20" s="263" t="e">
        <f>SUM(X20,Y20)</f>
        <v>#DIV/0!</v>
      </c>
      <c r="AB20" s="264"/>
    </row>
    <row r="21" spans="1:13" s="267" customFormat="1" ht="39" customHeight="1">
      <c r="A21" s="265"/>
      <c r="B21" s="265"/>
      <c r="C21" s="265"/>
      <c r="D21" s="265"/>
      <c r="E21" s="265"/>
      <c r="F21" s="265"/>
      <c r="G21" s="265"/>
      <c r="H21" s="265"/>
      <c r="I21" s="265"/>
      <c r="J21" s="265"/>
      <c r="K21" s="265"/>
      <c r="L21" s="265"/>
      <c r="M21" s="266"/>
    </row>
    <row r="22" spans="1:13" s="267" customFormat="1" ht="52.5" customHeight="1">
      <c r="A22" s="265"/>
      <c r="B22" s="265"/>
      <c r="C22" s="265"/>
      <c r="D22" s="265"/>
      <c r="E22" s="265"/>
      <c r="F22" s="265"/>
      <c r="G22" s="265"/>
      <c r="H22" s="265"/>
      <c r="I22" s="265"/>
      <c r="J22" s="265"/>
      <c r="K22" s="265"/>
      <c r="L22" s="265"/>
      <c r="M22" s="266"/>
    </row>
    <row r="23" spans="1:45" ht="42" customHeight="1">
      <c r="A23" s="699" t="s">
        <v>480</v>
      </c>
      <c r="B23" s="700"/>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0"/>
      <c r="AG23" s="700"/>
      <c r="AH23" s="700"/>
      <c r="AI23" s="700"/>
      <c r="AJ23" s="700"/>
      <c r="AK23" s="700"/>
      <c r="AL23" s="700"/>
      <c r="AM23" s="700"/>
      <c r="AN23" s="700"/>
      <c r="AO23" s="700"/>
      <c r="AP23" s="700"/>
      <c r="AQ23" s="700"/>
      <c r="AR23" s="700"/>
      <c r="AS23" s="700"/>
    </row>
    <row r="24" spans="1:45" ht="47.25" customHeight="1">
      <c r="A24" s="678" t="s">
        <v>25</v>
      </c>
      <c r="B24" s="678"/>
      <c r="C24" s="678"/>
      <c r="D24" s="678"/>
      <c r="E24" s="678"/>
      <c r="F24" s="678"/>
      <c r="G24" s="678"/>
      <c r="H24" s="678"/>
      <c r="I24" s="678"/>
      <c r="J24" s="678"/>
      <c r="K24" s="678"/>
      <c r="L24" s="678"/>
      <c r="M24" s="386"/>
      <c r="N24" s="408"/>
      <c r="O24" s="268"/>
      <c r="P24" s="268"/>
      <c r="Q24" s="701" t="s">
        <v>138</v>
      </c>
      <c r="R24" s="702"/>
      <c r="S24" s="702"/>
      <c r="T24" s="702"/>
      <c r="U24" s="702"/>
      <c r="V24" s="702"/>
      <c r="W24" s="702"/>
      <c r="X24" s="702"/>
      <c r="Y24" s="702"/>
      <c r="Z24" s="702"/>
      <c r="AA24" s="702"/>
      <c r="AB24" s="702"/>
      <c r="AC24" s="702"/>
      <c r="AD24" s="702"/>
      <c r="AE24" s="702"/>
      <c r="AF24" s="702"/>
      <c r="AG24" s="702"/>
      <c r="AH24" s="702"/>
      <c r="AI24" s="702"/>
      <c r="AJ24" s="702"/>
      <c r="AK24" s="702"/>
      <c r="AL24" s="702"/>
      <c r="AM24" s="702"/>
      <c r="AN24" s="702"/>
      <c r="AO24" s="702"/>
      <c r="AP24" s="702"/>
      <c r="AQ24" s="702"/>
      <c r="AR24" s="702"/>
      <c r="AS24" s="702"/>
    </row>
    <row r="25" spans="1:45" ht="33.75" customHeight="1">
      <c r="A25" s="703" t="s">
        <v>10</v>
      </c>
      <c r="B25" s="690" t="s">
        <v>99</v>
      </c>
      <c r="C25" s="690" t="s">
        <v>11</v>
      </c>
      <c r="D25" s="690" t="s">
        <v>12</v>
      </c>
      <c r="E25" s="704" t="s">
        <v>111</v>
      </c>
      <c r="F25" s="705"/>
      <c r="G25" s="705"/>
      <c r="H25" s="706"/>
      <c r="I25" s="693" t="s">
        <v>112</v>
      </c>
      <c r="J25" s="690" t="s">
        <v>13</v>
      </c>
      <c r="K25" s="690" t="s">
        <v>104</v>
      </c>
      <c r="L25" s="693" t="s">
        <v>14</v>
      </c>
      <c r="M25" s="394"/>
      <c r="N25" s="693" t="s">
        <v>156</v>
      </c>
      <c r="O25" s="693" t="s">
        <v>155</v>
      </c>
      <c r="P25" s="693" t="s">
        <v>157</v>
      </c>
      <c r="Q25" s="730" t="s">
        <v>139</v>
      </c>
      <c r="R25" s="731"/>
      <c r="S25" s="731"/>
      <c r="T25" s="731"/>
      <c r="U25" s="731"/>
      <c r="V25" s="731"/>
      <c r="W25" s="731"/>
      <c r="X25" s="731"/>
      <c r="Y25" s="731"/>
      <c r="Z25" s="731"/>
      <c r="AA25" s="731"/>
      <c r="AB25" s="730" t="s">
        <v>140</v>
      </c>
      <c r="AC25" s="731"/>
      <c r="AD25" s="731"/>
      <c r="AE25" s="731"/>
      <c r="AF25" s="731"/>
      <c r="AG25" s="731"/>
      <c r="AH25" s="731"/>
      <c r="AI25" s="732"/>
      <c r="AJ25" s="736" t="s">
        <v>141</v>
      </c>
      <c r="AK25" s="737"/>
      <c r="AL25" s="737"/>
      <c r="AM25" s="737"/>
      <c r="AN25" s="724" t="s">
        <v>145</v>
      </c>
      <c r="AO25" s="728" t="s">
        <v>146</v>
      </c>
      <c r="AP25" s="726" t="s">
        <v>148</v>
      </c>
      <c r="AQ25" s="727"/>
      <c r="AR25" s="727"/>
      <c r="AS25" s="727"/>
    </row>
    <row r="26" spans="1:45" ht="45" customHeight="1">
      <c r="A26" s="703"/>
      <c r="B26" s="690"/>
      <c r="C26" s="690"/>
      <c r="D26" s="690"/>
      <c r="E26" s="269" t="s">
        <v>100</v>
      </c>
      <c r="F26" s="269" t="s">
        <v>101</v>
      </c>
      <c r="G26" s="269" t="s">
        <v>102</v>
      </c>
      <c r="H26" s="269" t="s">
        <v>103</v>
      </c>
      <c r="I26" s="694"/>
      <c r="J26" s="690"/>
      <c r="K26" s="690"/>
      <c r="L26" s="694"/>
      <c r="M26" s="395"/>
      <c r="N26" s="694"/>
      <c r="O26" s="694"/>
      <c r="P26" s="694"/>
      <c r="Q26" s="433" t="s">
        <v>100</v>
      </c>
      <c r="R26" s="433" t="s">
        <v>142</v>
      </c>
      <c r="S26" s="433" t="s">
        <v>101</v>
      </c>
      <c r="T26" s="433" t="s">
        <v>142</v>
      </c>
      <c r="U26" s="433" t="s">
        <v>143</v>
      </c>
      <c r="V26" s="433" t="s">
        <v>102</v>
      </c>
      <c r="W26" s="433" t="s">
        <v>142</v>
      </c>
      <c r="X26" s="433" t="s">
        <v>144</v>
      </c>
      <c r="Y26" s="433" t="s">
        <v>103</v>
      </c>
      <c r="Z26" s="433" t="s">
        <v>142</v>
      </c>
      <c r="AA26" s="99" t="s">
        <v>165</v>
      </c>
      <c r="AB26" s="433" t="s">
        <v>100</v>
      </c>
      <c r="AC26" s="433" t="s">
        <v>142</v>
      </c>
      <c r="AD26" s="433" t="s">
        <v>101</v>
      </c>
      <c r="AE26" s="433" t="s">
        <v>142</v>
      </c>
      <c r="AF26" s="433" t="s">
        <v>102</v>
      </c>
      <c r="AG26" s="433" t="s">
        <v>142</v>
      </c>
      <c r="AH26" s="433" t="s">
        <v>103</v>
      </c>
      <c r="AI26" s="433" t="s">
        <v>142</v>
      </c>
      <c r="AJ26" s="433" t="s">
        <v>100</v>
      </c>
      <c r="AK26" s="433" t="s">
        <v>101</v>
      </c>
      <c r="AL26" s="433" t="s">
        <v>102</v>
      </c>
      <c r="AM26" s="433" t="s">
        <v>103</v>
      </c>
      <c r="AN26" s="725"/>
      <c r="AO26" s="729"/>
      <c r="AP26" s="270" t="s">
        <v>147</v>
      </c>
      <c r="AQ26" s="270" t="s">
        <v>149</v>
      </c>
      <c r="AR26" s="270" t="s">
        <v>150</v>
      </c>
      <c r="AS26" s="270" t="s">
        <v>151</v>
      </c>
    </row>
    <row r="27" spans="1:45" ht="91.5" customHeight="1">
      <c r="A27" s="676" t="s">
        <v>445</v>
      </c>
      <c r="B27" s="172" t="s">
        <v>446</v>
      </c>
      <c r="C27" s="995" t="s">
        <v>447</v>
      </c>
      <c r="D27" s="997">
        <v>1</v>
      </c>
      <c r="E27" s="995"/>
      <c r="F27" s="995"/>
      <c r="G27" s="995"/>
      <c r="H27" s="997">
        <v>1</v>
      </c>
      <c r="I27" s="999">
        <f>+H27</f>
        <v>1</v>
      </c>
      <c r="J27" s="174" t="s">
        <v>117</v>
      </c>
      <c r="K27" s="175" t="s">
        <v>246</v>
      </c>
      <c r="L27" s="799"/>
      <c r="M27" s="413" t="s">
        <v>496</v>
      </c>
      <c r="N27" s="820"/>
      <c r="O27" s="821"/>
      <c r="P27" s="822"/>
      <c r="Q27" s="790"/>
      <c r="R27" s="752" t="str">
        <f aca="true" t="shared" si="0" ref="R27:R58">IF(Q27&lt;&gt;0,IF(Q27/E27&gt;100%,100%,Q27/E27)," ")</f>
        <v> </v>
      </c>
      <c r="S27" s="790"/>
      <c r="T27" s="752" t="str">
        <f aca="true" t="shared" si="1" ref="T27:T58">IF(S27&lt;&gt;0,IF(S27/F27&gt;100%,100%,S27/F27)," ")</f>
        <v> </v>
      </c>
      <c r="U27" s="747"/>
      <c r="V27" s="790"/>
      <c r="W27" s="752" t="str">
        <f aca="true" t="shared" si="2" ref="W27:W58">IF(V27&lt;&gt;0,IF(V27/G27&gt;100%,100%,V27/G27)," ")</f>
        <v> </v>
      </c>
      <c r="X27" s="747"/>
      <c r="Y27" s="790"/>
      <c r="Z27" s="752" t="str">
        <f aca="true" t="shared" si="3" ref="Z27:Z58">IF(Y27&lt;&gt;0,IF(Y27/H27&gt;100%,100%,Y27/H27)," ")</f>
        <v> </v>
      </c>
      <c r="AA27" s="747">
        <f aca="true" t="shared" si="4" ref="AA27:AA58">IF((IF(M27="promedio",AVERAGE(Q27,S27,V27,Y27)/I27,SUM(Q27,S27,V27,Y27)/I27))&gt;100%,100%,(IF(M27="promedio",AVERAGE(Q27,S27,V27,Y27)/I27,SUM(Q27,S27,V27,Y27)/I27)))</f>
        <v>0</v>
      </c>
      <c r="AB27" s="215"/>
      <c r="AC27" s="215"/>
      <c r="AD27" s="215"/>
      <c r="AE27" s="215"/>
      <c r="AF27" s="455"/>
      <c r="AG27" s="215"/>
      <c r="AH27" s="215"/>
      <c r="AI27" s="215"/>
      <c r="AJ27" s="215"/>
      <c r="AK27" s="215"/>
      <c r="AL27" s="455"/>
      <c r="AM27" s="455"/>
      <c r="AN27" s="455"/>
      <c r="AO27" s="455"/>
      <c r="AP27" s="215"/>
      <c r="AQ27" s="215"/>
      <c r="AR27" s="455"/>
      <c r="AS27" s="215"/>
    </row>
    <row r="28" spans="1:45" ht="109.5" customHeight="1">
      <c r="A28" s="677"/>
      <c r="B28" s="172" t="s">
        <v>448</v>
      </c>
      <c r="C28" s="996"/>
      <c r="D28" s="998"/>
      <c r="E28" s="996"/>
      <c r="F28" s="996"/>
      <c r="G28" s="996"/>
      <c r="H28" s="998"/>
      <c r="I28" s="998"/>
      <c r="J28" s="174" t="s">
        <v>117</v>
      </c>
      <c r="K28" s="175" t="s">
        <v>246</v>
      </c>
      <c r="L28" s="800"/>
      <c r="M28" s="414"/>
      <c r="N28" s="823"/>
      <c r="O28" s="824"/>
      <c r="P28" s="825"/>
      <c r="Q28" s="792"/>
      <c r="R28" s="753"/>
      <c r="S28" s="792"/>
      <c r="T28" s="753"/>
      <c r="U28" s="748"/>
      <c r="V28" s="792"/>
      <c r="W28" s="753"/>
      <c r="X28" s="748"/>
      <c r="Y28" s="792"/>
      <c r="Z28" s="753"/>
      <c r="AA28" s="748"/>
      <c r="AB28" s="215"/>
      <c r="AC28" s="215"/>
      <c r="AD28" s="215"/>
      <c r="AE28" s="215"/>
      <c r="AF28" s="455"/>
      <c r="AG28" s="215"/>
      <c r="AH28" s="215"/>
      <c r="AI28" s="215"/>
      <c r="AJ28" s="215"/>
      <c r="AK28" s="215"/>
      <c r="AL28" s="455"/>
      <c r="AM28" s="455"/>
      <c r="AN28" s="455"/>
      <c r="AO28" s="455"/>
      <c r="AP28" s="215"/>
      <c r="AQ28" s="217"/>
      <c r="AR28" s="456"/>
      <c r="AS28" s="217"/>
    </row>
    <row r="29" spans="1:45" ht="94.5" customHeight="1">
      <c r="A29" s="677"/>
      <c r="B29" s="176" t="s">
        <v>449</v>
      </c>
      <c r="C29" s="172" t="s">
        <v>450</v>
      </c>
      <c r="D29" s="172">
        <v>4</v>
      </c>
      <c r="E29" s="172"/>
      <c r="F29" s="172"/>
      <c r="G29" s="172">
        <v>4</v>
      </c>
      <c r="H29" s="172"/>
      <c r="I29" s="172">
        <v>4</v>
      </c>
      <c r="J29" s="174" t="s">
        <v>451</v>
      </c>
      <c r="K29" s="175" t="s">
        <v>246</v>
      </c>
      <c r="L29" s="800"/>
      <c r="M29" s="414" t="s">
        <v>496</v>
      </c>
      <c r="N29" s="823"/>
      <c r="O29" s="824"/>
      <c r="P29" s="825"/>
      <c r="Q29" s="354"/>
      <c r="R29" s="100" t="str">
        <f t="shared" si="0"/>
        <v> </v>
      </c>
      <c r="S29" s="353"/>
      <c r="T29" s="100" t="str">
        <f t="shared" si="1"/>
        <v> </v>
      </c>
      <c r="U29" s="376"/>
      <c r="V29" s="572">
        <v>6</v>
      </c>
      <c r="W29" s="378">
        <f t="shared" si="2"/>
        <v>1</v>
      </c>
      <c r="X29" s="376">
        <f aca="true" t="shared" si="5" ref="X29:X58">IF((IF(M29="promedio",AVERAGE(Q29,S29,V29)/AVERAGE(E29,F29,G29),SUM(Q29,S29,V29)/SUM(E29,F29,G29)))&gt;100%,100%,(IF(M29="promedio",AVERAGE(Q29,S29,V29)/AVERAGE(E29,F29,G29),SUM(Q29,S29,V29)/SUM(E29,F29,G29))))</f>
        <v>1</v>
      </c>
      <c r="Y29" s="435"/>
      <c r="Z29" s="378" t="str">
        <f t="shared" si="3"/>
        <v> </v>
      </c>
      <c r="AA29" s="376">
        <f t="shared" si="4"/>
        <v>1</v>
      </c>
      <c r="AB29" s="215"/>
      <c r="AC29" s="215"/>
      <c r="AD29" s="215"/>
      <c r="AE29" s="215"/>
      <c r="AF29" s="455"/>
      <c r="AG29" s="215"/>
      <c r="AH29" s="215"/>
      <c r="AI29" s="215"/>
      <c r="AJ29" s="215"/>
      <c r="AK29" s="215"/>
      <c r="AL29" s="455"/>
      <c r="AM29" s="455"/>
      <c r="AN29" s="455"/>
      <c r="AO29" s="455"/>
      <c r="AP29" s="215"/>
      <c r="AQ29" s="218"/>
      <c r="AR29" s="488" t="s">
        <v>665</v>
      </c>
      <c r="AS29" s="218"/>
    </row>
    <row r="30" spans="1:45" ht="87.75" customHeight="1">
      <c r="A30" s="677"/>
      <c r="B30" s="176" t="s">
        <v>452</v>
      </c>
      <c r="C30" s="172" t="s">
        <v>453</v>
      </c>
      <c r="D30" s="177">
        <v>0.81</v>
      </c>
      <c r="E30" s="172"/>
      <c r="F30" s="172"/>
      <c r="G30" s="178"/>
      <c r="H30" s="178">
        <v>0.85</v>
      </c>
      <c r="I30" s="173">
        <f>H30</f>
        <v>0.85</v>
      </c>
      <c r="J30" s="174" t="s">
        <v>454</v>
      </c>
      <c r="K30" s="175" t="s">
        <v>246</v>
      </c>
      <c r="L30" s="216"/>
      <c r="M30" s="336" t="s">
        <v>496</v>
      </c>
      <c r="N30" s="826"/>
      <c r="O30" s="827"/>
      <c r="P30" s="828"/>
      <c r="Q30" s="353"/>
      <c r="R30" s="100" t="str">
        <f t="shared" si="0"/>
        <v> </v>
      </c>
      <c r="S30" s="353"/>
      <c r="T30" s="378" t="str">
        <f t="shared" si="1"/>
        <v> </v>
      </c>
      <c r="U30" s="376"/>
      <c r="V30" s="560"/>
      <c r="W30" s="378" t="str">
        <f t="shared" si="2"/>
        <v> </v>
      </c>
      <c r="X30" s="376"/>
      <c r="Y30" s="411"/>
      <c r="Z30" s="378" t="str">
        <f t="shared" si="3"/>
        <v> </v>
      </c>
      <c r="AA30" s="376">
        <f t="shared" si="4"/>
        <v>0</v>
      </c>
      <c r="AB30" s="223"/>
      <c r="AC30" s="223"/>
      <c r="AD30" s="158"/>
      <c r="AE30" s="224"/>
      <c r="AF30" s="461"/>
      <c r="AG30" s="223"/>
      <c r="AH30" s="223"/>
      <c r="AI30" s="225"/>
      <c r="AJ30" s="224"/>
      <c r="AK30" s="225"/>
      <c r="AL30" s="458"/>
      <c r="AM30" s="458"/>
      <c r="AN30" s="459"/>
      <c r="AO30" s="460"/>
      <c r="AP30" s="225"/>
      <c r="AQ30" s="223"/>
      <c r="AR30" s="458"/>
      <c r="AS30" s="223"/>
    </row>
    <row r="31" spans="1:45" ht="87.75" customHeight="1" hidden="1">
      <c r="A31" s="677"/>
      <c r="B31" s="388"/>
      <c r="C31" s="388"/>
      <c r="D31" s="387"/>
      <c r="E31" s="388"/>
      <c r="F31" s="388"/>
      <c r="G31" s="388"/>
      <c r="H31" s="388"/>
      <c r="I31" s="388"/>
      <c r="J31" s="388"/>
      <c r="K31" s="70"/>
      <c r="L31" s="226"/>
      <c r="M31" s="219"/>
      <c r="N31" s="273"/>
      <c r="O31" s="274"/>
      <c r="P31" s="275"/>
      <c r="Q31" s="353"/>
      <c r="R31" s="100" t="str">
        <f t="shared" si="0"/>
        <v> </v>
      </c>
      <c r="S31" s="353"/>
      <c r="T31" s="100" t="str">
        <f t="shared" si="1"/>
        <v> </v>
      </c>
      <c r="U31" s="101" t="e">
        <f aca="true" t="shared" si="6" ref="U31:U58">IF((IF(M31="promedio",AVERAGE(Q31,S31)/AVERAGE(E31,F31),SUM(Q31,S31)/SUM(E31,F31)))&gt;100%,100%,(IF(M31="promedio",AVERAGE(Q31,S31)/AVERAGE(E31,F31),SUM(Q31,S31)/SUM(E31,F31))))</f>
        <v>#DIV/0!</v>
      </c>
      <c r="V31" s="353"/>
      <c r="W31" s="100" t="str">
        <f t="shared" si="2"/>
        <v> </v>
      </c>
      <c r="X31" s="101" t="e">
        <f t="shared" si="5"/>
        <v>#DIV/0!</v>
      </c>
      <c r="Y31" s="353"/>
      <c r="Z31" s="100" t="str">
        <f t="shared" si="3"/>
        <v> </v>
      </c>
      <c r="AA31" s="101" t="e">
        <f t="shared" si="4"/>
        <v>#DIV/0!</v>
      </c>
      <c r="AB31" s="223"/>
      <c r="AC31" s="223"/>
      <c r="AD31" s="158"/>
      <c r="AE31" s="224"/>
      <c r="AF31" s="225"/>
      <c r="AG31" s="223"/>
      <c r="AH31" s="223"/>
      <c r="AI31" s="225"/>
      <c r="AJ31" s="224"/>
      <c r="AK31" s="225"/>
      <c r="AL31" s="223"/>
      <c r="AM31" s="223"/>
      <c r="AN31" s="158"/>
      <c r="AO31" s="224"/>
      <c r="AP31" s="225"/>
      <c r="AQ31" s="223"/>
      <c r="AR31" s="223"/>
      <c r="AS31" s="223"/>
    </row>
    <row r="32" spans="1:45" ht="87.75" customHeight="1" hidden="1">
      <c r="A32" s="677"/>
      <c r="B32" s="231"/>
      <c r="C32" s="231"/>
      <c r="D32" s="153"/>
      <c r="E32" s="153"/>
      <c r="F32" s="153"/>
      <c r="G32" s="419"/>
      <c r="H32" s="419"/>
      <c r="I32" s="419"/>
      <c r="J32" s="231"/>
      <c r="K32" s="70"/>
      <c r="L32" s="216"/>
      <c r="M32" s="219"/>
      <c r="N32" s="276"/>
      <c r="O32" s="240"/>
      <c r="P32" s="215"/>
      <c r="Q32" s="353"/>
      <c r="R32" s="100" t="str">
        <f t="shared" si="0"/>
        <v> </v>
      </c>
      <c r="S32" s="353"/>
      <c r="T32" s="100" t="str">
        <f t="shared" si="1"/>
        <v> </v>
      </c>
      <c r="U32" s="101" t="e">
        <f t="shared" si="6"/>
        <v>#DIV/0!</v>
      </c>
      <c r="V32" s="353"/>
      <c r="W32" s="100" t="str">
        <f t="shared" si="2"/>
        <v> </v>
      </c>
      <c r="X32" s="101" t="e">
        <f t="shared" si="5"/>
        <v>#DIV/0!</v>
      </c>
      <c r="Y32" s="353"/>
      <c r="Z32" s="100" t="str">
        <f t="shared" si="3"/>
        <v> </v>
      </c>
      <c r="AA32" s="101" t="e">
        <f t="shared" si="4"/>
        <v>#DIV/0!</v>
      </c>
      <c r="AB32" s="223"/>
      <c r="AC32" s="223"/>
      <c r="AD32" s="158"/>
      <c r="AE32" s="224"/>
      <c r="AF32" s="225"/>
      <c r="AG32" s="223"/>
      <c r="AH32" s="223"/>
      <c r="AI32" s="225"/>
      <c r="AJ32" s="224"/>
      <c r="AK32" s="225"/>
      <c r="AL32" s="223"/>
      <c r="AM32" s="223"/>
      <c r="AN32" s="158"/>
      <c r="AO32" s="224"/>
      <c r="AP32" s="225"/>
      <c r="AQ32" s="223"/>
      <c r="AR32" s="223"/>
      <c r="AS32" s="223"/>
    </row>
    <row r="33" spans="1:45" ht="87.75" customHeight="1" hidden="1">
      <c r="A33" s="677"/>
      <c r="B33" s="231"/>
      <c r="C33" s="231"/>
      <c r="D33" s="232"/>
      <c r="E33" s="232"/>
      <c r="F33" s="232"/>
      <c r="G33" s="419"/>
      <c r="H33" s="419"/>
      <c r="I33" s="419"/>
      <c r="J33" s="231"/>
      <c r="K33" s="70"/>
      <c r="L33" s="216"/>
      <c r="M33" s="219"/>
      <c r="N33" s="276"/>
      <c r="O33" s="240"/>
      <c r="P33" s="215"/>
      <c r="Q33" s="353"/>
      <c r="R33" s="100" t="str">
        <f t="shared" si="0"/>
        <v> </v>
      </c>
      <c r="S33" s="353"/>
      <c r="T33" s="100" t="str">
        <f t="shared" si="1"/>
        <v> </v>
      </c>
      <c r="U33" s="101" t="e">
        <f t="shared" si="6"/>
        <v>#DIV/0!</v>
      </c>
      <c r="V33" s="353"/>
      <c r="W33" s="100" t="str">
        <f t="shared" si="2"/>
        <v> </v>
      </c>
      <c r="X33" s="101" t="e">
        <f t="shared" si="5"/>
        <v>#DIV/0!</v>
      </c>
      <c r="Y33" s="353"/>
      <c r="Z33" s="100" t="str">
        <f t="shared" si="3"/>
        <v> </v>
      </c>
      <c r="AA33" s="101" t="e">
        <f t="shared" si="4"/>
        <v>#DIV/0!</v>
      </c>
      <c r="AB33" s="223"/>
      <c r="AC33" s="223"/>
      <c r="AD33" s="158"/>
      <c r="AE33" s="224"/>
      <c r="AF33" s="225"/>
      <c r="AG33" s="223"/>
      <c r="AH33" s="223"/>
      <c r="AI33" s="225"/>
      <c r="AJ33" s="224"/>
      <c r="AK33" s="225"/>
      <c r="AL33" s="223"/>
      <c r="AM33" s="223"/>
      <c r="AN33" s="158"/>
      <c r="AO33" s="224"/>
      <c r="AP33" s="225"/>
      <c r="AQ33" s="223"/>
      <c r="AR33" s="223"/>
      <c r="AS33" s="223"/>
    </row>
    <row r="34" spans="1:45" ht="74.25" customHeight="1" hidden="1">
      <c r="A34" s="677"/>
      <c r="B34" s="388"/>
      <c r="C34" s="388"/>
      <c r="D34" s="387"/>
      <c r="E34" s="388"/>
      <c r="F34" s="388"/>
      <c r="G34" s="388"/>
      <c r="H34" s="388"/>
      <c r="I34" s="388"/>
      <c r="J34" s="388"/>
      <c r="K34" s="70"/>
      <c r="L34" s="226"/>
      <c r="M34" s="219"/>
      <c r="N34" s="273"/>
      <c r="O34" s="274"/>
      <c r="P34" s="275"/>
      <c r="Q34" s="353"/>
      <c r="R34" s="100" t="str">
        <f t="shared" si="0"/>
        <v> </v>
      </c>
      <c r="S34" s="353"/>
      <c r="T34" s="100" t="str">
        <f t="shared" si="1"/>
        <v> </v>
      </c>
      <c r="U34" s="101" t="e">
        <f t="shared" si="6"/>
        <v>#DIV/0!</v>
      </c>
      <c r="V34" s="353"/>
      <c r="W34" s="100" t="str">
        <f t="shared" si="2"/>
        <v> </v>
      </c>
      <c r="X34" s="101" t="e">
        <f t="shared" si="5"/>
        <v>#DIV/0!</v>
      </c>
      <c r="Y34" s="353"/>
      <c r="Z34" s="100" t="str">
        <f t="shared" si="3"/>
        <v> </v>
      </c>
      <c r="AA34" s="101" t="e">
        <f t="shared" si="4"/>
        <v>#DIV/0!</v>
      </c>
      <c r="AB34" s="223"/>
      <c r="AC34" s="223"/>
      <c r="AD34" s="158"/>
      <c r="AE34" s="224"/>
      <c r="AF34" s="225"/>
      <c r="AG34" s="223"/>
      <c r="AH34" s="223"/>
      <c r="AI34" s="225"/>
      <c r="AJ34" s="224"/>
      <c r="AK34" s="225"/>
      <c r="AL34" s="223"/>
      <c r="AM34" s="223"/>
      <c r="AN34" s="158"/>
      <c r="AO34" s="224"/>
      <c r="AP34" s="225"/>
      <c r="AQ34" s="223"/>
      <c r="AR34" s="223"/>
      <c r="AS34" s="223"/>
    </row>
    <row r="35" spans="1:45" ht="87.75" customHeight="1" hidden="1">
      <c r="A35" s="676"/>
      <c r="B35" s="76"/>
      <c r="C35" s="77"/>
      <c r="D35" s="71"/>
      <c r="E35" s="71"/>
      <c r="F35" s="71"/>
      <c r="G35" s="71"/>
      <c r="H35" s="71"/>
      <c r="I35" s="71"/>
      <c r="J35" s="78"/>
      <c r="K35" s="102"/>
      <c r="L35" s="337"/>
      <c r="M35" s="338"/>
      <c r="N35" s="240"/>
      <c r="O35" s="240"/>
      <c r="P35" s="215"/>
      <c r="Q35" s="353"/>
      <c r="R35" s="100" t="str">
        <f t="shared" si="0"/>
        <v> </v>
      </c>
      <c r="S35" s="353"/>
      <c r="T35" s="100" t="str">
        <f t="shared" si="1"/>
        <v> </v>
      </c>
      <c r="U35" s="101" t="e">
        <f t="shared" si="6"/>
        <v>#DIV/0!</v>
      </c>
      <c r="V35" s="353"/>
      <c r="W35" s="100" t="str">
        <f t="shared" si="2"/>
        <v> </v>
      </c>
      <c r="X35" s="101" t="e">
        <f t="shared" si="5"/>
        <v>#DIV/0!</v>
      </c>
      <c r="Y35" s="353"/>
      <c r="Z35" s="100" t="str">
        <f t="shared" si="3"/>
        <v> </v>
      </c>
      <c r="AA35" s="101" t="e">
        <f t="shared" si="4"/>
        <v>#DIV/0!</v>
      </c>
      <c r="AB35" s="235"/>
      <c r="AC35" s="235"/>
      <c r="AD35" s="235"/>
      <c r="AE35" s="235"/>
      <c r="AF35" s="235"/>
      <c r="AG35" s="235"/>
      <c r="AH35" s="235"/>
      <c r="AI35" s="235"/>
      <c r="AJ35" s="235"/>
      <c r="AK35" s="235"/>
      <c r="AL35" s="235"/>
      <c r="AM35" s="235"/>
      <c r="AN35" s="236"/>
      <c r="AO35" s="237"/>
      <c r="AP35" s="238"/>
      <c r="AQ35" s="236"/>
      <c r="AR35" s="239"/>
      <c r="AS35" s="239"/>
    </row>
    <row r="36" spans="1:45" ht="71.25" customHeight="1" hidden="1">
      <c r="A36" s="677"/>
      <c r="B36" s="102"/>
      <c r="C36" s="77"/>
      <c r="D36" s="71"/>
      <c r="E36" s="380"/>
      <c r="F36" s="380"/>
      <c r="G36" s="380"/>
      <c r="H36" s="380"/>
      <c r="I36" s="71"/>
      <c r="J36" s="78"/>
      <c r="K36" s="102"/>
      <c r="L36" s="337"/>
      <c r="M36" s="338"/>
      <c r="N36" s="240"/>
      <c r="O36" s="240"/>
      <c r="P36" s="215"/>
      <c r="Q36" s="353"/>
      <c r="R36" s="100" t="str">
        <f t="shared" si="0"/>
        <v> </v>
      </c>
      <c r="S36" s="353"/>
      <c r="T36" s="100" t="str">
        <f t="shared" si="1"/>
        <v> </v>
      </c>
      <c r="U36" s="101" t="e">
        <f t="shared" si="6"/>
        <v>#DIV/0!</v>
      </c>
      <c r="V36" s="353"/>
      <c r="W36" s="100" t="str">
        <f t="shared" si="2"/>
        <v> </v>
      </c>
      <c r="X36" s="101" t="e">
        <f t="shared" si="5"/>
        <v>#DIV/0!</v>
      </c>
      <c r="Y36" s="353"/>
      <c r="Z36" s="100" t="str">
        <f t="shared" si="3"/>
        <v> </v>
      </c>
      <c r="AA36" s="101" t="e">
        <f t="shared" si="4"/>
        <v>#DIV/0!</v>
      </c>
      <c r="AB36" s="235"/>
      <c r="AC36" s="235"/>
      <c r="AD36" s="235"/>
      <c r="AE36" s="235"/>
      <c r="AF36" s="235"/>
      <c r="AG36" s="235"/>
      <c r="AH36" s="235"/>
      <c r="AI36" s="235"/>
      <c r="AJ36" s="235"/>
      <c r="AK36" s="235"/>
      <c r="AL36" s="235"/>
      <c r="AM36" s="235"/>
      <c r="AN36" s="236"/>
      <c r="AO36" s="237"/>
      <c r="AP36" s="236"/>
      <c r="AQ36" s="238"/>
      <c r="AR36" s="237"/>
      <c r="AS36" s="239"/>
    </row>
    <row r="37" spans="1:45" ht="75" customHeight="1" hidden="1">
      <c r="A37" s="677"/>
      <c r="B37" s="70"/>
      <c r="C37" s="70"/>
      <c r="D37" s="70"/>
      <c r="E37" s="388"/>
      <c r="F37" s="388"/>
      <c r="G37" s="388"/>
      <c r="H37" s="388"/>
      <c r="I37" s="388"/>
      <c r="J37" s="70"/>
      <c r="K37" s="70"/>
      <c r="L37" s="216"/>
      <c r="M37" s="219"/>
      <c r="N37" s="240"/>
      <c r="O37" s="240"/>
      <c r="P37" s="215"/>
      <c r="Q37" s="353"/>
      <c r="R37" s="100" t="str">
        <f t="shared" si="0"/>
        <v> </v>
      </c>
      <c r="S37" s="353"/>
      <c r="T37" s="100" t="str">
        <f t="shared" si="1"/>
        <v> </v>
      </c>
      <c r="U37" s="101" t="e">
        <f t="shared" si="6"/>
        <v>#DIV/0!</v>
      </c>
      <c r="V37" s="353"/>
      <c r="W37" s="100" t="str">
        <f t="shared" si="2"/>
        <v> </v>
      </c>
      <c r="X37" s="101" t="e">
        <f t="shared" si="5"/>
        <v>#DIV/0!</v>
      </c>
      <c r="Y37" s="353"/>
      <c r="Z37" s="100" t="str">
        <f t="shared" si="3"/>
        <v> </v>
      </c>
      <c r="AA37" s="101" t="e">
        <f t="shared" si="4"/>
        <v>#DIV/0!</v>
      </c>
      <c r="AB37" s="241"/>
      <c r="AC37" s="241"/>
      <c r="AD37" s="241"/>
      <c r="AE37" s="241"/>
      <c r="AF37" s="241"/>
      <c r="AG37" s="241"/>
      <c r="AH37" s="241"/>
      <c r="AI37" s="241"/>
      <c r="AJ37" s="242"/>
      <c r="AK37" s="242"/>
      <c r="AL37" s="243"/>
      <c r="AM37" s="243"/>
      <c r="AN37" s="236"/>
      <c r="AO37" s="237"/>
      <c r="AP37" s="238"/>
      <c r="AQ37" s="239"/>
      <c r="AR37" s="239"/>
      <c r="AS37" s="244"/>
    </row>
    <row r="38" spans="1:45" ht="74.25" customHeight="1" hidden="1">
      <c r="A38" s="677"/>
      <c r="B38" s="70"/>
      <c r="C38" s="70"/>
      <c r="D38" s="421"/>
      <c r="E38" s="70"/>
      <c r="F38" s="421"/>
      <c r="G38" s="70"/>
      <c r="H38" s="421"/>
      <c r="I38" s="421"/>
      <c r="J38" s="153"/>
      <c r="K38" s="70"/>
      <c r="L38" s="226"/>
      <c r="M38" s="226"/>
      <c r="N38" s="245" t="s">
        <v>159</v>
      </c>
      <c r="O38" s="245" t="s">
        <v>162</v>
      </c>
      <c r="P38" s="245" t="s">
        <v>163</v>
      </c>
      <c r="Q38" s="353"/>
      <c r="R38" s="100" t="str">
        <f t="shared" si="0"/>
        <v> </v>
      </c>
      <c r="S38" s="353"/>
      <c r="T38" s="100" t="str">
        <f t="shared" si="1"/>
        <v> </v>
      </c>
      <c r="U38" s="101" t="e">
        <f t="shared" si="6"/>
        <v>#DIV/0!</v>
      </c>
      <c r="V38" s="353"/>
      <c r="W38" s="100" t="str">
        <f t="shared" si="2"/>
        <v> </v>
      </c>
      <c r="X38" s="101" t="e">
        <f t="shared" si="5"/>
        <v>#DIV/0!</v>
      </c>
      <c r="Y38" s="353"/>
      <c r="Z38" s="100" t="str">
        <f t="shared" si="3"/>
        <v> </v>
      </c>
      <c r="AA38" s="101" t="e">
        <f t="shared" si="4"/>
        <v>#DIV/0!</v>
      </c>
      <c r="AB38" s="215"/>
      <c r="AC38" s="241"/>
      <c r="AD38" s="241"/>
      <c r="AE38" s="241"/>
      <c r="AF38" s="241"/>
      <c r="AG38" s="241"/>
      <c r="AH38" s="241"/>
      <c r="AI38" s="241"/>
      <c r="AJ38" s="242"/>
      <c r="AK38" s="242"/>
      <c r="AL38" s="243"/>
      <c r="AM38" s="243"/>
      <c r="AN38" s="246"/>
      <c r="AO38" s="246"/>
      <c r="AP38" s="246"/>
      <c r="AQ38" s="246"/>
      <c r="AR38" s="246"/>
      <c r="AS38" s="246"/>
    </row>
    <row r="39" spans="1:45" ht="74.25" customHeight="1" hidden="1">
      <c r="A39" s="677"/>
      <c r="B39" s="70"/>
      <c r="C39" s="70"/>
      <c r="D39" s="70"/>
      <c r="E39" s="70"/>
      <c r="F39" s="70"/>
      <c r="G39" s="70"/>
      <c r="H39" s="421"/>
      <c r="I39" s="421"/>
      <c r="J39" s="70"/>
      <c r="K39" s="70"/>
      <c r="L39" s="247"/>
      <c r="M39" s="247"/>
      <c r="N39" s="245"/>
      <c r="O39" s="245"/>
      <c r="P39" s="245"/>
      <c r="Q39" s="353"/>
      <c r="R39" s="100" t="str">
        <f t="shared" si="0"/>
        <v> </v>
      </c>
      <c r="S39" s="353"/>
      <c r="T39" s="100" t="str">
        <f t="shared" si="1"/>
        <v> </v>
      </c>
      <c r="U39" s="101" t="e">
        <f t="shared" si="6"/>
        <v>#DIV/0!</v>
      </c>
      <c r="V39" s="353"/>
      <c r="W39" s="100" t="str">
        <f t="shared" si="2"/>
        <v> </v>
      </c>
      <c r="X39" s="101" t="e">
        <f t="shared" si="5"/>
        <v>#DIV/0!</v>
      </c>
      <c r="Y39" s="353"/>
      <c r="Z39" s="100" t="str">
        <f t="shared" si="3"/>
        <v> </v>
      </c>
      <c r="AA39" s="101" t="e">
        <f t="shared" si="4"/>
        <v>#DIV/0!</v>
      </c>
      <c r="AB39" s="215"/>
      <c r="AC39" s="241"/>
      <c r="AD39" s="241"/>
      <c r="AE39" s="241"/>
      <c r="AF39" s="241"/>
      <c r="AG39" s="241"/>
      <c r="AH39" s="241"/>
      <c r="AI39" s="241"/>
      <c r="AJ39" s="242"/>
      <c r="AK39" s="242"/>
      <c r="AL39" s="243"/>
      <c r="AM39" s="243"/>
      <c r="AN39" s="246"/>
      <c r="AO39" s="246"/>
      <c r="AP39" s="246"/>
      <c r="AQ39" s="246"/>
      <c r="AR39" s="246"/>
      <c r="AS39" s="246"/>
    </row>
    <row r="40" spans="1:45" ht="74.25" customHeight="1" hidden="1">
      <c r="A40" s="677"/>
      <c r="B40" s="70"/>
      <c r="C40" s="70"/>
      <c r="D40" s="421"/>
      <c r="E40" s="70"/>
      <c r="F40" s="421"/>
      <c r="G40" s="70"/>
      <c r="H40" s="421"/>
      <c r="I40" s="421"/>
      <c r="J40" s="153"/>
      <c r="K40" s="70"/>
      <c r="L40" s="226"/>
      <c r="M40" s="226"/>
      <c r="N40" s="245"/>
      <c r="O40" s="245"/>
      <c r="P40" s="245"/>
      <c r="Q40" s="353"/>
      <c r="R40" s="100" t="str">
        <f t="shared" si="0"/>
        <v> </v>
      </c>
      <c r="S40" s="353"/>
      <c r="T40" s="100" t="str">
        <f t="shared" si="1"/>
        <v> </v>
      </c>
      <c r="U40" s="101" t="e">
        <f t="shared" si="6"/>
        <v>#DIV/0!</v>
      </c>
      <c r="V40" s="353"/>
      <c r="W40" s="100" t="str">
        <f t="shared" si="2"/>
        <v> </v>
      </c>
      <c r="X40" s="101" t="e">
        <f t="shared" si="5"/>
        <v>#DIV/0!</v>
      </c>
      <c r="Y40" s="353"/>
      <c r="Z40" s="100" t="str">
        <f t="shared" si="3"/>
        <v> </v>
      </c>
      <c r="AA40" s="101" t="e">
        <f t="shared" si="4"/>
        <v>#DIV/0!</v>
      </c>
      <c r="AB40" s="215"/>
      <c r="AC40" s="241"/>
      <c r="AD40" s="241"/>
      <c r="AE40" s="241"/>
      <c r="AF40" s="241"/>
      <c r="AG40" s="241"/>
      <c r="AH40" s="241"/>
      <c r="AI40" s="241"/>
      <c r="AJ40" s="242"/>
      <c r="AK40" s="242"/>
      <c r="AL40" s="243"/>
      <c r="AM40" s="243"/>
      <c r="AN40" s="246"/>
      <c r="AO40" s="246"/>
      <c r="AP40" s="246"/>
      <c r="AQ40" s="246"/>
      <c r="AR40" s="246"/>
      <c r="AS40" s="246"/>
    </row>
    <row r="41" spans="1:45" ht="74.25" customHeight="1" hidden="1">
      <c r="A41" s="677"/>
      <c r="B41" s="70"/>
      <c r="C41" s="70"/>
      <c r="D41" s="421"/>
      <c r="E41" s="70"/>
      <c r="F41" s="421"/>
      <c r="G41" s="70"/>
      <c r="H41" s="421"/>
      <c r="I41" s="421"/>
      <c r="J41" s="153"/>
      <c r="K41" s="70"/>
      <c r="L41" s="226"/>
      <c r="M41" s="226"/>
      <c r="N41" s="245"/>
      <c r="O41" s="245"/>
      <c r="P41" s="245"/>
      <c r="Q41" s="353"/>
      <c r="R41" s="100" t="str">
        <f t="shared" si="0"/>
        <v> </v>
      </c>
      <c r="S41" s="353"/>
      <c r="T41" s="100" t="str">
        <f t="shared" si="1"/>
        <v> </v>
      </c>
      <c r="U41" s="101" t="e">
        <f t="shared" si="6"/>
        <v>#DIV/0!</v>
      </c>
      <c r="V41" s="353"/>
      <c r="W41" s="100" t="str">
        <f t="shared" si="2"/>
        <v> </v>
      </c>
      <c r="X41" s="101" t="e">
        <f t="shared" si="5"/>
        <v>#DIV/0!</v>
      </c>
      <c r="Y41" s="353"/>
      <c r="Z41" s="100" t="str">
        <f t="shared" si="3"/>
        <v> </v>
      </c>
      <c r="AA41" s="101" t="e">
        <f t="shared" si="4"/>
        <v>#DIV/0!</v>
      </c>
      <c r="AB41" s="215"/>
      <c r="AC41" s="241"/>
      <c r="AD41" s="241"/>
      <c r="AE41" s="241"/>
      <c r="AF41" s="241"/>
      <c r="AG41" s="241"/>
      <c r="AH41" s="241"/>
      <c r="AI41" s="241"/>
      <c r="AJ41" s="242"/>
      <c r="AK41" s="242"/>
      <c r="AL41" s="243"/>
      <c r="AM41" s="243"/>
      <c r="AN41" s="246"/>
      <c r="AO41" s="246"/>
      <c r="AP41" s="246"/>
      <c r="AQ41" s="246"/>
      <c r="AR41" s="246"/>
      <c r="AS41" s="246"/>
    </row>
    <row r="42" spans="1:45" ht="63.75" customHeight="1" hidden="1">
      <c r="A42" s="714"/>
      <c r="B42" s="70"/>
      <c r="C42" s="70"/>
      <c r="D42" s="70"/>
      <c r="E42" s="70"/>
      <c r="F42" s="70"/>
      <c r="G42" s="70"/>
      <c r="H42" s="421"/>
      <c r="I42" s="421"/>
      <c r="J42" s="70"/>
      <c r="K42" s="70"/>
      <c r="L42" s="247"/>
      <c r="M42" s="247"/>
      <c r="N42" s="215"/>
      <c r="O42" s="215"/>
      <c r="P42" s="215"/>
      <c r="Q42" s="353"/>
      <c r="R42" s="100" t="str">
        <f t="shared" si="0"/>
        <v> </v>
      </c>
      <c r="S42" s="353"/>
      <c r="T42" s="100" t="str">
        <f t="shared" si="1"/>
        <v> </v>
      </c>
      <c r="U42" s="101" t="e">
        <f t="shared" si="6"/>
        <v>#DIV/0!</v>
      </c>
      <c r="V42" s="353"/>
      <c r="W42" s="100" t="str">
        <f t="shared" si="2"/>
        <v> </v>
      </c>
      <c r="X42" s="101" t="e">
        <f t="shared" si="5"/>
        <v>#DIV/0!</v>
      </c>
      <c r="Y42" s="353"/>
      <c r="Z42" s="100" t="str">
        <f t="shared" si="3"/>
        <v> </v>
      </c>
      <c r="AA42" s="101" t="e">
        <f t="shared" si="4"/>
        <v>#DIV/0!</v>
      </c>
      <c r="AB42" s="215"/>
      <c r="AC42" s="246"/>
      <c r="AD42" s="246"/>
      <c r="AE42" s="246"/>
      <c r="AF42" s="246"/>
      <c r="AG42" s="246"/>
      <c r="AH42" s="246"/>
      <c r="AI42" s="246"/>
      <c r="AJ42" s="246"/>
      <c r="AK42" s="246"/>
      <c r="AL42" s="246"/>
      <c r="AM42" s="246"/>
      <c r="AN42" s="246"/>
      <c r="AO42" s="246"/>
      <c r="AP42" s="246"/>
      <c r="AQ42" s="246"/>
      <c r="AR42" s="246"/>
      <c r="AS42" s="246"/>
    </row>
    <row r="43" spans="1:45" ht="63.75" customHeight="1" hidden="1">
      <c r="A43" s="707"/>
      <c r="B43" s="81"/>
      <c r="C43" s="76"/>
      <c r="D43" s="79"/>
      <c r="E43" s="79"/>
      <c r="F43" s="80"/>
      <c r="G43" s="80"/>
      <c r="H43" s="80"/>
      <c r="I43" s="79"/>
      <c r="J43" s="78"/>
      <c r="K43" s="102"/>
      <c r="L43" s="248"/>
      <c r="M43" s="249"/>
      <c r="N43" s="250"/>
      <c r="O43" s="250"/>
      <c r="P43" s="250"/>
      <c r="Q43" s="353"/>
      <c r="R43" s="100" t="str">
        <f t="shared" si="0"/>
        <v> </v>
      </c>
      <c r="S43" s="353"/>
      <c r="T43" s="100" t="str">
        <f t="shared" si="1"/>
        <v> </v>
      </c>
      <c r="U43" s="101" t="e">
        <f t="shared" si="6"/>
        <v>#DIV/0!</v>
      </c>
      <c r="V43" s="353"/>
      <c r="W43" s="100" t="str">
        <f t="shared" si="2"/>
        <v> </v>
      </c>
      <c r="X43" s="101" t="e">
        <f t="shared" si="5"/>
        <v>#DIV/0!</v>
      </c>
      <c r="Y43" s="353"/>
      <c r="Z43" s="100" t="str">
        <f t="shared" si="3"/>
        <v> </v>
      </c>
      <c r="AA43" s="101" t="e">
        <f t="shared" si="4"/>
        <v>#DIV/0!</v>
      </c>
      <c r="AB43" s="250"/>
      <c r="AC43" s="251"/>
      <c r="AD43" s="251"/>
      <c r="AE43" s="251"/>
      <c r="AF43" s="251"/>
      <c r="AG43" s="251"/>
      <c r="AH43" s="251"/>
      <c r="AI43" s="251"/>
      <c r="AJ43" s="251"/>
      <c r="AK43" s="251"/>
      <c r="AL43" s="251"/>
      <c r="AM43" s="251"/>
      <c r="AN43" s="251"/>
      <c r="AO43" s="251"/>
      <c r="AP43" s="251"/>
      <c r="AQ43" s="251"/>
      <c r="AR43" s="251"/>
      <c r="AS43" s="251"/>
    </row>
    <row r="44" spans="1:45" ht="63.75" customHeight="1" hidden="1">
      <c r="A44" s="708"/>
      <c r="B44" s="81"/>
      <c r="C44" s="76"/>
      <c r="D44" s="79"/>
      <c r="E44" s="79"/>
      <c r="F44" s="80"/>
      <c r="G44" s="80"/>
      <c r="H44" s="80"/>
      <c r="I44" s="79"/>
      <c r="J44" s="78"/>
      <c r="K44" s="102"/>
      <c r="L44" s="248"/>
      <c r="M44" s="249"/>
      <c r="N44" s="250"/>
      <c r="O44" s="250"/>
      <c r="P44" s="250"/>
      <c r="Q44" s="353"/>
      <c r="R44" s="100" t="str">
        <f t="shared" si="0"/>
        <v> </v>
      </c>
      <c r="S44" s="353"/>
      <c r="T44" s="100" t="str">
        <f t="shared" si="1"/>
        <v> </v>
      </c>
      <c r="U44" s="101" t="e">
        <f t="shared" si="6"/>
        <v>#DIV/0!</v>
      </c>
      <c r="V44" s="353"/>
      <c r="W44" s="100" t="str">
        <f t="shared" si="2"/>
        <v> </v>
      </c>
      <c r="X44" s="101" t="e">
        <f t="shared" si="5"/>
        <v>#DIV/0!</v>
      </c>
      <c r="Y44" s="353"/>
      <c r="Z44" s="100" t="str">
        <f t="shared" si="3"/>
        <v> </v>
      </c>
      <c r="AA44" s="101" t="e">
        <f t="shared" si="4"/>
        <v>#DIV/0!</v>
      </c>
      <c r="AB44" s="250"/>
      <c r="AC44" s="251"/>
      <c r="AD44" s="251"/>
      <c r="AE44" s="251"/>
      <c r="AF44" s="251"/>
      <c r="AG44" s="251"/>
      <c r="AH44" s="251"/>
      <c r="AI44" s="251"/>
      <c r="AJ44" s="251"/>
      <c r="AK44" s="251"/>
      <c r="AL44" s="251"/>
      <c r="AM44" s="251"/>
      <c r="AN44" s="251"/>
      <c r="AO44" s="251"/>
      <c r="AP44" s="251"/>
      <c r="AQ44" s="251"/>
      <c r="AR44" s="251"/>
      <c r="AS44" s="251"/>
    </row>
    <row r="45" spans="1:45" ht="63.75" customHeight="1" hidden="1">
      <c r="A45" s="708"/>
      <c r="B45" s="966"/>
      <c r="C45" s="76"/>
      <c r="D45" s="71"/>
      <c r="E45" s="71"/>
      <c r="F45" s="71"/>
      <c r="G45" s="71"/>
      <c r="H45" s="71"/>
      <c r="I45" s="71"/>
      <c r="J45" s="78"/>
      <c r="K45" s="102"/>
      <c r="L45" s="248"/>
      <c r="M45" s="249"/>
      <c r="N45" s="250"/>
      <c r="O45" s="250"/>
      <c r="P45" s="250"/>
      <c r="Q45" s="353"/>
      <c r="R45" s="100" t="str">
        <f t="shared" si="0"/>
        <v> </v>
      </c>
      <c r="S45" s="353"/>
      <c r="T45" s="100" t="str">
        <f t="shared" si="1"/>
        <v> </v>
      </c>
      <c r="U45" s="101" t="e">
        <f t="shared" si="6"/>
        <v>#DIV/0!</v>
      </c>
      <c r="V45" s="353"/>
      <c r="W45" s="100" t="str">
        <f t="shared" si="2"/>
        <v> </v>
      </c>
      <c r="X45" s="101" t="e">
        <f t="shared" si="5"/>
        <v>#DIV/0!</v>
      </c>
      <c r="Y45" s="353"/>
      <c r="Z45" s="100" t="str">
        <f t="shared" si="3"/>
        <v> </v>
      </c>
      <c r="AA45" s="101" t="e">
        <f t="shared" si="4"/>
        <v>#DIV/0!</v>
      </c>
      <c r="AB45" s="250"/>
      <c r="AC45" s="251"/>
      <c r="AD45" s="251"/>
      <c r="AE45" s="251"/>
      <c r="AF45" s="251"/>
      <c r="AG45" s="251"/>
      <c r="AH45" s="251"/>
      <c r="AI45" s="251"/>
      <c r="AJ45" s="251"/>
      <c r="AK45" s="251"/>
      <c r="AL45" s="251"/>
      <c r="AM45" s="251"/>
      <c r="AN45" s="251"/>
      <c r="AO45" s="251"/>
      <c r="AP45" s="251"/>
      <c r="AQ45" s="251"/>
      <c r="AR45" s="251"/>
      <c r="AS45" s="251"/>
    </row>
    <row r="46" spans="1:45" ht="63.75" customHeight="1" hidden="1">
      <c r="A46" s="708"/>
      <c r="B46" s="967"/>
      <c r="C46" s="76"/>
      <c r="D46" s="71"/>
      <c r="E46" s="71"/>
      <c r="F46" s="71"/>
      <c r="G46" s="71"/>
      <c r="H46" s="71"/>
      <c r="I46" s="71"/>
      <c r="J46" s="78"/>
      <c r="K46" s="102"/>
      <c r="L46" s="248"/>
      <c r="M46" s="249"/>
      <c r="N46" s="250"/>
      <c r="O46" s="250"/>
      <c r="P46" s="250"/>
      <c r="Q46" s="353"/>
      <c r="R46" s="100" t="str">
        <f t="shared" si="0"/>
        <v> </v>
      </c>
      <c r="S46" s="353"/>
      <c r="T46" s="100" t="str">
        <f t="shared" si="1"/>
        <v> </v>
      </c>
      <c r="U46" s="101" t="e">
        <f t="shared" si="6"/>
        <v>#DIV/0!</v>
      </c>
      <c r="V46" s="353"/>
      <c r="W46" s="100" t="str">
        <f t="shared" si="2"/>
        <v> </v>
      </c>
      <c r="X46" s="101" t="e">
        <f t="shared" si="5"/>
        <v>#DIV/0!</v>
      </c>
      <c r="Y46" s="353"/>
      <c r="Z46" s="100" t="str">
        <f t="shared" si="3"/>
        <v> </v>
      </c>
      <c r="AA46" s="101" t="e">
        <f t="shared" si="4"/>
        <v>#DIV/0!</v>
      </c>
      <c r="AB46" s="250"/>
      <c r="AC46" s="251"/>
      <c r="AD46" s="251"/>
      <c r="AE46" s="251"/>
      <c r="AF46" s="251"/>
      <c r="AG46" s="251"/>
      <c r="AH46" s="251"/>
      <c r="AI46" s="251"/>
      <c r="AJ46" s="251"/>
      <c r="AK46" s="251"/>
      <c r="AL46" s="251"/>
      <c r="AM46" s="251"/>
      <c r="AN46" s="251"/>
      <c r="AO46" s="251"/>
      <c r="AP46" s="251"/>
      <c r="AQ46" s="251"/>
      <c r="AR46" s="251"/>
      <c r="AS46" s="251"/>
    </row>
    <row r="47" spans="1:45" ht="63.75" customHeight="1" hidden="1">
      <c r="A47" s="708"/>
      <c r="B47" s="968"/>
      <c r="C47" s="76"/>
      <c r="D47" s="71"/>
      <c r="E47" s="71"/>
      <c r="F47" s="71"/>
      <c r="G47" s="71"/>
      <c r="H47" s="71"/>
      <c r="I47" s="71"/>
      <c r="J47" s="78"/>
      <c r="K47" s="102"/>
      <c r="L47" s="248"/>
      <c r="M47" s="249"/>
      <c r="N47" s="250"/>
      <c r="O47" s="250"/>
      <c r="P47" s="250"/>
      <c r="Q47" s="353"/>
      <c r="R47" s="100" t="str">
        <f t="shared" si="0"/>
        <v> </v>
      </c>
      <c r="S47" s="353"/>
      <c r="T47" s="100" t="str">
        <f t="shared" si="1"/>
        <v> </v>
      </c>
      <c r="U47" s="101" t="e">
        <f t="shared" si="6"/>
        <v>#DIV/0!</v>
      </c>
      <c r="V47" s="353"/>
      <c r="W47" s="100" t="str">
        <f t="shared" si="2"/>
        <v> </v>
      </c>
      <c r="X47" s="101" t="e">
        <f t="shared" si="5"/>
        <v>#DIV/0!</v>
      </c>
      <c r="Y47" s="353"/>
      <c r="Z47" s="100" t="str">
        <f t="shared" si="3"/>
        <v> </v>
      </c>
      <c r="AA47" s="101" t="e">
        <f t="shared" si="4"/>
        <v>#DIV/0!</v>
      </c>
      <c r="AB47" s="250"/>
      <c r="AC47" s="251"/>
      <c r="AD47" s="251"/>
      <c r="AE47" s="251"/>
      <c r="AF47" s="251"/>
      <c r="AG47" s="251"/>
      <c r="AH47" s="251"/>
      <c r="AI47" s="251"/>
      <c r="AJ47" s="251"/>
      <c r="AK47" s="251"/>
      <c r="AL47" s="251"/>
      <c r="AM47" s="251"/>
      <c r="AN47" s="251"/>
      <c r="AO47" s="251"/>
      <c r="AP47" s="251"/>
      <c r="AQ47" s="251"/>
      <c r="AR47" s="251"/>
      <c r="AS47" s="251"/>
    </row>
    <row r="48" spans="1:45" ht="63.75" customHeight="1" hidden="1">
      <c r="A48" s="708"/>
      <c r="B48" s="966"/>
      <c r="C48" s="76"/>
      <c r="D48" s="79"/>
      <c r="E48" s="71"/>
      <c r="F48" s="71"/>
      <c r="G48" s="71"/>
      <c r="H48" s="71"/>
      <c r="I48" s="71"/>
      <c r="J48" s="78"/>
      <c r="K48" s="102"/>
      <c r="L48" s="248"/>
      <c r="M48" s="249"/>
      <c r="N48" s="250"/>
      <c r="O48" s="250"/>
      <c r="P48" s="250"/>
      <c r="Q48" s="353"/>
      <c r="R48" s="100" t="str">
        <f t="shared" si="0"/>
        <v> </v>
      </c>
      <c r="S48" s="353"/>
      <c r="T48" s="100" t="str">
        <f t="shared" si="1"/>
        <v> </v>
      </c>
      <c r="U48" s="101" t="e">
        <f t="shared" si="6"/>
        <v>#DIV/0!</v>
      </c>
      <c r="V48" s="353"/>
      <c r="W48" s="100" t="str">
        <f t="shared" si="2"/>
        <v> </v>
      </c>
      <c r="X48" s="101" t="e">
        <f t="shared" si="5"/>
        <v>#DIV/0!</v>
      </c>
      <c r="Y48" s="353"/>
      <c r="Z48" s="100" t="str">
        <f t="shared" si="3"/>
        <v> </v>
      </c>
      <c r="AA48" s="101" t="e">
        <f t="shared" si="4"/>
        <v>#DIV/0!</v>
      </c>
      <c r="AB48" s="250"/>
      <c r="AC48" s="251"/>
      <c r="AD48" s="251"/>
      <c r="AE48" s="251"/>
      <c r="AF48" s="251"/>
      <c r="AG48" s="251"/>
      <c r="AH48" s="251"/>
      <c r="AI48" s="251"/>
      <c r="AJ48" s="251"/>
      <c r="AK48" s="251"/>
      <c r="AL48" s="251"/>
      <c r="AM48" s="251"/>
      <c r="AN48" s="251"/>
      <c r="AO48" s="251"/>
      <c r="AP48" s="251"/>
      <c r="AQ48" s="251"/>
      <c r="AR48" s="251"/>
      <c r="AS48" s="251"/>
    </row>
    <row r="49" spans="1:45" ht="63.75" customHeight="1" hidden="1">
      <c r="A49" s="708"/>
      <c r="B49" s="968"/>
      <c r="C49" s="76"/>
      <c r="D49" s="79"/>
      <c r="E49" s="71"/>
      <c r="F49" s="71"/>
      <c r="G49" s="71"/>
      <c r="H49" s="71"/>
      <c r="I49" s="71"/>
      <c r="J49" s="78"/>
      <c r="K49" s="102"/>
      <c r="L49" s="248"/>
      <c r="M49" s="249"/>
      <c r="N49" s="250"/>
      <c r="O49" s="250"/>
      <c r="P49" s="250"/>
      <c r="Q49" s="353"/>
      <c r="R49" s="100" t="str">
        <f t="shared" si="0"/>
        <v> </v>
      </c>
      <c r="S49" s="353"/>
      <c r="T49" s="100" t="str">
        <f t="shared" si="1"/>
        <v> </v>
      </c>
      <c r="U49" s="101" t="e">
        <f t="shared" si="6"/>
        <v>#DIV/0!</v>
      </c>
      <c r="V49" s="353"/>
      <c r="W49" s="100" t="str">
        <f t="shared" si="2"/>
        <v> </v>
      </c>
      <c r="X49" s="101" t="e">
        <f t="shared" si="5"/>
        <v>#DIV/0!</v>
      </c>
      <c r="Y49" s="353"/>
      <c r="Z49" s="100" t="str">
        <f t="shared" si="3"/>
        <v> </v>
      </c>
      <c r="AA49" s="101" t="e">
        <f t="shared" si="4"/>
        <v>#DIV/0!</v>
      </c>
      <c r="AB49" s="250"/>
      <c r="AC49" s="251"/>
      <c r="AD49" s="251"/>
      <c r="AE49" s="251"/>
      <c r="AF49" s="251"/>
      <c r="AG49" s="251"/>
      <c r="AH49" s="251"/>
      <c r="AI49" s="251"/>
      <c r="AJ49" s="251"/>
      <c r="AK49" s="251"/>
      <c r="AL49" s="251"/>
      <c r="AM49" s="251"/>
      <c r="AN49" s="251"/>
      <c r="AO49" s="251"/>
      <c r="AP49" s="251"/>
      <c r="AQ49" s="251"/>
      <c r="AR49" s="251"/>
      <c r="AS49" s="251"/>
    </row>
    <row r="50" spans="1:45" ht="63.75" customHeight="1" hidden="1">
      <c r="A50" s="709"/>
      <c r="B50" s="431"/>
      <c r="C50" s="431"/>
      <c r="D50" s="431"/>
      <c r="E50" s="431"/>
      <c r="F50" s="431"/>
      <c r="G50" s="431"/>
      <c r="H50" s="425"/>
      <c r="I50" s="425"/>
      <c r="J50" s="431"/>
      <c r="K50" s="102"/>
      <c r="L50" s="248"/>
      <c r="M50" s="249"/>
      <c r="N50" s="250"/>
      <c r="O50" s="250"/>
      <c r="P50" s="250"/>
      <c r="Q50" s="353"/>
      <c r="R50" s="100" t="str">
        <f t="shared" si="0"/>
        <v> </v>
      </c>
      <c r="S50" s="353"/>
      <c r="T50" s="100" t="str">
        <f t="shared" si="1"/>
        <v> </v>
      </c>
      <c r="U50" s="101" t="e">
        <f t="shared" si="6"/>
        <v>#DIV/0!</v>
      </c>
      <c r="V50" s="353"/>
      <c r="W50" s="100" t="str">
        <f t="shared" si="2"/>
        <v> </v>
      </c>
      <c r="X50" s="101" t="e">
        <f t="shared" si="5"/>
        <v>#DIV/0!</v>
      </c>
      <c r="Y50" s="353"/>
      <c r="Z50" s="100" t="str">
        <f t="shared" si="3"/>
        <v> </v>
      </c>
      <c r="AA50" s="101" t="e">
        <f t="shared" si="4"/>
        <v>#DIV/0!</v>
      </c>
      <c r="AB50" s="250"/>
      <c r="AC50" s="251"/>
      <c r="AD50" s="251"/>
      <c r="AE50" s="251"/>
      <c r="AF50" s="251"/>
      <c r="AG50" s="251"/>
      <c r="AH50" s="251"/>
      <c r="AI50" s="251"/>
      <c r="AJ50" s="251"/>
      <c r="AK50" s="251"/>
      <c r="AL50" s="251"/>
      <c r="AM50" s="251"/>
      <c r="AN50" s="251"/>
      <c r="AO50" s="251"/>
      <c r="AP50" s="251"/>
      <c r="AQ50" s="251"/>
      <c r="AR50" s="251"/>
      <c r="AS50" s="251"/>
    </row>
    <row r="51" spans="1:45" ht="63.75" customHeight="1" hidden="1">
      <c r="A51" s="707"/>
      <c r="B51" s="431"/>
      <c r="C51" s="431"/>
      <c r="D51" s="431"/>
      <c r="E51" s="431"/>
      <c r="F51" s="431"/>
      <c r="G51" s="431"/>
      <c r="H51" s="425"/>
      <c r="I51" s="425"/>
      <c r="J51" s="431"/>
      <c r="K51" s="102"/>
      <c r="L51" s="248"/>
      <c r="M51" s="249"/>
      <c r="N51" s="250"/>
      <c r="O51" s="250"/>
      <c r="P51" s="250"/>
      <c r="Q51" s="353"/>
      <c r="R51" s="100" t="str">
        <f t="shared" si="0"/>
        <v> </v>
      </c>
      <c r="S51" s="353"/>
      <c r="T51" s="100" t="str">
        <f t="shared" si="1"/>
        <v> </v>
      </c>
      <c r="U51" s="101" t="e">
        <f t="shared" si="6"/>
        <v>#DIV/0!</v>
      </c>
      <c r="V51" s="353"/>
      <c r="W51" s="100" t="str">
        <f t="shared" si="2"/>
        <v> </v>
      </c>
      <c r="X51" s="101" t="e">
        <f t="shared" si="5"/>
        <v>#DIV/0!</v>
      </c>
      <c r="Y51" s="353"/>
      <c r="Z51" s="100" t="str">
        <f t="shared" si="3"/>
        <v> </v>
      </c>
      <c r="AA51" s="101" t="e">
        <f t="shared" si="4"/>
        <v>#DIV/0!</v>
      </c>
      <c r="AB51" s="250"/>
      <c r="AC51" s="251"/>
      <c r="AD51" s="251"/>
      <c r="AE51" s="251"/>
      <c r="AF51" s="251"/>
      <c r="AG51" s="251"/>
      <c r="AH51" s="251"/>
      <c r="AI51" s="251"/>
      <c r="AJ51" s="251"/>
      <c r="AK51" s="251"/>
      <c r="AL51" s="251"/>
      <c r="AM51" s="251"/>
      <c r="AN51" s="251"/>
      <c r="AO51" s="251"/>
      <c r="AP51" s="251"/>
      <c r="AQ51" s="251"/>
      <c r="AR51" s="251"/>
      <c r="AS51" s="251"/>
    </row>
    <row r="52" spans="1:45" ht="63.75" customHeight="1" hidden="1">
      <c r="A52" s="708"/>
      <c r="B52" s="431"/>
      <c r="C52" s="431"/>
      <c r="D52" s="431"/>
      <c r="E52" s="431"/>
      <c r="F52" s="431"/>
      <c r="G52" s="431"/>
      <c r="H52" s="425"/>
      <c r="I52" s="425"/>
      <c r="J52" s="431"/>
      <c r="K52" s="102"/>
      <c r="L52" s="248"/>
      <c r="M52" s="249"/>
      <c r="N52" s="250"/>
      <c r="O52" s="250"/>
      <c r="P52" s="250"/>
      <c r="Q52" s="353"/>
      <c r="R52" s="100" t="str">
        <f t="shared" si="0"/>
        <v> </v>
      </c>
      <c r="S52" s="353"/>
      <c r="T52" s="100" t="str">
        <f t="shared" si="1"/>
        <v> </v>
      </c>
      <c r="U52" s="101" t="e">
        <f t="shared" si="6"/>
        <v>#DIV/0!</v>
      </c>
      <c r="V52" s="353"/>
      <c r="W52" s="100" t="str">
        <f t="shared" si="2"/>
        <v> </v>
      </c>
      <c r="X52" s="101" t="e">
        <f t="shared" si="5"/>
        <v>#DIV/0!</v>
      </c>
      <c r="Y52" s="353"/>
      <c r="Z52" s="100" t="str">
        <f t="shared" si="3"/>
        <v> </v>
      </c>
      <c r="AA52" s="101" t="e">
        <f t="shared" si="4"/>
        <v>#DIV/0!</v>
      </c>
      <c r="AB52" s="250"/>
      <c r="AC52" s="251"/>
      <c r="AD52" s="251"/>
      <c r="AE52" s="251"/>
      <c r="AF52" s="251"/>
      <c r="AG52" s="251"/>
      <c r="AH52" s="251"/>
      <c r="AI52" s="251"/>
      <c r="AJ52" s="251"/>
      <c r="AK52" s="251"/>
      <c r="AL52" s="251"/>
      <c r="AM52" s="251"/>
      <c r="AN52" s="251"/>
      <c r="AO52" s="251"/>
      <c r="AP52" s="251"/>
      <c r="AQ52" s="251"/>
      <c r="AR52" s="251"/>
      <c r="AS52" s="251"/>
    </row>
    <row r="53" spans="1:45" ht="63.75" customHeight="1" hidden="1">
      <c r="A53" s="708"/>
      <c r="B53" s="431"/>
      <c r="C53" s="431"/>
      <c r="D53" s="431"/>
      <c r="E53" s="431"/>
      <c r="F53" s="431"/>
      <c r="G53" s="431"/>
      <c r="H53" s="425"/>
      <c r="I53" s="425"/>
      <c r="J53" s="431"/>
      <c r="K53" s="102"/>
      <c r="L53" s="248"/>
      <c r="M53" s="249"/>
      <c r="N53" s="250"/>
      <c r="O53" s="250"/>
      <c r="P53" s="250"/>
      <c r="Q53" s="353"/>
      <c r="R53" s="100" t="str">
        <f t="shared" si="0"/>
        <v> </v>
      </c>
      <c r="S53" s="353"/>
      <c r="T53" s="100" t="str">
        <f t="shared" si="1"/>
        <v> </v>
      </c>
      <c r="U53" s="101" t="e">
        <f t="shared" si="6"/>
        <v>#DIV/0!</v>
      </c>
      <c r="V53" s="353"/>
      <c r="W53" s="100" t="str">
        <f t="shared" si="2"/>
        <v> </v>
      </c>
      <c r="X53" s="101" t="e">
        <f t="shared" si="5"/>
        <v>#DIV/0!</v>
      </c>
      <c r="Y53" s="353"/>
      <c r="Z53" s="100" t="str">
        <f t="shared" si="3"/>
        <v> </v>
      </c>
      <c r="AA53" s="101" t="e">
        <f t="shared" si="4"/>
        <v>#DIV/0!</v>
      </c>
      <c r="AB53" s="250"/>
      <c r="AC53" s="251"/>
      <c r="AD53" s="251"/>
      <c r="AE53" s="251"/>
      <c r="AF53" s="251"/>
      <c r="AG53" s="251"/>
      <c r="AH53" s="251"/>
      <c r="AI53" s="251"/>
      <c r="AJ53" s="251"/>
      <c r="AK53" s="251"/>
      <c r="AL53" s="251"/>
      <c r="AM53" s="251"/>
      <c r="AN53" s="251"/>
      <c r="AO53" s="251"/>
      <c r="AP53" s="251"/>
      <c r="AQ53" s="251"/>
      <c r="AR53" s="251"/>
      <c r="AS53" s="251"/>
    </row>
    <row r="54" spans="1:45" ht="63.75" customHeight="1" hidden="1">
      <c r="A54" s="708"/>
      <c r="B54" s="431"/>
      <c r="C54" s="431"/>
      <c r="D54" s="431"/>
      <c r="E54" s="431"/>
      <c r="F54" s="431"/>
      <c r="G54" s="431"/>
      <c r="H54" s="425"/>
      <c r="I54" s="425"/>
      <c r="J54" s="431"/>
      <c r="K54" s="102"/>
      <c r="L54" s="248"/>
      <c r="M54" s="249"/>
      <c r="N54" s="250"/>
      <c r="O54" s="250"/>
      <c r="P54" s="250"/>
      <c r="Q54" s="353"/>
      <c r="R54" s="100" t="str">
        <f t="shared" si="0"/>
        <v> </v>
      </c>
      <c r="S54" s="353"/>
      <c r="T54" s="100" t="str">
        <f t="shared" si="1"/>
        <v> </v>
      </c>
      <c r="U54" s="101" t="e">
        <f t="shared" si="6"/>
        <v>#DIV/0!</v>
      </c>
      <c r="V54" s="353"/>
      <c r="W54" s="100" t="str">
        <f t="shared" si="2"/>
        <v> </v>
      </c>
      <c r="X54" s="101" t="e">
        <f t="shared" si="5"/>
        <v>#DIV/0!</v>
      </c>
      <c r="Y54" s="353"/>
      <c r="Z54" s="100" t="str">
        <f t="shared" si="3"/>
        <v> </v>
      </c>
      <c r="AA54" s="101" t="e">
        <f t="shared" si="4"/>
        <v>#DIV/0!</v>
      </c>
      <c r="AB54" s="250"/>
      <c r="AC54" s="251"/>
      <c r="AD54" s="251"/>
      <c r="AE54" s="251"/>
      <c r="AF54" s="251"/>
      <c r="AG54" s="251"/>
      <c r="AH54" s="251"/>
      <c r="AI54" s="251"/>
      <c r="AJ54" s="251"/>
      <c r="AK54" s="251"/>
      <c r="AL54" s="251"/>
      <c r="AM54" s="251"/>
      <c r="AN54" s="251"/>
      <c r="AO54" s="251"/>
      <c r="AP54" s="251"/>
      <c r="AQ54" s="251"/>
      <c r="AR54" s="251"/>
      <c r="AS54" s="251"/>
    </row>
    <row r="55" spans="1:45" ht="63.75" customHeight="1" hidden="1">
      <c r="A55" s="708"/>
      <c r="B55" s="431"/>
      <c r="C55" s="431"/>
      <c r="D55" s="431"/>
      <c r="E55" s="431"/>
      <c r="F55" s="431"/>
      <c r="G55" s="431"/>
      <c r="H55" s="425"/>
      <c r="I55" s="425"/>
      <c r="J55" s="431"/>
      <c r="K55" s="102"/>
      <c r="L55" s="248"/>
      <c r="M55" s="249"/>
      <c r="N55" s="250"/>
      <c r="O55" s="250"/>
      <c r="P55" s="250"/>
      <c r="Q55" s="353"/>
      <c r="R55" s="100" t="str">
        <f t="shared" si="0"/>
        <v> </v>
      </c>
      <c r="S55" s="353"/>
      <c r="T55" s="100" t="str">
        <f t="shared" si="1"/>
        <v> </v>
      </c>
      <c r="U55" s="101" t="e">
        <f t="shared" si="6"/>
        <v>#DIV/0!</v>
      </c>
      <c r="V55" s="353"/>
      <c r="W55" s="100" t="str">
        <f t="shared" si="2"/>
        <v> </v>
      </c>
      <c r="X55" s="101" t="e">
        <f t="shared" si="5"/>
        <v>#DIV/0!</v>
      </c>
      <c r="Y55" s="353"/>
      <c r="Z55" s="100" t="str">
        <f t="shared" si="3"/>
        <v> </v>
      </c>
      <c r="AA55" s="101" t="e">
        <f t="shared" si="4"/>
        <v>#DIV/0!</v>
      </c>
      <c r="AB55" s="250"/>
      <c r="AC55" s="251"/>
      <c r="AD55" s="251"/>
      <c r="AE55" s="251"/>
      <c r="AF55" s="251"/>
      <c r="AG55" s="251"/>
      <c r="AH55" s="251"/>
      <c r="AI55" s="251"/>
      <c r="AJ55" s="251"/>
      <c r="AK55" s="251"/>
      <c r="AL55" s="251"/>
      <c r="AM55" s="251"/>
      <c r="AN55" s="251"/>
      <c r="AO55" s="251"/>
      <c r="AP55" s="251"/>
      <c r="AQ55" s="251"/>
      <c r="AR55" s="251"/>
      <c r="AS55" s="251"/>
    </row>
    <row r="56" spans="1:45" ht="63.75" customHeight="1" hidden="1">
      <c r="A56" s="708"/>
      <c r="B56" s="431"/>
      <c r="C56" s="431"/>
      <c r="D56" s="431"/>
      <c r="E56" s="431"/>
      <c r="F56" s="431"/>
      <c r="G56" s="431"/>
      <c r="H56" s="425"/>
      <c r="I56" s="425"/>
      <c r="J56" s="431"/>
      <c r="K56" s="102"/>
      <c r="L56" s="248"/>
      <c r="M56" s="249"/>
      <c r="N56" s="250"/>
      <c r="O56" s="250"/>
      <c r="P56" s="250"/>
      <c r="Q56" s="353"/>
      <c r="R56" s="100" t="str">
        <f t="shared" si="0"/>
        <v> </v>
      </c>
      <c r="S56" s="353"/>
      <c r="T56" s="100" t="str">
        <f t="shared" si="1"/>
        <v> </v>
      </c>
      <c r="U56" s="101" t="e">
        <f t="shared" si="6"/>
        <v>#DIV/0!</v>
      </c>
      <c r="V56" s="353"/>
      <c r="W56" s="100" t="str">
        <f t="shared" si="2"/>
        <v> </v>
      </c>
      <c r="X56" s="101" t="e">
        <f t="shared" si="5"/>
        <v>#DIV/0!</v>
      </c>
      <c r="Y56" s="353"/>
      <c r="Z56" s="100" t="str">
        <f t="shared" si="3"/>
        <v> </v>
      </c>
      <c r="AA56" s="101" t="e">
        <f t="shared" si="4"/>
        <v>#DIV/0!</v>
      </c>
      <c r="AB56" s="250"/>
      <c r="AC56" s="251"/>
      <c r="AD56" s="251"/>
      <c r="AE56" s="251"/>
      <c r="AF56" s="251"/>
      <c r="AG56" s="251"/>
      <c r="AH56" s="251"/>
      <c r="AI56" s="251"/>
      <c r="AJ56" s="251"/>
      <c r="AK56" s="251"/>
      <c r="AL56" s="251"/>
      <c r="AM56" s="251"/>
      <c r="AN56" s="251"/>
      <c r="AO56" s="251"/>
      <c r="AP56" s="251"/>
      <c r="AQ56" s="251"/>
      <c r="AR56" s="251"/>
      <c r="AS56" s="251"/>
    </row>
    <row r="57" spans="1:45" ht="63.75" customHeight="1" hidden="1">
      <c r="A57" s="708"/>
      <c r="B57" s="431"/>
      <c r="C57" s="431"/>
      <c r="D57" s="431"/>
      <c r="E57" s="431"/>
      <c r="F57" s="431"/>
      <c r="G57" s="431"/>
      <c r="H57" s="425"/>
      <c r="I57" s="425"/>
      <c r="J57" s="431"/>
      <c r="K57" s="102"/>
      <c r="L57" s="248"/>
      <c r="M57" s="249"/>
      <c r="N57" s="250"/>
      <c r="O57" s="250"/>
      <c r="P57" s="250"/>
      <c r="Q57" s="353"/>
      <c r="R57" s="100" t="str">
        <f t="shared" si="0"/>
        <v> </v>
      </c>
      <c r="S57" s="353"/>
      <c r="T57" s="100" t="str">
        <f t="shared" si="1"/>
        <v> </v>
      </c>
      <c r="U57" s="101" t="e">
        <f t="shared" si="6"/>
        <v>#DIV/0!</v>
      </c>
      <c r="V57" s="353"/>
      <c r="W57" s="100" t="str">
        <f t="shared" si="2"/>
        <v> </v>
      </c>
      <c r="X57" s="101" t="e">
        <f t="shared" si="5"/>
        <v>#DIV/0!</v>
      </c>
      <c r="Y57" s="353"/>
      <c r="Z57" s="100" t="str">
        <f t="shared" si="3"/>
        <v> </v>
      </c>
      <c r="AA57" s="101" t="e">
        <f t="shared" si="4"/>
        <v>#DIV/0!</v>
      </c>
      <c r="AB57" s="250"/>
      <c r="AC57" s="251"/>
      <c r="AD57" s="251"/>
      <c r="AE57" s="251"/>
      <c r="AF57" s="251"/>
      <c r="AG57" s="251"/>
      <c r="AH57" s="251"/>
      <c r="AI57" s="251"/>
      <c r="AJ57" s="251"/>
      <c r="AK57" s="251"/>
      <c r="AL57" s="251"/>
      <c r="AM57" s="251"/>
      <c r="AN57" s="251"/>
      <c r="AO57" s="251"/>
      <c r="AP57" s="251"/>
      <c r="AQ57" s="251"/>
      <c r="AR57" s="251"/>
      <c r="AS57" s="251"/>
    </row>
    <row r="58" spans="1:45" ht="63.75" customHeight="1" hidden="1">
      <c r="A58" s="709"/>
      <c r="B58" s="431"/>
      <c r="C58" s="431"/>
      <c r="D58" s="431"/>
      <c r="E58" s="431"/>
      <c r="F58" s="431"/>
      <c r="G58" s="431"/>
      <c r="H58" s="425"/>
      <c r="I58" s="425"/>
      <c r="J58" s="431"/>
      <c r="K58" s="102"/>
      <c r="L58" s="248"/>
      <c r="M58" s="249"/>
      <c r="N58" s="250"/>
      <c r="O58" s="250"/>
      <c r="P58" s="250"/>
      <c r="Q58" s="353"/>
      <c r="R58" s="100" t="str">
        <f t="shared" si="0"/>
        <v> </v>
      </c>
      <c r="S58" s="353"/>
      <c r="T58" s="100" t="str">
        <f t="shared" si="1"/>
        <v> </v>
      </c>
      <c r="U58" s="101" t="e">
        <f t="shared" si="6"/>
        <v>#DIV/0!</v>
      </c>
      <c r="V58" s="353"/>
      <c r="W58" s="100" t="str">
        <f t="shared" si="2"/>
        <v> </v>
      </c>
      <c r="X58" s="101" t="e">
        <f t="shared" si="5"/>
        <v>#DIV/0!</v>
      </c>
      <c r="Y58" s="353"/>
      <c r="Z58" s="100" t="str">
        <f t="shared" si="3"/>
        <v> </v>
      </c>
      <c r="AA58" s="101" t="e">
        <f t="shared" si="4"/>
        <v>#DIV/0!</v>
      </c>
      <c r="AB58" s="250"/>
      <c r="AC58" s="251"/>
      <c r="AD58" s="251"/>
      <c r="AE58" s="251"/>
      <c r="AF58" s="251"/>
      <c r="AG58" s="251"/>
      <c r="AH58" s="251"/>
      <c r="AI58" s="251"/>
      <c r="AJ58" s="251"/>
      <c r="AK58" s="251"/>
      <c r="AL58" s="251"/>
      <c r="AM58" s="251"/>
      <c r="AN58" s="251"/>
      <c r="AO58" s="251"/>
      <c r="AP58" s="251"/>
      <c r="AQ58" s="251"/>
      <c r="AR58" s="251"/>
      <c r="AS58" s="251"/>
    </row>
    <row r="59" spans="1:28" ht="34.5" customHeight="1">
      <c r="A59" s="695" t="s">
        <v>107</v>
      </c>
      <c r="B59" s="696"/>
      <c r="C59" s="696"/>
      <c r="D59" s="696"/>
      <c r="E59" s="696"/>
      <c r="F59" s="696"/>
      <c r="G59" s="696"/>
      <c r="H59" s="696"/>
      <c r="I59" s="696"/>
      <c r="J59" s="696"/>
      <c r="K59" s="696"/>
      <c r="L59" s="75">
        <v>0.0023</v>
      </c>
      <c r="M59" s="186"/>
      <c r="N59" s="254"/>
      <c r="O59" s="254"/>
      <c r="P59" s="254"/>
      <c r="Q59" s="252"/>
      <c r="R59" s="255"/>
      <c r="S59" s="252"/>
      <c r="T59" s="255"/>
      <c r="U59" s="256"/>
      <c r="V59" s="252">
        <f>$L59/3</f>
        <v>0.0007666666666666667</v>
      </c>
      <c r="W59" s="255">
        <v>1</v>
      </c>
      <c r="X59" s="256">
        <f>AVERAGE(X27:X30)</f>
        <v>1</v>
      </c>
      <c r="Y59" s="252">
        <f>$L59/3</f>
        <v>0.0007666666666666667</v>
      </c>
      <c r="Z59" s="255">
        <v>1</v>
      </c>
      <c r="AA59" s="256">
        <f>AVERAGE(AA27:AA30)</f>
        <v>0.3333333333333333</v>
      </c>
      <c r="AB59" s="257"/>
    </row>
    <row r="60" spans="1:28" ht="47.25" customHeight="1">
      <c r="A60" s="691" t="s">
        <v>108</v>
      </c>
      <c r="B60" s="692"/>
      <c r="C60" s="692"/>
      <c r="D60" s="692"/>
      <c r="E60" s="692"/>
      <c r="F60" s="692"/>
      <c r="G60" s="692"/>
      <c r="H60" s="692"/>
      <c r="I60" s="692"/>
      <c r="J60" s="692"/>
      <c r="K60" s="692"/>
      <c r="L60" s="258"/>
      <c r="M60" s="259"/>
      <c r="N60" s="260"/>
      <c r="O60" s="260"/>
      <c r="P60" s="260"/>
      <c r="Q60" s="261"/>
      <c r="R60" s="262"/>
      <c r="S60" s="261"/>
      <c r="T60" s="262"/>
      <c r="U60" s="263"/>
      <c r="V60" s="261">
        <f>W60*V59/W59</f>
        <v>0.0007666666666666667</v>
      </c>
      <c r="W60" s="262">
        <f>AVERAGE(W27:W30)</f>
        <v>1</v>
      </c>
      <c r="X60" s="263">
        <f>SUM(U60,V60)</f>
        <v>0.0007666666666666667</v>
      </c>
      <c r="Y60" s="261" t="e">
        <f>Z60*Y59/Z59</f>
        <v>#DIV/0!</v>
      </c>
      <c r="Z60" s="262" t="e">
        <f>AVERAGE(Z27:Z30)</f>
        <v>#DIV/0!</v>
      </c>
      <c r="AA60" s="263" t="e">
        <f>SUM(X60,Y60)</f>
        <v>#DIV/0!</v>
      </c>
      <c r="AB60" s="264"/>
    </row>
    <row r="61" spans="1:13" s="267" customFormat="1" ht="48" customHeight="1">
      <c r="A61" s="266"/>
      <c r="B61" s="266"/>
      <c r="C61" s="266"/>
      <c r="D61" s="266"/>
      <c r="E61" s="266"/>
      <c r="F61" s="266"/>
      <c r="G61" s="266"/>
      <c r="H61" s="266"/>
      <c r="I61" s="266"/>
      <c r="J61" s="266"/>
      <c r="K61" s="266"/>
      <c r="L61" s="266"/>
      <c r="M61" s="266"/>
    </row>
    <row r="62" spans="1:13" s="267" customFormat="1" ht="32.25" customHeight="1">
      <c r="A62" s="266"/>
      <c r="B62" s="266"/>
      <c r="C62" s="266"/>
      <c r="D62" s="266"/>
      <c r="E62" s="266"/>
      <c r="F62" s="266"/>
      <c r="G62" s="266"/>
      <c r="H62" s="266"/>
      <c r="I62" s="266"/>
      <c r="J62" s="266"/>
      <c r="K62" s="266"/>
      <c r="L62" s="266"/>
      <c r="M62" s="266"/>
    </row>
    <row r="63" spans="1:45" ht="42" customHeight="1">
      <c r="A63" s="699" t="s">
        <v>481</v>
      </c>
      <c r="B63" s="700"/>
      <c r="C63" s="700"/>
      <c r="D63" s="700"/>
      <c r="E63" s="700"/>
      <c r="F63" s="700"/>
      <c r="G63" s="700"/>
      <c r="H63" s="700"/>
      <c r="I63" s="700"/>
      <c r="J63" s="700"/>
      <c r="K63" s="700"/>
      <c r="L63" s="700"/>
      <c r="M63" s="700"/>
      <c r="N63" s="700"/>
      <c r="O63" s="700"/>
      <c r="P63" s="700"/>
      <c r="Q63" s="700"/>
      <c r="R63" s="700"/>
      <c r="S63" s="700"/>
      <c r="T63" s="700"/>
      <c r="U63" s="700"/>
      <c r="V63" s="700"/>
      <c r="W63" s="700"/>
      <c r="X63" s="700"/>
      <c r="Y63" s="700"/>
      <c r="Z63" s="700"/>
      <c r="AA63" s="700"/>
      <c r="AB63" s="700"/>
      <c r="AC63" s="700"/>
      <c r="AD63" s="700"/>
      <c r="AE63" s="700"/>
      <c r="AF63" s="700"/>
      <c r="AG63" s="700"/>
      <c r="AH63" s="700"/>
      <c r="AI63" s="700"/>
      <c r="AJ63" s="700"/>
      <c r="AK63" s="700"/>
      <c r="AL63" s="700"/>
      <c r="AM63" s="700"/>
      <c r="AN63" s="700"/>
      <c r="AO63" s="700"/>
      <c r="AP63" s="700"/>
      <c r="AQ63" s="700"/>
      <c r="AR63" s="700"/>
      <c r="AS63" s="700"/>
    </row>
    <row r="64" spans="1:45" ht="47.25" customHeight="1">
      <c r="A64" s="699" t="s">
        <v>25</v>
      </c>
      <c r="B64" s="700"/>
      <c r="C64" s="700"/>
      <c r="D64" s="700"/>
      <c r="E64" s="700"/>
      <c r="F64" s="700"/>
      <c r="G64" s="700"/>
      <c r="H64" s="700"/>
      <c r="I64" s="700"/>
      <c r="J64" s="700"/>
      <c r="K64" s="700"/>
      <c r="L64" s="700"/>
      <c r="M64" s="700"/>
      <c r="N64" s="700"/>
      <c r="O64" s="700"/>
      <c r="P64" s="700"/>
      <c r="Q64" s="701" t="s">
        <v>138</v>
      </c>
      <c r="R64" s="702"/>
      <c r="S64" s="702"/>
      <c r="T64" s="702"/>
      <c r="U64" s="702"/>
      <c r="V64" s="702"/>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row>
    <row r="65" spans="1:45" ht="33.75" customHeight="1">
      <c r="A65" s="703" t="s">
        <v>10</v>
      </c>
      <c r="B65" s="690" t="s">
        <v>99</v>
      </c>
      <c r="C65" s="690" t="s">
        <v>11</v>
      </c>
      <c r="D65" s="690" t="s">
        <v>12</v>
      </c>
      <c r="E65" s="704" t="s">
        <v>111</v>
      </c>
      <c r="F65" s="705"/>
      <c r="G65" s="705"/>
      <c r="H65" s="706"/>
      <c r="I65" s="693" t="s">
        <v>112</v>
      </c>
      <c r="J65" s="690" t="s">
        <v>13</v>
      </c>
      <c r="K65" s="690" t="s">
        <v>104</v>
      </c>
      <c r="L65" s="693" t="s">
        <v>14</v>
      </c>
      <c r="M65" s="394"/>
      <c r="N65" s="693" t="s">
        <v>156</v>
      </c>
      <c r="O65" s="693" t="s">
        <v>155</v>
      </c>
      <c r="P65" s="693" t="s">
        <v>157</v>
      </c>
      <c r="Q65" s="730" t="s">
        <v>139</v>
      </c>
      <c r="R65" s="731"/>
      <c r="S65" s="731"/>
      <c r="T65" s="731"/>
      <c r="U65" s="731"/>
      <c r="V65" s="731"/>
      <c r="W65" s="731"/>
      <c r="X65" s="731"/>
      <c r="Y65" s="731"/>
      <c r="Z65" s="731"/>
      <c r="AA65" s="731"/>
      <c r="AB65" s="730" t="s">
        <v>140</v>
      </c>
      <c r="AC65" s="731"/>
      <c r="AD65" s="731"/>
      <c r="AE65" s="731"/>
      <c r="AF65" s="731"/>
      <c r="AG65" s="731"/>
      <c r="AH65" s="731"/>
      <c r="AI65" s="732"/>
      <c r="AJ65" s="736" t="s">
        <v>141</v>
      </c>
      <c r="AK65" s="737"/>
      <c r="AL65" s="737"/>
      <c r="AM65" s="737"/>
      <c r="AN65" s="724" t="s">
        <v>145</v>
      </c>
      <c r="AO65" s="728" t="s">
        <v>146</v>
      </c>
      <c r="AP65" s="726" t="s">
        <v>148</v>
      </c>
      <c r="AQ65" s="727"/>
      <c r="AR65" s="727"/>
      <c r="AS65" s="727"/>
    </row>
    <row r="66" spans="1:45" ht="45" customHeight="1">
      <c r="A66" s="703"/>
      <c r="B66" s="690"/>
      <c r="C66" s="690"/>
      <c r="D66" s="690"/>
      <c r="E66" s="269" t="s">
        <v>100</v>
      </c>
      <c r="F66" s="269" t="s">
        <v>101</v>
      </c>
      <c r="G66" s="269" t="s">
        <v>102</v>
      </c>
      <c r="H66" s="269" t="s">
        <v>103</v>
      </c>
      <c r="I66" s="694"/>
      <c r="J66" s="690"/>
      <c r="K66" s="690"/>
      <c r="L66" s="694"/>
      <c r="M66" s="395"/>
      <c r="N66" s="694"/>
      <c r="O66" s="694"/>
      <c r="P66" s="694"/>
      <c r="Q66" s="433" t="s">
        <v>100</v>
      </c>
      <c r="R66" s="433" t="s">
        <v>142</v>
      </c>
      <c r="S66" s="433" t="s">
        <v>101</v>
      </c>
      <c r="T66" s="433" t="s">
        <v>142</v>
      </c>
      <c r="U66" s="433" t="s">
        <v>143</v>
      </c>
      <c r="V66" s="433" t="s">
        <v>102</v>
      </c>
      <c r="W66" s="433" t="s">
        <v>142</v>
      </c>
      <c r="X66" s="433" t="s">
        <v>144</v>
      </c>
      <c r="Y66" s="433" t="s">
        <v>103</v>
      </c>
      <c r="Z66" s="433" t="s">
        <v>142</v>
      </c>
      <c r="AA66" s="99" t="s">
        <v>165</v>
      </c>
      <c r="AB66" s="433" t="s">
        <v>100</v>
      </c>
      <c r="AC66" s="433" t="s">
        <v>142</v>
      </c>
      <c r="AD66" s="433" t="s">
        <v>101</v>
      </c>
      <c r="AE66" s="433" t="s">
        <v>142</v>
      </c>
      <c r="AF66" s="433" t="s">
        <v>102</v>
      </c>
      <c r="AG66" s="433" t="s">
        <v>142</v>
      </c>
      <c r="AH66" s="433" t="s">
        <v>103</v>
      </c>
      <c r="AI66" s="433" t="s">
        <v>142</v>
      </c>
      <c r="AJ66" s="433" t="s">
        <v>100</v>
      </c>
      <c r="AK66" s="433" t="s">
        <v>101</v>
      </c>
      <c r="AL66" s="433" t="s">
        <v>102</v>
      </c>
      <c r="AM66" s="433" t="s">
        <v>103</v>
      </c>
      <c r="AN66" s="725"/>
      <c r="AO66" s="729"/>
      <c r="AP66" s="270" t="s">
        <v>147</v>
      </c>
      <c r="AQ66" s="270" t="s">
        <v>149</v>
      </c>
      <c r="AR66" s="270" t="s">
        <v>150</v>
      </c>
      <c r="AS66" s="270" t="s">
        <v>151</v>
      </c>
    </row>
    <row r="67" spans="1:45" ht="63.75" customHeight="1">
      <c r="A67" s="676" t="s">
        <v>455</v>
      </c>
      <c r="B67" s="454" t="s">
        <v>551</v>
      </c>
      <c r="C67" s="992" t="s">
        <v>456</v>
      </c>
      <c r="D67" s="992" t="s">
        <v>116</v>
      </c>
      <c r="E67" s="993"/>
      <c r="F67" s="993"/>
      <c r="G67" s="993"/>
      <c r="H67" s="993">
        <v>0.85</v>
      </c>
      <c r="I67" s="993">
        <f>H67</f>
        <v>0.85</v>
      </c>
      <c r="J67" s="992" t="s">
        <v>457</v>
      </c>
      <c r="K67" s="994" t="s">
        <v>246</v>
      </c>
      <c r="L67" s="214"/>
      <c r="M67" s="433" t="s">
        <v>496</v>
      </c>
      <c r="N67" s="820"/>
      <c r="O67" s="821"/>
      <c r="P67" s="822"/>
      <c r="Q67" s="790"/>
      <c r="R67" s="752" t="str">
        <f>IF(Q67&lt;&gt;0,IF(Q67/E67&gt;100%,100%,Q67/E67)," ")</f>
        <v> </v>
      </c>
      <c r="S67" s="790"/>
      <c r="T67" s="752" t="str">
        <f>IF(S67&lt;&gt;0,IF(S67/F67&gt;100%,100%,S67/F67)," ")</f>
        <v> </v>
      </c>
      <c r="U67" s="747"/>
      <c r="V67" s="790"/>
      <c r="W67" s="752" t="str">
        <f>IF(V67&lt;&gt;0,IF(V67/G67&gt;100%,100%,V67/G67)," ")</f>
        <v> </v>
      </c>
      <c r="X67" s="747"/>
      <c r="Y67" s="790"/>
      <c r="Z67" s="752" t="str">
        <f>IF(Y67&lt;&gt;0,IF(Y67/H67&gt;100%,100%,Y67/H67)," ")</f>
        <v> </v>
      </c>
      <c r="AA67" s="747">
        <f>IF((IF(M67="promedio",AVERAGE(Q67,S67,V67,Y67)/I67,SUM(Q67,S67,V67,Y67)/I67))&gt;100%,100%,(IF(M67="promedio",AVERAGE(Q67,S67,V67,Y67)/I67,SUM(Q67,S67,V67,Y67)/I67)))</f>
        <v>0</v>
      </c>
      <c r="AB67" s="215"/>
      <c r="AC67" s="215"/>
      <c r="AD67" s="215"/>
      <c r="AE67" s="215"/>
      <c r="AF67" s="215"/>
      <c r="AG67" s="215"/>
      <c r="AH67" s="215"/>
      <c r="AI67" s="215"/>
      <c r="AJ67" s="215"/>
      <c r="AK67" s="215"/>
      <c r="AL67" s="215"/>
      <c r="AM67" s="215"/>
      <c r="AN67" s="215"/>
      <c r="AO67" s="215"/>
      <c r="AP67" s="215"/>
      <c r="AQ67" s="215"/>
      <c r="AR67" s="215"/>
      <c r="AS67" s="215"/>
    </row>
    <row r="68" spans="1:45" ht="72" customHeight="1">
      <c r="A68" s="677"/>
      <c r="B68" s="454" t="s">
        <v>458</v>
      </c>
      <c r="C68" s="992"/>
      <c r="D68" s="992"/>
      <c r="E68" s="993"/>
      <c r="F68" s="993"/>
      <c r="G68" s="993"/>
      <c r="H68" s="993"/>
      <c r="I68" s="993"/>
      <c r="J68" s="992"/>
      <c r="K68" s="994"/>
      <c r="L68" s="216"/>
      <c r="M68" s="434"/>
      <c r="N68" s="823"/>
      <c r="O68" s="824"/>
      <c r="P68" s="825"/>
      <c r="Q68" s="792"/>
      <c r="R68" s="753"/>
      <c r="S68" s="792"/>
      <c r="T68" s="753"/>
      <c r="U68" s="748"/>
      <c r="V68" s="792"/>
      <c r="W68" s="753"/>
      <c r="X68" s="748"/>
      <c r="Y68" s="792"/>
      <c r="Z68" s="753"/>
      <c r="AA68" s="748"/>
      <c r="AB68" s="215"/>
      <c r="AC68" s="215"/>
      <c r="AD68" s="215"/>
      <c r="AE68" s="215"/>
      <c r="AF68" s="215"/>
      <c r="AG68" s="215"/>
      <c r="AH68" s="215"/>
      <c r="AI68" s="215"/>
      <c r="AJ68" s="215"/>
      <c r="AK68" s="215"/>
      <c r="AL68" s="215"/>
      <c r="AM68" s="215"/>
      <c r="AN68" s="215"/>
      <c r="AO68" s="215"/>
      <c r="AP68" s="215"/>
      <c r="AQ68" s="217"/>
      <c r="AR68" s="217"/>
      <c r="AS68" s="217"/>
    </row>
    <row r="69" spans="1:45" ht="66.75" customHeight="1">
      <c r="A69" s="677"/>
      <c r="B69" s="179" t="s">
        <v>459</v>
      </c>
      <c r="C69" s="179" t="s">
        <v>552</v>
      </c>
      <c r="D69" s="179" t="s">
        <v>116</v>
      </c>
      <c r="E69" s="180"/>
      <c r="F69" s="181"/>
      <c r="G69" s="181"/>
      <c r="H69" s="181">
        <v>1</v>
      </c>
      <c r="I69" s="181">
        <f>H69</f>
        <v>1</v>
      </c>
      <c r="J69" s="179" t="s">
        <v>460</v>
      </c>
      <c r="K69" s="182" t="s">
        <v>246</v>
      </c>
      <c r="L69" s="216"/>
      <c r="M69" s="434" t="s">
        <v>496</v>
      </c>
      <c r="N69" s="826"/>
      <c r="O69" s="827"/>
      <c r="P69" s="828"/>
      <c r="Q69" s="353"/>
      <c r="R69" s="100" t="str">
        <f>IF(Q69&lt;&gt;0,IF(Q69/E69&gt;100%,100%,Q69/E69)," ")</f>
        <v> </v>
      </c>
      <c r="S69" s="353"/>
      <c r="T69" s="100" t="str">
        <f>IF(S69&lt;&gt;0,IF(S69/F69&gt;100%,100%,S69/F69)," ")</f>
        <v> </v>
      </c>
      <c r="U69" s="101"/>
      <c r="V69" s="353"/>
      <c r="W69" s="100" t="str">
        <f>IF(V69&lt;&gt;0,IF(V69/G69&gt;100%,100%,V69/G69)," ")</f>
        <v> </v>
      </c>
      <c r="X69" s="101"/>
      <c r="Y69" s="181"/>
      <c r="Z69" s="181" t="str">
        <f>IF(Y69&lt;&gt;0,IF(Y69/H69&gt;100%,100%,Y69/H69)," ")</f>
        <v> </v>
      </c>
      <c r="AA69" s="376">
        <f>IF((IF(M69="promedio",AVERAGE(Q69,S69,V69,Y69)/I69,SUM(Q69,S69,V69,Y69)/I69))&gt;100%,100%,(IF(M69="promedio",AVERAGE(Q69,S69,V69,Y69)/I69,SUM(Q69,S69,V69,Y69)/I69)))</f>
        <v>0</v>
      </c>
      <c r="AB69" s="215"/>
      <c r="AC69" s="215"/>
      <c r="AD69" s="215"/>
      <c r="AE69" s="215"/>
      <c r="AF69" s="215"/>
      <c r="AG69" s="215"/>
      <c r="AH69" s="215"/>
      <c r="AI69" s="215"/>
      <c r="AJ69" s="215"/>
      <c r="AK69" s="215"/>
      <c r="AL69" s="215"/>
      <c r="AM69" s="215"/>
      <c r="AN69" s="215"/>
      <c r="AO69" s="215"/>
      <c r="AP69" s="215"/>
      <c r="AQ69" s="218"/>
      <c r="AR69" s="218"/>
      <c r="AS69" s="218"/>
    </row>
    <row r="70" spans="1:28" ht="34.5" customHeight="1">
      <c r="A70" s="695" t="s">
        <v>107</v>
      </c>
      <c r="B70" s="696"/>
      <c r="C70" s="696"/>
      <c r="D70" s="696"/>
      <c r="E70" s="696"/>
      <c r="F70" s="696"/>
      <c r="G70" s="696"/>
      <c r="H70" s="696"/>
      <c r="I70" s="696"/>
      <c r="J70" s="696"/>
      <c r="K70" s="696"/>
      <c r="L70" s="278">
        <v>0.0023</v>
      </c>
      <c r="M70" s="279"/>
      <c r="N70" s="254"/>
      <c r="O70" s="254"/>
      <c r="P70" s="254"/>
      <c r="Q70" s="358">
        <v>0.0023</v>
      </c>
      <c r="R70" s="359">
        <v>1</v>
      </c>
      <c r="S70" s="252"/>
      <c r="T70" s="255"/>
      <c r="U70" s="256"/>
      <c r="V70" s="252"/>
      <c r="W70" s="255"/>
      <c r="X70" s="256"/>
      <c r="Y70" s="252">
        <f>$L70</f>
        <v>0.0023</v>
      </c>
      <c r="Z70" s="255">
        <v>1</v>
      </c>
      <c r="AA70" s="256">
        <f>AVERAGE(AA67:AA69)</f>
        <v>0</v>
      </c>
      <c r="AB70" s="257"/>
    </row>
    <row r="71" spans="1:28" ht="47.25" customHeight="1">
      <c r="A71" s="691" t="s">
        <v>108</v>
      </c>
      <c r="B71" s="692"/>
      <c r="C71" s="692"/>
      <c r="D71" s="692"/>
      <c r="E71" s="692"/>
      <c r="F71" s="692"/>
      <c r="G71" s="692"/>
      <c r="H71" s="692"/>
      <c r="I71" s="692"/>
      <c r="J71" s="692"/>
      <c r="K71" s="692"/>
      <c r="L71" s="258"/>
      <c r="M71" s="259"/>
      <c r="N71" s="260"/>
      <c r="O71" s="260"/>
      <c r="P71" s="260"/>
      <c r="Q71" s="261">
        <f>R71*Q70/R70</f>
        <v>0</v>
      </c>
      <c r="R71" s="262"/>
      <c r="S71" s="261"/>
      <c r="T71" s="262"/>
      <c r="U71" s="263"/>
      <c r="V71" s="261"/>
      <c r="W71" s="262"/>
      <c r="X71" s="263"/>
      <c r="Y71" s="261" t="e">
        <f>Z71*Y70/Z70</f>
        <v>#DIV/0!</v>
      </c>
      <c r="Z71" s="262" t="e">
        <f>AVERAGE(Z67:Z69)</f>
        <v>#DIV/0!</v>
      </c>
      <c r="AA71" s="263" t="e">
        <f>SUM(X71,Y71)</f>
        <v>#DIV/0!</v>
      </c>
      <c r="AB71" s="264"/>
    </row>
    <row r="72" spans="1:13" s="267" customFormat="1" ht="48" customHeight="1">
      <c r="A72" s="266"/>
      <c r="B72" s="266"/>
      <c r="C72" s="266"/>
      <c r="D72" s="266"/>
      <c r="E72" s="266"/>
      <c r="F72" s="266"/>
      <c r="G72" s="266"/>
      <c r="H72" s="266"/>
      <c r="I72" s="266"/>
      <c r="J72" s="266"/>
      <c r="K72" s="266"/>
      <c r="L72" s="266"/>
      <c r="M72" s="266"/>
    </row>
    <row r="73" spans="1:13" s="267" customFormat="1" ht="32.25" customHeight="1" hidden="1">
      <c r="A73" s="266"/>
      <c r="B73" s="266"/>
      <c r="C73" s="266"/>
      <c r="D73" s="266"/>
      <c r="E73" s="266"/>
      <c r="F73" s="266"/>
      <c r="G73" s="266"/>
      <c r="H73" s="266"/>
      <c r="I73" s="266"/>
      <c r="J73" s="266"/>
      <c r="K73" s="266"/>
      <c r="L73" s="266"/>
      <c r="M73" s="266"/>
    </row>
    <row r="74" spans="1:45" ht="42" customHeight="1" hidden="1">
      <c r="A74" s="699" t="s">
        <v>169</v>
      </c>
      <c r="B74" s="700"/>
      <c r="C74" s="700"/>
      <c r="D74" s="700"/>
      <c r="E74" s="700"/>
      <c r="F74" s="700"/>
      <c r="G74" s="700"/>
      <c r="H74" s="700"/>
      <c r="I74" s="700"/>
      <c r="J74" s="700"/>
      <c r="K74" s="700"/>
      <c r="L74" s="700"/>
      <c r="M74" s="700"/>
      <c r="N74" s="700"/>
      <c r="O74" s="700"/>
      <c r="P74" s="700"/>
      <c r="Q74" s="700"/>
      <c r="R74" s="700"/>
      <c r="S74" s="700"/>
      <c r="T74" s="700"/>
      <c r="U74" s="700"/>
      <c r="V74" s="700"/>
      <c r="W74" s="700"/>
      <c r="X74" s="700"/>
      <c r="Y74" s="700"/>
      <c r="Z74" s="700"/>
      <c r="AA74" s="700"/>
      <c r="AB74" s="700"/>
      <c r="AC74" s="700"/>
      <c r="AD74" s="700"/>
      <c r="AE74" s="700"/>
      <c r="AF74" s="700"/>
      <c r="AG74" s="700"/>
      <c r="AH74" s="700"/>
      <c r="AI74" s="700"/>
      <c r="AJ74" s="700"/>
      <c r="AK74" s="700"/>
      <c r="AL74" s="700"/>
      <c r="AM74" s="700"/>
      <c r="AN74" s="700"/>
      <c r="AO74" s="700"/>
      <c r="AP74" s="700"/>
      <c r="AQ74" s="700"/>
      <c r="AR74" s="700"/>
      <c r="AS74" s="700"/>
    </row>
    <row r="75" spans="1:45" ht="47.25" customHeight="1" hidden="1">
      <c r="A75" s="699" t="s">
        <v>25</v>
      </c>
      <c r="B75" s="700"/>
      <c r="C75" s="700"/>
      <c r="D75" s="700"/>
      <c r="E75" s="700"/>
      <c r="F75" s="700"/>
      <c r="G75" s="700"/>
      <c r="H75" s="700"/>
      <c r="I75" s="700"/>
      <c r="J75" s="700"/>
      <c r="K75" s="700"/>
      <c r="L75" s="700"/>
      <c r="M75" s="700"/>
      <c r="N75" s="700"/>
      <c r="O75" s="700"/>
      <c r="P75" s="700"/>
      <c r="Q75" s="701" t="s">
        <v>138</v>
      </c>
      <c r="R75" s="702"/>
      <c r="S75" s="702"/>
      <c r="T75" s="702"/>
      <c r="U75" s="702"/>
      <c r="V75" s="702"/>
      <c r="W75" s="702"/>
      <c r="X75" s="702"/>
      <c r="Y75" s="702"/>
      <c r="Z75" s="702"/>
      <c r="AA75" s="702"/>
      <c r="AB75" s="702"/>
      <c r="AC75" s="702"/>
      <c r="AD75" s="702"/>
      <c r="AE75" s="702"/>
      <c r="AF75" s="702"/>
      <c r="AG75" s="702"/>
      <c r="AH75" s="702"/>
      <c r="AI75" s="702"/>
      <c r="AJ75" s="702"/>
      <c r="AK75" s="702"/>
      <c r="AL75" s="702"/>
      <c r="AM75" s="702"/>
      <c r="AN75" s="702"/>
      <c r="AO75" s="702"/>
      <c r="AP75" s="702"/>
      <c r="AQ75" s="702"/>
      <c r="AR75" s="702"/>
      <c r="AS75" s="702"/>
    </row>
    <row r="76" spans="1:45" ht="33.75" customHeight="1" hidden="1">
      <c r="A76" s="703" t="s">
        <v>10</v>
      </c>
      <c r="B76" s="690" t="s">
        <v>99</v>
      </c>
      <c r="C76" s="690" t="s">
        <v>11</v>
      </c>
      <c r="D76" s="690" t="s">
        <v>12</v>
      </c>
      <c r="E76" s="704" t="s">
        <v>111</v>
      </c>
      <c r="F76" s="705"/>
      <c r="G76" s="705"/>
      <c r="H76" s="706"/>
      <c r="I76" s="693" t="s">
        <v>112</v>
      </c>
      <c r="J76" s="690" t="s">
        <v>13</v>
      </c>
      <c r="K76" s="690" t="s">
        <v>104</v>
      </c>
      <c r="L76" s="693" t="s">
        <v>14</v>
      </c>
      <c r="M76" s="394"/>
      <c r="N76" s="693" t="s">
        <v>156</v>
      </c>
      <c r="O76" s="693" t="s">
        <v>155</v>
      </c>
      <c r="P76" s="693" t="s">
        <v>157</v>
      </c>
      <c r="Q76" s="730" t="s">
        <v>139</v>
      </c>
      <c r="R76" s="731"/>
      <c r="S76" s="731"/>
      <c r="T76" s="731"/>
      <c r="U76" s="731"/>
      <c r="V76" s="731"/>
      <c r="W76" s="731"/>
      <c r="X76" s="731"/>
      <c r="Y76" s="731"/>
      <c r="Z76" s="731"/>
      <c r="AA76" s="731"/>
      <c r="AB76" s="730" t="s">
        <v>140</v>
      </c>
      <c r="AC76" s="731"/>
      <c r="AD76" s="731"/>
      <c r="AE76" s="731"/>
      <c r="AF76" s="731"/>
      <c r="AG76" s="731"/>
      <c r="AH76" s="731"/>
      <c r="AI76" s="732"/>
      <c r="AJ76" s="736" t="s">
        <v>141</v>
      </c>
      <c r="AK76" s="737"/>
      <c r="AL76" s="737"/>
      <c r="AM76" s="737"/>
      <c r="AN76" s="724" t="s">
        <v>145</v>
      </c>
      <c r="AO76" s="728" t="s">
        <v>146</v>
      </c>
      <c r="AP76" s="726" t="s">
        <v>148</v>
      </c>
      <c r="AQ76" s="727"/>
      <c r="AR76" s="727"/>
      <c r="AS76" s="727"/>
    </row>
    <row r="77" spans="1:45" ht="45" customHeight="1" hidden="1">
      <c r="A77" s="703"/>
      <c r="B77" s="690"/>
      <c r="C77" s="690"/>
      <c r="D77" s="690"/>
      <c r="E77" s="269" t="s">
        <v>100</v>
      </c>
      <c r="F77" s="269" t="s">
        <v>101</v>
      </c>
      <c r="G77" s="269" t="s">
        <v>102</v>
      </c>
      <c r="H77" s="269" t="s">
        <v>103</v>
      </c>
      <c r="I77" s="694"/>
      <c r="J77" s="690"/>
      <c r="K77" s="690"/>
      <c r="L77" s="694"/>
      <c r="M77" s="395"/>
      <c r="N77" s="694"/>
      <c r="O77" s="694"/>
      <c r="P77" s="694"/>
      <c r="Q77" s="433" t="s">
        <v>100</v>
      </c>
      <c r="R77" s="433" t="s">
        <v>142</v>
      </c>
      <c r="S77" s="433" t="s">
        <v>101</v>
      </c>
      <c r="T77" s="433" t="s">
        <v>142</v>
      </c>
      <c r="U77" s="433" t="s">
        <v>143</v>
      </c>
      <c r="V77" s="433" t="s">
        <v>102</v>
      </c>
      <c r="W77" s="433" t="s">
        <v>142</v>
      </c>
      <c r="X77" s="433" t="s">
        <v>144</v>
      </c>
      <c r="Y77" s="433" t="s">
        <v>103</v>
      </c>
      <c r="Z77" s="433" t="s">
        <v>142</v>
      </c>
      <c r="AA77" s="99" t="s">
        <v>165</v>
      </c>
      <c r="AB77" s="433" t="s">
        <v>100</v>
      </c>
      <c r="AC77" s="433" t="s">
        <v>142</v>
      </c>
      <c r="AD77" s="433" t="s">
        <v>101</v>
      </c>
      <c r="AE77" s="433" t="s">
        <v>142</v>
      </c>
      <c r="AF77" s="433" t="s">
        <v>102</v>
      </c>
      <c r="AG77" s="433" t="s">
        <v>142</v>
      </c>
      <c r="AH77" s="433" t="s">
        <v>103</v>
      </c>
      <c r="AI77" s="433" t="s">
        <v>142</v>
      </c>
      <c r="AJ77" s="433" t="s">
        <v>100</v>
      </c>
      <c r="AK77" s="433" t="s">
        <v>101</v>
      </c>
      <c r="AL77" s="433" t="s">
        <v>102</v>
      </c>
      <c r="AM77" s="433" t="s">
        <v>103</v>
      </c>
      <c r="AN77" s="725"/>
      <c r="AO77" s="729"/>
      <c r="AP77" s="270" t="s">
        <v>147</v>
      </c>
      <c r="AQ77" s="270" t="s">
        <v>149</v>
      </c>
      <c r="AR77" s="270" t="s">
        <v>150</v>
      </c>
      <c r="AS77" s="270" t="s">
        <v>151</v>
      </c>
    </row>
    <row r="78" spans="1:45" ht="91.5" customHeight="1" hidden="1">
      <c r="A78" s="676"/>
      <c r="B78" s="287"/>
      <c r="C78" s="280"/>
      <c r="D78" s="281"/>
      <c r="E78" s="280"/>
      <c r="F78" s="281"/>
      <c r="G78" s="280"/>
      <c r="H78" s="281"/>
      <c r="I78" s="280"/>
      <c r="J78" s="389"/>
      <c r="K78" s="70"/>
      <c r="L78" s="214"/>
      <c r="M78" s="214"/>
      <c r="N78" s="245" t="s">
        <v>159</v>
      </c>
      <c r="O78" s="282" t="s">
        <v>158</v>
      </c>
      <c r="P78" s="283">
        <v>14</v>
      </c>
      <c r="Q78" s="284"/>
      <c r="R78" s="97" t="str">
        <f>IF(Q78&lt;&gt;0,Q78/E78," ")</f>
        <v> </v>
      </c>
      <c r="S78" s="284"/>
      <c r="T78" s="97" t="str">
        <f>IF(S78&lt;&gt;0,S78/F78," ")</f>
        <v> </v>
      </c>
      <c r="U78" s="98"/>
      <c r="V78" s="284"/>
      <c r="W78" s="382" t="str">
        <f>IF(V78&lt;&gt;0,V78/G78," ")</f>
        <v> </v>
      </c>
      <c r="X78" s="98"/>
      <c r="Y78" s="284"/>
      <c r="Z78" s="382" t="str">
        <f>IF(Y78&lt;&gt;0,Y78/H78," ")</f>
        <v> </v>
      </c>
      <c r="AA78" s="450" t="e">
        <f>AVERAGE(Z78)</f>
        <v>#DIV/0!</v>
      </c>
      <c r="AB78" s="215"/>
      <c r="AC78" s="215"/>
      <c r="AD78" s="215"/>
      <c r="AE78" s="215"/>
      <c r="AF78" s="215"/>
      <c r="AG78" s="215"/>
      <c r="AH78" s="215"/>
      <c r="AI78" s="215"/>
      <c r="AJ78" s="215"/>
      <c r="AK78" s="215"/>
      <c r="AL78" s="215"/>
      <c r="AM78" s="215"/>
      <c r="AN78" s="215"/>
      <c r="AO78" s="215"/>
      <c r="AP78" s="215"/>
      <c r="AQ78" s="215"/>
      <c r="AR78" s="215"/>
      <c r="AS78" s="215"/>
    </row>
    <row r="79" spans="1:45" ht="109.5" customHeight="1" hidden="1">
      <c r="A79" s="677"/>
      <c r="B79" s="287"/>
      <c r="C79" s="280"/>
      <c r="D79" s="280"/>
      <c r="E79" s="280"/>
      <c r="F79" s="280"/>
      <c r="G79" s="280"/>
      <c r="H79" s="280"/>
      <c r="I79" s="280"/>
      <c r="J79" s="389"/>
      <c r="K79" s="70"/>
      <c r="L79" s="216"/>
      <c r="M79" s="216"/>
      <c r="N79" s="733" t="s">
        <v>161</v>
      </c>
      <c r="O79" s="734" t="s">
        <v>160</v>
      </c>
      <c r="P79" s="735">
        <v>6</v>
      </c>
      <c r="Q79" s="284"/>
      <c r="R79" s="97" t="str">
        <f aca="true" t="shared" si="7" ref="R79:R110">IF(Q79&lt;&gt;0,Q79/E79," ")</f>
        <v> </v>
      </c>
      <c r="S79" s="284"/>
      <c r="T79" s="97" t="str">
        <f aca="true" t="shared" si="8" ref="T79:T110">IF(S79&lt;&gt;0,S79/F79," ")</f>
        <v> </v>
      </c>
      <c r="U79" s="98"/>
      <c r="V79" s="284"/>
      <c r="W79" s="382" t="str">
        <f aca="true" t="shared" si="9" ref="W79:W110">IF(V79&lt;&gt;0,V79/G79," ")</f>
        <v> </v>
      </c>
      <c r="X79" s="98"/>
      <c r="Y79" s="284"/>
      <c r="Z79" s="382" t="str">
        <f aca="true" t="shared" si="10" ref="Z79:Z110">IF(Y79&lt;&gt;0,Y79/H79," ")</f>
        <v> </v>
      </c>
      <c r="AA79" s="450" t="e">
        <f aca="true" t="shared" si="11" ref="AA79:AA110">AVERAGE(Z79)</f>
        <v>#DIV/0!</v>
      </c>
      <c r="AB79" s="217"/>
      <c r="AC79" s="217"/>
      <c r="AD79" s="217"/>
      <c r="AE79" s="217"/>
      <c r="AF79" s="217"/>
      <c r="AG79" s="217"/>
      <c r="AH79" s="217"/>
      <c r="AI79" s="217"/>
      <c r="AJ79" s="217"/>
      <c r="AK79" s="217"/>
      <c r="AL79" s="217"/>
      <c r="AM79" s="217"/>
      <c r="AN79" s="217"/>
      <c r="AO79" s="217"/>
      <c r="AP79" s="217"/>
      <c r="AQ79" s="217"/>
      <c r="AR79" s="217"/>
      <c r="AS79" s="217"/>
    </row>
    <row r="80" spans="1:45" ht="94.5" customHeight="1" hidden="1">
      <c r="A80" s="677"/>
      <c r="B80" s="287"/>
      <c r="C80" s="280"/>
      <c r="D80" s="285"/>
      <c r="E80" s="286"/>
      <c r="F80" s="286"/>
      <c r="G80" s="286"/>
      <c r="H80" s="286"/>
      <c r="I80" s="285"/>
      <c r="J80" s="389"/>
      <c r="K80" s="70"/>
      <c r="L80" s="216"/>
      <c r="M80" s="216"/>
      <c r="N80" s="733"/>
      <c r="O80" s="734"/>
      <c r="P80" s="735"/>
      <c r="Q80" s="284"/>
      <c r="R80" s="97" t="str">
        <f t="shared" si="7"/>
        <v> </v>
      </c>
      <c r="S80" s="284"/>
      <c r="T80" s="97" t="str">
        <f t="shared" si="8"/>
        <v> </v>
      </c>
      <c r="U80" s="98"/>
      <c r="V80" s="284"/>
      <c r="W80" s="382" t="str">
        <f t="shared" si="9"/>
        <v> </v>
      </c>
      <c r="X80" s="98"/>
      <c r="Y80" s="284"/>
      <c r="Z80" s="382" t="str">
        <f t="shared" si="10"/>
        <v> </v>
      </c>
      <c r="AA80" s="450" t="e">
        <f t="shared" si="11"/>
        <v>#DIV/0!</v>
      </c>
      <c r="AB80" s="218"/>
      <c r="AC80" s="218"/>
      <c r="AD80" s="218"/>
      <c r="AE80" s="218"/>
      <c r="AF80" s="218"/>
      <c r="AG80" s="218"/>
      <c r="AH80" s="218"/>
      <c r="AI80" s="218"/>
      <c r="AJ80" s="218"/>
      <c r="AK80" s="218"/>
      <c r="AL80" s="218"/>
      <c r="AM80" s="218"/>
      <c r="AN80" s="218"/>
      <c r="AO80" s="218"/>
      <c r="AP80" s="218"/>
      <c r="AQ80" s="218"/>
      <c r="AR80" s="218"/>
      <c r="AS80" s="218"/>
    </row>
    <row r="81" spans="1:45" ht="87.75" customHeight="1" hidden="1">
      <c r="A81" s="677"/>
      <c r="B81" s="287"/>
      <c r="C81" s="390"/>
      <c r="D81" s="390"/>
      <c r="E81" s="390"/>
      <c r="F81" s="390"/>
      <c r="G81" s="390"/>
      <c r="H81" s="392"/>
      <c r="I81" s="392"/>
      <c r="J81" s="390"/>
      <c r="K81" s="388"/>
      <c r="L81" s="216"/>
      <c r="M81" s="219"/>
      <c r="N81" s="272"/>
      <c r="O81" s="240"/>
      <c r="P81" s="215"/>
      <c r="Q81" s="284"/>
      <c r="R81" s="97" t="str">
        <f t="shared" si="7"/>
        <v> </v>
      </c>
      <c r="S81" s="284"/>
      <c r="T81" s="97" t="str">
        <f t="shared" si="8"/>
        <v> </v>
      </c>
      <c r="U81" s="98"/>
      <c r="V81" s="284"/>
      <c r="W81" s="382" t="str">
        <f t="shared" si="9"/>
        <v> </v>
      </c>
      <c r="X81" s="98"/>
      <c r="Y81" s="284"/>
      <c r="Z81" s="382" t="str">
        <f t="shared" si="10"/>
        <v> </v>
      </c>
      <c r="AA81" s="450" t="e">
        <f t="shared" si="11"/>
        <v>#DIV/0!</v>
      </c>
      <c r="AB81" s="223"/>
      <c r="AC81" s="223"/>
      <c r="AD81" s="158"/>
      <c r="AE81" s="224"/>
      <c r="AF81" s="225"/>
      <c r="AG81" s="223"/>
      <c r="AH81" s="223"/>
      <c r="AI81" s="225"/>
      <c r="AJ81" s="224"/>
      <c r="AK81" s="225"/>
      <c r="AL81" s="223"/>
      <c r="AM81" s="223"/>
      <c r="AN81" s="158"/>
      <c r="AO81" s="224"/>
      <c r="AP81" s="225"/>
      <c r="AQ81" s="223"/>
      <c r="AR81" s="223"/>
      <c r="AS81" s="223"/>
    </row>
    <row r="82" spans="1:45" ht="87.75" customHeight="1" hidden="1">
      <c r="A82" s="677"/>
      <c r="B82" s="287"/>
      <c r="C82" s="288"/>
      <c r="D82" s="389"/>
      <c r="E82" s="389"/>
      <c r="F82" s="389"/>
      <c r="G82" s="389"/>
      <c r="H82" s="391"/>
      <c r="I82" s="289"/>
      <c r="J82" s="389"/>
      <c r="K82" s="393"/>
      <c r="L82" s="226"/>
      <c r="M82" s="219"/>
      <c r="N82" s="273"/>
      <c r="O82" s="274"/>
      <c r="P82" s="275"/>
      <c r="Q82" s="284"/>
      <c r="R82" s="97" t="str">
        <f t="shared" si="7"/>
        <v> </v>
      </c>
      <c r="S82" s="284"/>
      <c r="T82" s="97" t="str">
        <f t="shared" si="8"/>
        <v> </v>
      </c>
      <c r="U82" s="98"/>
      <c r="V82" s="284"/>
      <c r="W82" s="382" t="str">
        <f t="shared" si="9"/>
        <v> </v>
      </c>
      <c r="X82" s="98"/>
      <c r="Y82" s="284"/>
      <c r="Z82" s="382" t="str">
        <f t="shared" si="10"/>
        <v> </v>
      </c>
      <c r="AA82" s="450" t="e">
        <f t="shared" si="11"/>
        <v>#DIV/0!</v>
      </c>
      <c r="AB82" s="223"/>
      <c r="AC82" s="223"/>
      <c r="AD82" s="158"/>
      <c r="AE82" s="224"/>
      <c r="AF82" s="225"/>
      <c r="AG82" s="223"/>
      <c r="AH82" s="223"/>
      <c r="AI82" s="225"/>
      <c r="AJ82" s="224"/>
      <c r="AK82" s="225"/>
      <c r="AL82" s="223"/>
      <c r="AM82" s="223"/>
      <c r="AN82" s="158"/>
      <c r="AO82" s="224"/>
      <c r="AP82" s="225"/>
      <c r="AQ82" s="223"/>
      <c r="AR82" s="223"/>
      <c r="AS82" s="223"/>
    </row>
    <row r="83" spans="1:45" ht="87.75" customHeight="1" hidden="1">
      <c r="A83" s="677"/>
      <c r="B83" s="280"/>
      <c r="C83" s="310"/>
      <c r="D83" s="310"/>
      <c r="E83" s="310"/>
      <c r="F83" s="310"/>
      <c r="G83" s="311"/>
      <c r="H83" s="311"/>
      <c r="I83" s="311"/>
      <c r="J83" s="310"/>
      <c r="K83" s="312"/>
      <c r="L83" s="216"/>
      <c r="M83" s="219"/>
      <c r="N83" s="276"/>
      <c r="O83" s="240"/>
      <c r="P83" s="215"/>
      <c r="Q83" s="284"/>
      <c r="R83" s="97" t="str">
        <f t="shared" si="7"/>
        <v> </v>
      </c>
      <c r="S83" s="284"/>
      <c r="T83" s="97" t="str">
        <f t="shared" si="8"/>
        <v> </v>
      </c>
      <c r="U83" s="98"/>
      <c r="V83" s="284"/>
      <c r="W83" s="382" t="str">
        <f t="shared" si="9"/>
        <v> </v>
      </c>
      <c r="X83" s="98"/>
      <c r="Y83" s="284"/>
      <c r="Z83" s="382" t="str">
        <f t="shared" si="10"/>
        <v> </v>
      </c>
      <c r="AA83" s="450" t="e">
        <f t="shared" si="11"/>
        <v>#DIV/0!</v>
      </c>
      <c r="AB83" s="223"/>
      <c r="AC83" s="223"/>
      <c r="AD83" s="158"/>
      <c r="AE83" s="224"/>
      <c r="AF83" s="225"/>
      <c r="AG83" s="223"/>
      <c r="AH83" s="223"/>
      <c r="AI83" s="225"/>
      <c r="AJ83" s="224"/>
      <c r="AK83" s="225"/>
      <c r="AL83" s="223"/>
      <c r="AM83" s="223"/>
      <c r="AN83" s="158"/>
      <c r="AO83" s="224"/>
      <c r="AP83" s="225"/>
      <c r="AQ83" s="223"/>
      <c r="AR83" s="223"/>
      <c r="AS83" s="223"/>
    </row>
    <row r="84" spans="1:45" ht="87.75" customHeight="1" hidden="1">
      <c r="A84" s="677"/>
      <c r="B84" s="288"/>
      <c r="C84" s="313"/>
      <c r="D84" s="313"/>
      <c r="E84" s="313"/>
      <c r="F84" s="313"/>
      <c r="G84" s="314"/>
      <c r="H84" s="314"/>
      <c r="I84" s="314"/>
      <c r="J84" s="313"/>
      <c r="K84" s="315"/>
      <c r="L84" s="226"/>
      <c r="M84" s="219"/>
      <c r="N84" s="276"/>
      <c r="O84" s="240"/>
      <c r="P84" s="215"/>
      <c r="Q84" s="284"/>
      <c r="R84" s="97" t="str">
        <f t="shared" si="7"/>
        <v> </v>
      </c>
      <c r="S84" s="284"/>
      <c r="T84" s="97" t="str">
        <f t="shared" si="8"/>
        <v> </v>
      </c>
      <c r="U84" s="98"/>
      <c r="V84" s="284"/>
      <c r="W84" s="382" t="str">
        <f t="shared" si="9"/>
        <v> </v>
      </c>
      <c r="X84" s="98"/>
      <c r="Y84" s="284"/>
      <c r="Z84" s="382" t="str">
        <f t="shared" si="10"/>
        <v> </v>
      </c>
      <c r="AA84" s="450" t="e">
        <f t="shared" si="11"/>
        <v>#DIV/0!</v>
      </c>
      <c r="AB84" s="223"/>
      <c r="AC84" s="223"/>
      <c r="AD84" s="158"/>
      <c r="AE84" s="224"/>
      <c r="AF84" s="225"/>
      <c r="AG84" s="223"/>
      <c r="AH84" s="223"/>
      <c r="AI84" s="225"/>
      <c r="AJ84" s="224"/>
      <c r="AK84" s="225"/>
      <c r="AL84" s="223"/>
      <c r="AM84" s="223"/>
      <c r="AN84" s="158"/>
      <c r="AO84" s="224"/>
      <c r="AP84" s="225"/>
      <c r="AQ84" s="223"/>
      <c r="AR84" s="223"/>
      <c r="AS84" s="223"/>
    </row>
    <row r="85" spans="1:45" ht="74.25" customHeight="1" hidden="1">
      <c r="A85" s="677"/>
      <c r="B85" s="290"/>
      <c r="C85" s="316"/>
      <c r="D85" s="317"/>
      <c r="E85" s="316"/>
      <c r="F85" s="316"/>
      <c r="G85" s="316"/>
      <c r="H85" s="317"/>
      <c r="I85" s="317"/>
      <c r="J85" s="318"/>
      <c r="K85" s="316"/>
      <c r="L85" s="216"/>
      <c r="M85" s="219"/>
      <c r="N85" s="273"/>
      <c r="O85" s="274"/>
      <c r="P85" s="275"/>
      <c r="Q85" s="284"/>
      <c r="R85" s="97" t="str">
        <f t="shared" si="7"/>
        <v> </v>
      </c>
      <c r="S85" s="284"/>
      <c r="T85" s="97" t="str">
        <f t="shared" si="8"/>
        <v> </v>
      </c>
      <c r="U85" s="98"/>
      <c r="V85" s="284"/>
      <c r="W85" s="382" t="str">
        <f t="shared" si="9"/>
        <v> </v>
      </c>
      <c r="X85" s="98"/>
      <c r="Y85" s="284"/>
      <c r="Z85" s="382" t="str">
        <f t="shared" si="10"/>
        <v> </v>
      </c>
      <c r="AA85" s="450" t="e">
        <f t="shared" si="11"/>
        <v>#DIV/0!</v>
      </c>
      <c r="AB85" s="223"/>
      <c r="AC85" s="223"/>
      <c r="AD85" s="158"/>
      <c r="AE85" s="224"/>
      <c r="AF85" s="225"/>
      <c r="AG85" s="223"/>
      <c r="AH85" s="223"/>
      <c r="AI85" s="225"/>
      <c r="AJ85" s="224"/>
      <c r="AK85" s="225"/>
      <c r="AL85" s="223"/>
      <c r="AM85" s="223"/>
      <c r="AN85" s="158"/>
      <c r="AO85" s="224"/>
      <c r="AP85" s="225"/>
      <c r="AQ85" s="223"/>
      <c r="AR85" s="223"/>
      <c r="AS85" s="223"/>
    </row>
    <row r="86" spans="1:45" ht="74.25" customHeight="1" hidden="1">
      <c r="A86" s="714"/>
      <c r="B86" s="290"/>
      <c r="C86" s="319"/>
      <c r="D86" s="320"/>
      <c r="E86" s="319"/>
      <c r="F86" s="319"/>
      <c r="G86" s="319"/>
      <c r="H86" s="320"/>
      <c r="I86" s="320"/>
      <c r="J86" s="321"/>
      <c r="K86" s="319"/>
      <c r="L86" s="226"/>
      <c r="M86" s="219"/>
      <c r="N86" s="273"/>
      <c r="O86" s="274"/>
      <c r="P86" s="275"/>
      <c r="Q86" s="284"/>
      <c r="R86" s="97" t="str">
        <f t="shared" si="7"/>
        <v> </v>
      </c>
      <c r="S86" s="284"/>
      <c r="T86" s="97" t="str">
        <f t="shared" si="8"/>
        <v> </v>
      </c>
      <c r="U86" s="98"/>
      <c r="V86" s="284"/>
      <c r="W86" s="382" t="str">
        <f t="shared" si="9"/>
        <v> </v>
      </c>
      <c r="X86" s="98"/>
      <c r="Y86" s="284"/>
      <c r="Z86" s="382" t="str">
        <f t="shared" si="10"/>
        <v> </v>
      </c>
      <c r="AA86" s="450" t="e">
        <f t="shared" si="11"/>
        <v>#DIV/0!</v>
      </c>
      <c r="AB86" s="223"/>
      <c r="AC86" s="223"/>
      <c r="AD86" s="158"/>
      <c r="AE86" s="224"/>
      <c r="AF86" s="225"/>
      <c r="AG86" s="223"/>
      <c r="AH86" s="223"/>
      <c r="AI86" s="225"/>
      <c r="AJ86" s="224"/>
      <c r="AK86" s="225"/>
      <c r="AL86" s="223"/>
      <c r="AM86" s="223"/>
      <c r="AN86" s="158"/>
      <c r="AO86" s="224"/>
      <c r="AP86" s="225"/>
      <c r="AQ86" s="223"/>
      <c r="AR86" s="223"/>
      <c r="AS86" s="223"/>
    </row>
    <row r="87" spans="1:45" ht="87.75" customHeight="1" hidden="1">
      <c r="A87" s="676"/>
      <c r="B87" s="280"/>
      <c r="C87" s="280"/>
      <c r="D87" s="281"/>
      <c r="E87" s="322"/>
      <c r="F87" s="322"/>
      <c r="G87" s="322"/>
      <c r="H87" s="322"/>
      <c r="I87" s="322"/>
      <c r="J87" s="389"/>
      <c r="K87" s="70"/>
      <c r="L87" s="216"/>
      <c r="M87" s="219"/>
      <c r="N87" s="240"/>
      <c r="O87" s="240"/>
      <c r="P87" s="215"/>
      <c r="Q87" s="284"/>
      <c r="R87" s="97" t="str">
        <f t="shared" si="7"/>
        <v> </v>
      </c>
      <c r="S87" s="284"/>
      <c r="T87" s="97" t="str">
        <f t="shared" si="8"/>
        <v> </v>
      </c>
      <c r="U87" s="98"/>
      <c r="V87" s="284"/>
      <c r="W87" s="382" t="str">
        <f t="shared" si="9"/>
        <v> </v>
      </c>
      <c r="X87" s="98"/>
      <c r="Y87" s="284"/>
      <c r="Z87" s="382" t="str">
        <f t="shared" si="10"/>
        <v> </v>
      </c>
      <c r="AA87" s="450" t="e">
        <f t="shared" si="11"/>
        <v>#DIV/0!</v>
      </c>
      <c r="AB87" s="235"/>
      <c r="AC87" s="235"/>
      <c r="AD87" s="235"/>
      <c r="AE87" s="235"/>
      <c r="AF87" s="235"/>
      <c r="AG87" s="235"/>
      <c r="AH87" s="235"/>
      <c r="AI87" s="235"/>
      <c r="AJ87" s="235"/>
      <c r="AK87" s="235"/>
      <c r="AL87" s="235"/>
      <c r="AM87" s="235"/>
      <c r="AN87" s="236"/>
      <c r="AO87" s="237"/>
      <c r="AP87" s="238"/>
      <c r="AQ87" s="236"/>
      <c r="AR87" s="239"/>
      <c r="AS87" s="239"/>
    </row>
    <row r="88" spans="1:45" ht="71.25" customHeight="1" hidden="1">
      <c r="A88" s="677"/>
      <c r="B88" s="153"/>
      <c r="C88" s="70"/>
      <c r="D88" s="277"/>
      <c r="E88" s="70"/>
      <c r="F88" s="421"/>
      <c r="G88" s="70"/>
      <c r="H88" s="421"/>
      <c r="I88" s="421"/>
      <c r="J88" s="70"/>
      <c r="K88" s="70"/>
      <c r="L88" s="216"/>
      <c r="M88" s="219"/>
      <c r="N88" s="240"/>
      <c r="O88" s="240"/>
      <c r="P88" s="215"/>
      <c r="Q88" s="284"/>
      <c r="R88" s="97" t="str">
        <f t="shared" si="7"/>
        <v> </v>
      </c>
      <c r="S88" s="284"/>
      <c r="T88" s="97" t="str">
        <f t="shared" si="8"/>
        <v> </v>
      </c>
      <c r="U88" s="98"/>
      <c r="V88" s="284"/>
      <c r="W88" s="382" t="str">
        <f t="shared" si="9"/>
        <v> </v>
      </c>
      <c r="X88" s="98"/>
      <c r="Y88" s="284"/>
      <c r="Z88" s="382" t="str">
        <f t="shared" si="10"/>
        <v> </v>
      </c>
      <c r="AA88" s="450" t="e">
        <f t="shared" si="11"/>
        <v>#DIV/0!</v>
      </c>
      <c r="AB88" s="235"/>
      <c r="AC88" s="235"/>
      <c r="AD88" s="235"/>
      <c r="AE88" s="235"/>
      <c r="AF88" s="235"/>
      <c r="AG88" s="235"/>
      <c r="AH88" s="235"/>
      <c r="AI88" s="235"/>
      <c r="AJ88" s="235"/>
      <c r="AK88" s="235"/>
      <c r="AL88" s="235"/>
      <c r="AM88" s="235"/>
      <c r="AN88" s="236"/>
      <c r="AO88" s="237"/>
      <c r="AP88" s="236"/>
      <c r="AQ88" s="238"/>
      <c r="AR88" s="237"/>
      <c r="AS88" s="239"/>
    </row>
    <row r="89" spans="1:45" ht="75" customHeight="1" hidden="1">
      <c r="A89" s="677"/>
      <c r="B89" s="70"/>
      <c r="C89" s="70"/>
      <c r="D89" s="70"/>
      <c r="E89" s="388"/>
      <c r="F89" s="388"/>
      <c r="G89" s="388"/>
      <c r="H89" s="388"/>
      <c r="I89" s="388"/>
      <c r="J89" s="70"/>
      <c r="K89" s="70"/>
      <c r="L89" s="216"/>
      <c r="M89" s="219"/>
      <c r="N89" s="240"/>
      <c r="O89" s="240"/>
      <c r="P89" s="215"/>
      <c r="Q89" s="284"/>
      <c r="R89" s="97" t="str">
        <f t="shared" si="7"/>
        <v> </v>
      </c>
      <c r="S89" s="284"/>
      <c r="T89" s="97" t="str">
        <f t="shared" si="8"/>
        <v> </v>
      </c>
      <c r="U89" s="98"/>
      <c r="V89" s="284"/>
      <c r="W89" s="382" t="str">
        <f t="shared" si="9"/>
        <v> </v>
      </c>
      <c r="X89" s="98"/>
      <c r="Y89" s="284"/>
      <c r="Z89" s="382" t="str">
        <f t="shared" si="10"/>
        <v> </v>
      </c>
      <c r="AA89" s="450" t="e">
        <f t="shared" si="11"/>
        <v>#DIV/0!</v>
      </c>
      <c r="AB89" s="241"/>
      <c r="AC89" s="241"/>
      <c r="AD89" s="241"/>
      <c r="AE89" s="241"/>
      <c r="AF89" s="241"/>
      <c r="AG89" s="241"/>
      <c r="AH89" s="241"/>
      <c r="AI89" s="241"/>
      <c r="AJ89" s="242"/>
      <c r="AK89" s="242"/>
      <c r="AL89" s="243"/>
      <c r="AM89" s="243"/>
      <c r="AN89" s="236"/>
      <c r="AO89" s="237"/>
      <c r="AP89" s="238"/>
      <c r="AQ89" s="239"/>
      <c r="AR89" s="239"/>
      <c r="AS89" s="244"/>
    </row>
    <row r="90" spans="1:45" ht="74.25" customHeight="1" hidden="1">
      <c r="A90" s="677"/>
      <c r="B90" s="70"/>
      <c r="C90" s="70"/>
      <c r="D90" s="421"/>
      <c r="E90" s="70"/>
      <c r="F90" s="421"/>
      <c r="G90" s="70"/>
      <c r="H90" s="421"/>
      <c r="I90" s="421"/>
      <c r="J90" s="153"/>
      <c r="K90" s="70"/>
      <c r="L90" s="226"/>
      <c r="M90" s="226"/>
      <c r="N90" s="245" t="s">
        <v>159</v>
      </c>
      <c r="O90" s="245" t="s">
        <v>162</v>
      </c>
      <c r="P90" s="245" t="s">
        <v>163</v>
      </c>
      <c r="Q90" s="284"/>
      <c r="R90" s="97" t="str">
        <f t="shared" si="7"/>
        <v> </v>
      </c>
      <c r="S90" s="284"/>
      <c r="T90" s="97" t="str">
        <f t="shared" si="8"/>
        <v> </v>
      </c>
      <c r="U90" s="98"/>
      <c r="V90" s="284"/>
      <c r="W90" s="382" t="str">
        <f t="shared" si="9"/>
        <v> </v>
      </c>
      <c r="X90" s="98"/>
      <c r="Y90" s="284"/>
      <c r="Z90" s="382" t="str">
        <f t="shared" si="10"/>
        <v> </v>
      </c>
      <c r="AA90" s="450" t="e">
        <f t="shared" si="11"/>
        <v>#DIV/0!</v>
      </c>
      <c r="AB90" s="215"/>
      <c r="AC90" s="241"/>
      <c r="AD90" s="241"/>
      <c r="AE90" s="241"/>
      <c r="AF90" s="241"/>
      <c r="AG90" s="241"/>
      <c r="AH90" s="241"/>
      <c r="AI90" s="241"/>
      <c r="AJ90" s="242"/>
      <c r="AK90" s="242"/>
      <c r="AL90" s="243"/>
      <c r="AM90" s="243"/>
      <c r="AN90" s="246"/>
      <c r="AO90" s="246"/>
      <c r="AP90" s="246"/>
      <c r="AQ90" s="246"/>
      <c r="AR90" s="246"/>
      <c r="AS90" s="246"/>
    </row>
    <row r="91" spans="1:45" ht="74.25" customHeight="1" hidden="1">
      <c r="A91" s="677"/>
      <c r="B91" s="70"/>
      <c r="C91" s="70"/>
      <c r="D91" s="70"/>
      <c r="E91" s="70"/>
      <c r="F91" s="70"/>
      <c r="G91" s="70"/>
      <c r="H91" s="421"/>
      <c r="I91" s="421"/>
      <c r="J91" s="70"/>
      <c r="K91" s="70"/>
      <c r="L91" s="247"/>
      <c r="M91" s="247"/>
      <c r="N91" s="245"/>
      <c r="O91" s="245"/>
      <c r="P91" s="245"/>
      <c r="Q91" s="284"/>
      <c r="R91" s="97" t="str">
        <f t="shared" si="7"/>
        <v> </v>
      </c>
      <c r="S91" s="284"/>
      <c r="T91" s="97" t="str">
        <f t="shared" si="8"/>
        <v> </v>
      </c>
      <c r="U91" s="98"/>
      <c r="V91" s="284"/>
      <c r="W91" s="382" t="str">
        <f t="shared" si="9"/>
        <v> </v>
      </c>
      <c r="X91" s="98"/>
      <c r="Y91" s="284"/>
      <c r="Z91" s="382" t="str">
        <f t="shared" si="10"/>
        <v> </v>
      </c>
      <c r="AA91" s="450" t="e">
        <f t="shared" si="11"/>
        <v>#DIV/0!</v>
      </c>
      <c r="AB91" s="215"/>
      <c r="AC91" s="241"/>
      <c r="AD91" s="241"/>
      <c r="AE91" s="241"/>
      <c r="AF91" s="241"/>
      <c r="AG91" s="241"/>
      <c r="AH91" s="241"/>
      <c r="AI91" s="241"/>
      <c r="AJ91" s="242"/>
      <c r="AK91" s="242"/>
      <c r="AL91" s="243"/>
      <c r="AM91" s="243"/>
      <c r="AN91" s="246"/>
      <c r="AO91" s="246"/>
      <c r="AP91" s="246"/>
      <c r="AQ91" s="246"/>
      <c r="AR91" s="246"/>
      <c r="AS91" s="246"/>
    </row>
    <row r="92" spans="1:45" ht="74.25" customHeight="1" hidden="1">
      <c r="A92" s="677"/>
      <c r="B92" s="70"/>
      <c r="C92" s="70"/>
      <c r="D92" s="421"/>
      <c r="E92" s="70"/>
      <c r="F92" s="421"/>
      <c r="G92" s="70"/>
      <c r="H92" s="421"/>
      <c r="I92" s="421"/>
      <c r="J92" s="153"/>
      <c r="K92" s="70"/>
      <c r="L92" s="226"/>
      <c r="M92" s="226"/>
      <c r="N92" s="245"/>
      <c r="O92" s="245"/>
      <c r="P92" s="245"/>
      <c r="Q92" s="284"/>
      <c r="R92" s="97" t="str">
        <f t="shared" si="7"/>
        <v> </v>
      </c>
      <c r="S92" s="284"/>
      <c r="T92" s="97" t="str">
        <f t="shared" si="8"/>
        <v> </v>
      </c>
      <c r="U92" s="98"/>
      <c r="V92" s="284"/>
      <c r="W92" s="382" t="str">
        <f t="shared" si="9"/>
        <v> </v>
      </c>
      <c r="X92" s="98"/>
      <c r="Y92" s="284"/>
      <c r="Z92" s="382" t="str">
        <f t="shared" si="10"/>
        <v> </v>
      </c>
      <c r="AA92" s="450" t="e">
        <f t="shared" si="11"/>
        <v>#DIV/0!</v>
      </c>
      <c r="AB92" s="215"/>
      <c r="AC92" s="241"/>
      <c r="AD92" s="241"/>
      <c r="AE92" s="241"/>
      <c r="AF92" s="241"/>
      <c r="AG92" s="241"/>
      <c r="AH92" s="241"/>
      <c r="AI92" s="241"/>
      <c r="AJ92" s="242"/>
      <c r="AK92" s="242"/>
      <c r="AL92" s="243"/>
      <c r="AM92" s="243"/>
      <c r="AN92" s="246"/>
      <c r="AO92" s="246"/>
      <c r="AP92" s="246"/>
      <c r="AQ92" s="246"/>
      <c r="AR92" s="246"/>
      <c r="AS92" s="246"/>
    </row>
    <row r="93" spans="1:45" ht="74.25" customHeight="1" hidden="1">
      <c r="A93" s="677"/>
      <c r="B93" s="70"/>
      <c r="C93" s="70"/>
      <c r="D93" s="421"/>
      <c r="E93" s="70"/>
      <c r="F93" s="421"/>
      <c r="G93" s="70"/>
      <c r="H93" s="421"/>
      <c r="I93" s="421"/>
      <c r="J93" s="153"/>
      <c r="K93" s="70"/>
      <c r="L93" s="226"/>
      <c r="M93" s="226"/>
      <c r="N93" s="245"/>
      <c r="O93" s="245"/>
      <c r="P93" s="245"/>
      <c r="Q93" s="284"/>
      <c r="R93" s="97" t="str">
        <f t="shared" si="7"/>
        <v> </v>
      </c>
      <c r="S93" s="284"/>
      <c r="T93" s="97" t="str">
        <f t="shared" si="8"/>
        <v> </v>
      </c>
      <c r="U93" s="98"/>
      <c r="V93" s="284"/>
      <c r="W93" s="382" t="str">
        <f t="shared" si="9"/>
        <v> </v>
      </c>
      <c r="X93" s="98"/>
      <c r="Y93" s="284"/>
      <c r="Z93" s="382" t="str">
        <f t="shared" si="10"/>
        <v> </v>
      </c>
      <c r="AA93" s="450" t="e">
        <f t="shared" si="11"/>
        <v>#DIV/0!</v>
      </c>
      <c r="AB93" s="215"/>
      <c r="AC93" s="241"/>
      <c r="AD93" s="241"/>
      <c r="AE93" s="241"/>
      <c r="AF93" s="241"/>
      <c r="AG93" s="241"/>
      <c r="AH93" s="241"/>
      <c r="AI93" s="241"/>
      <c r="AJ93" s="242"/>
      <c r="AK93" s="242"/>
      <c r="AL93" s="243"/>
      <c r="AM93" s="243"/>
      <c r="AN93" s="246"/>
      <c r="AO93" s="246"/>
      <c r="AP93" s="246"/>
      <c r="AQ93" s="246"/>
      <c r="AR93" s="246"/>
      <c r="AS93" s="246"/>
    </row>
    <row r="94" spans="1:45" ht="63.75" customHeight="1" hidden="1">
      <c r="A94" s="714"/>
      <c r="B94" s="70"/>
      <c r="C94" s="70"/>
      <c r="D94" s="70"/>
      <c r="E94" s="70"/>
      <c r="F94" s="70"/>
      <c r="G94" s="70"/>
      <c r="H94" s="421"/>
      <c r="I94" s="421"/>
      <c r="J94" s="70"/>
      <c r="K94" s="70"/>
      <c r="L94" s="247"/>
      <c r="M94" s="247"/>
      <c r="N94" s="215"/>
      <c r="O94" s="215"/>
      <c r="P94" s="215"/>
      <c r="Q94" s="284"/>
      <c r="R94" s="97" t="str">
        <f t="shared" si="7"/>
        <v> </v>
      </c>
      <c r="S94" s="284"/>
      <c r="T94" s="97" t="str">
        <f t="shared" si="8"/>
        <v> </v>
      </c>
      <c r="U94" s="98"/>
      <c r="V94" s="284"/>
      <c r="W94" s="382" t="str">
        <f t="shared" si="9"/>
        <v> </v>
      </c>
      <c r="X94" s="98"/>
      <c r="Y94" s="284"/>
      <c r="Z94" s="382" t="str">
        <f t="shared" si="10"/>
        <v> </v>
      </c>
      <c r="AA94" s="450" t="e">
        <f t="shared" si="11"/>
        <v>#DIV/0!</v>
      </c>
      <c r="AB94" s="215"/>
      <c r="AC94" s="246"/>
      <c r="AD94" s="246"/>
      <c r="AE94" s="246"/>
      <c r="AF94" s="246"/>
      <c r="AG94" s="246"/>
      <c r="AH94" s="246"/>
      <c r="AI94" s="246"/>
      <c r="AJ94" s="246"/>
      <c r="AK94" s="246"/>
      <c r="AL94" s="246"/>
      <c r="AM94" s="246"/>
      <c r="AN94" s="246"/>
      <c r="AO94" s="246"/>
      <c r="AP94" s="246"/>
      <c r="AQ94" s="246"/>
      <c r="AR94" s="246"/>
      <c r="AS94" s="246"/>
    </row>
    <row r="95" spans="1:45" ht="63.75" customHeight="1" hidden="1">
      <c r="A95" s="707"/>
      <c r="B95" s="70"/>
      <c r="C95" s="70"/>
      <c r="D95" s="70"/>
      <c r="E95" s="70"/>
      <c r="F95" s="70"/>
      <c r="G95" s="70"/>
      <c r="H95" s="421"/>
      <c r="I95" s="421"/>
      <c r="J95" s="70"/>
      <c r="K95" s="70"/>
      <c r="L95" s="248"/>
      <c r="M95" s="249"/>
      <c r="N95" s="250"/>
      <c r="O95" s="250"/>
      <c r="P95" s="250"/>
      <c r="Q95" s="284"/>
      <c r="R95" s="97" t="str">
        <f t="shared" si="7"/>
        <v> </v>
      </c>
      <c r="S95" s="284"/>
      <c r="T95" s="97" t="str">
        <f t="shared" si="8"/>
        <v> </v>
      </c>
      <c r="U95" s="98"/>
      <c r="V95" s="284"/>
      <c r="W95" s="382" t="str">
        <f t="shared" si="9"/>
        <v> </v>
      </c>
      <c r="X95" s="98"/>
      <c r="Y95" s="284"/>
      <c r="Z95" s="382" t="str">
        <f t="shared" si="10"/>
        <v> </v>
      </c>
      <c r="AA95" s="450" t="e">
        <f t="shared" si="11"/>
        <v>#DIV/0!</v>
      </c>
      <c r="AB95" s="250"/>
      <c r="AC95" s="251"/>
      <c r="AD95" s="251"/>
      <c r="AE95" s="251"/>
      <c r="AF95" s="251"/>
      <c r="AG95" s="251"/>
      <c r="AH95" s="251"/>
      <c r="AI95" s="251"/>
      <c r="AJ95" s="251"/>
      <c r="AK95" s="251"/>
      <c r="AL95" s="251"/>
      <c r="AM95" s="251"/>
      <c r="AN95" s="251"/>
      <c r="AO95" s="251"/>
      <c r="AP95" s="251"/>
      <c r="AQ95" s="251"/>
      <c r="AR95" s="251"/>
      <c r="AS95" s="251"/>
    </row>
    <row r="96" spans="1:45" ht="63.75" customHeight="1" hidden="1">
      <c r="A96" s="708"/>
      <c r="B96" s="70"/>
      <c r="C96" s="70"/>
      <c r="D96" s="70"/>
      <c r="E96" s="70"/>
      <c r="F96" s="70"/>
      <c r="G96" s="70"/>
      <c r="H96" s="421"/>
      <c r="I96" s="421"/>
      <c r="J96" s="70"/>
      <c r="K96" s="70"/>
      <c r="L96" s="248"/>
      <c r="M96" s="249"/>
      <c r="N96" s="250"/>
      <c r="O96" s="250"/>
      <c r="P96" s="250"/>
      <c r="Q96" s="284"/>
      <c r="R96" s="97" t="str">
        <f t="shared" si="7"/>
        <v> </v>
      </c>
      <c r="S96" s="284"/>
      <c r="T96" s="97" t="str">
        <f t="shared" si="8"/>
        <v> </v>
      </c>
      <c r="U96" s="98"/>
      <c r="V96" s="284"/>
      <c r="W96" s="382" t="str">
        <f t="shared" si="9"/>
        <v> </v>
      </c>
      <c r="X96" s="98"/>
      <c r="Y96" s="284"/>
      <c r="Z96" s="382" t="str">
        <f t="shared" si="10"/>
        <v> </v>
      </c>
      <c r="AA96" s="450" t="e">
        <f t="shared" si="11"/>
        <v>#DIV/0!</v>
      </c>
      <c r="AB96" s="250"/>
      <c r="AC96" s="251"/>
      <c r="AD96" s="251"/>
      <c r="AE96" s="251"/>
      <c r="AF96" s="251"/>
      <c r="AG96" s="251"/>
      <c r="AH96" s="251"/>
      <c r="AI96" s="251"/>
      <c r="AJ96" s="251"/>
      <c r="AK96" s="251"/>
      <c r="AL96" s="251"/>
      <c r="AM96" s="251"/>
      <c r="AN96" s="251"/>
      <c r="AO96" s="251"/>
      <c r="AP96" s="251"/>
      <c r="AQ96" s="251"/>
      <c r="AR96" s="251"/>
      <c r="AS96" s="251"/>
    </row>
    <row r="97" spans="1:45" ht="63.75" customHeight="1" hidden="1">
      <c r="A97" s="708"/>
      <c r="B97" s="70"/>
      <c r="C97" s="70"/>
      <c r="D97" s="70"/>
      <c r="E97" s="70"/>
      <c r="F97" s="70"/>
      <c r="G97" s="70"/>
      <c r="H97" s="421"/>
      <c r="I97" s="421"/>
      <c r="J97" s="70"/>
      <c r="K97" s="70"/>
      <c r="L97" s="248"/>
      <c r="M97" s="249"/>
      <c r="N97" s="250"/>
      <c r="O97" s="250"/>
      <c r="P97" s="250"/>
      <c r="Q97" s="284"/>
      <c r="R97" s="97" t="str">
        <f t="shared" si="7"/>
        <v> </v>
      </c>
      <c r="S97" s="284"/>
      <c r="T97" s="97" t="str">
        <f t="shared" si="8"/>
        <v> </v>
      </c>
      <c r="U97" s="98"/>
      <c r="V97" s="284"/>
      <c r="W97" s="382" t="str">
        <f t="shared" si="9"/>
        <v> </v>
      </c>
      <c r="X97" s="98"/>
      <c r="Y97" s="284"/>
      <c r="Z97" s="382" t="str">
        <f t="shared" si="10"/>
        <v> </v>
      </c>
      <c r="AA97" s="450" t="e">
        <f t="shared" si="11"/>
        <v>#DIV/0!</v>
      </c>
      <c r="AB97" s="250"/>
      <c r="AC97" s="251"/>
      <c r="AD97" s="251"/>
      <c r="AE97" s="251"/>
      <c r="AF97" s="251"/>
      <c r="AG97" s="251"/>
      <c r="AH97" s="251"/>
      <c r="AI97" s="251"/>
      <c r="AJ97" s="251"/>
      <c r="AK97" s="251"/>
      <c r="AL97" s="251"/>
      <c r="AM97" s="251"/>
      <c r="AN97" s="251"/>
      <c r="AO97" s="251"/>
      <c r="AP97" s="251"/>
      <c r="AQ97" s="251"/>
      <c r="AR97" s="251"/>
      <c r="AS97" s="251"/>
    </row>
    <row r="98" spans="1:45" ht="63.75" customHeight="1" hidden="1">
      <c r="A98" s="708"/>
      <c r="B98" s="70"/>
      <c r="C98" s="70"/>
      <c r="D98" s="70"/>
      <c r="E98" s="70"/>
      <c r="F98" s="70"/>
      <c r="G98" s="70"/>
      <c r="H98" s="421"/>
      <c r="I98" s="421"/>
      <c r="J98" s="70"/>
      <c r="K98" s="70"/>
      <c r="L98" s="248"/>
      <c r="M98" s="249"/>
      <c r="N98" s="250"/>
      <c r="O98" s="250"/>
      <c r="P98" s="250"/>
      <c r="Q98" s="284"/>
      <c r="R98" s="97" t="str">
        <f t="shared" si="7"/>
        <v> </v>
      </c>
      <c r="S98" s="284"/>
      <c r="T98" s="97" t="str">
        <f t="shared" si="8"/>
        <v> </v>
      </c>
      <c r="U98" s="98"/>
      <c r="V98" s="284"/>
      <c r="W98" s="382" t="str">
        <f t="shared" si="9"/>
        <v> </v>
      </c>
      <c r="X98" s="98"/>
      <c r="Y98" s="284"/>
      <c r="Z98" s="382" t="str">
        <f t="shared" si="10"/>
        <v> </v>
      </c>
      <c r="AA98" s="450" t="e">
        <f t="shared" si="11"/>
        <v>#DIV/0!</v>
      </c>
      <c r="AB98" s="250"/>
      <c r="AC98" s="251"/>
      <c r="AD98" s="251"/>
      <c r="AE98" s="251"/>
      <c r="AF98" s="251"/>
      <c r="AG98" s="251"/>
      <c r="AH98" s="251"/>
      <c r="AI98" s="251"/>
      <c r="AJ98" s="251"/>
      <c r="AK98" s="251"/>
      <c r="AL98" s="251"/>
      <c r="AM98" s="251"/>
      <c r="AN98" s="251"/>
      <c r="AO98" s="251"/>
      <c r="AP98" s="251"/>
      <c r="AQ98" s="251"/>
      <c r="AR98" s="251"/>
      <c r="AS98" s="251"/>
    </row>
    <row r="99" spans="1:45" ht="63.75" customHeight="1" hidden="1">
      <c r="A99" s="708"/>
      <c r="B99" s="70"/>
      <c r="C99" s="70"/>
      <c r="D99" s="70"/>
      <c r="E99" s="70"/>
      <c r="F99" s="70"/>
      <c r="G99" s="70"/>
      <c r="H99" s="421"/>
      <c r="I99" s="421"/>
      <c r="J99" s="70"/>
      <c r="K99" s="70"/>
      <c r="L99" s="248"/>
      <c r="M99" s="249"/>
      <c r="N99" s="250"/>
      <c r="O99" s="250"/>
      <c r="P99" s="250"/>
      <c r="Q99" s="284"/>
      <c r="R99" s="97" t="str">
        <f t="shared" si="7"/>
        <v> </v>
      </c>
      <c r="S99" s="284"/>
      <c r="T99" s="97" t="str">
        <f t="shared" si="8"/>
        <v> </v>
      </c>
      <c r="U99" s="98"/>
      <c r="V99" s="284"/>
      <c r="W99" s="382" t="str">
        <f t="shared" si="9"/>
        <v> </v>
      </c>
      <c r="X99" s="98"/>
      <c r="Y99" s="284"/>
      <c r="Z99" s="382" t="str">
        <f t="shared" si="10"/>
        <v> </v>
      </c>
      <c r="AA99" s="450" t="e">
        <f t="shared" si="11"/>
        <v>#DIV/0!</v>
      </c>
      <c r="AB99" s="250"/>
      <c r="AC99" s="251"/>
      <c r="AD99" s="251"/>
      <c r="AE99" s="251"/>
      <c r="AF99" s="251"/>
      <c r="AG99" s="251"/>
      <c r="AH99" s="251"/>
      <c r="AI99" s="251"/>
      <c r="AJ99" s="251"/>
      <c r="AK99" s="251"/>
      <c r="AL99" s="251"/>
      <c r="AM99" s="251"/>
      <c r="AN99" s="251"/>
      <c r="AO99" s="251"/>
      <c r="AP99" s="251"/>
      <c r="AQ99" s="251"/>
      <c r="AR99" s="251"/>
      <c r="AS99" s="251"/>
    </row>
    <row r="100" spans="1:45" ht="63.75" customHeight="1" hidden="1">
      <c r="A100" s="708"/>
      <c r="B100" s="70"/>
      <c r="C100" s="70"/>
      <c r="D100" s="70"/>
      <c r="E100" s="70"/>
      <c r="F100" s="70"/>
      <c r="G100" s="70"/>
      <c r="H100" s="421"/>
      <c r="I100" s="421"/>
      <c r="J100" s="70"/>
      <c r="K100" s="70"/>
      <c r="L100" s="248"/>
      <c r="M100" s="249"/>
      <c r="N100" s="250"/>
      <c r="O100" s="250"/>
      <c r="P100" s="250"/>
      <c r="Q100" s="284"/>
      <c r="R100" s="97" t="str">
        <f t="shared" si="7"/>
        <v> </v>
      </c>
      <c r="S100" s="284"/>
      <c r="T100" s="97" t="str">
        <f t="shared" si="8"/>
        <v> </v>
      </c>
      <c r="U100" s="98"/>
      <c r="V100" s="284"/>
      <c r="W100" s="382" t="str">
        <f t="shared" si="9"/>
        <v> </v>
      </c>
      <c r="X100" s="98"/>
      <c r="Y100" s="284"/>
      <c r="Z100" s="382" t="str">
        <f t="shared" si="10"/>
        <v> </v>
      </c>
      <c r="AA100" s="450" t="e">
        <f t="shared" si="11"/>
        <v>#DIV/0!</v>
      </c>
      <c r="AB100" s="250"/>
      <c r="AC100" s="251"/>
      <c r="AD100" s="251"/>
      <c r="AE100" s="251"/>
      <c r="AF100" s="251"/>
      <c r="AG100" s="251"/>
      <c r="AH100" s="251"/>
      <c r="AI100" s="251"/>
      <c r="AJ100" s="251"/>
      <c r="AK100" s="251"/>
      <c r="AL100" s="251"/>
      <c r="AM100" s="251"/>
      <c r="AN100" s="251"/>
      <c r="AO100" s="251"/>
      <c r="AP100" s="251"/>
      <c r="AQ100" s="251"/>
      <c r="AR100" s="251"/>
      <c r="AS100" s="251"/>
    </row>
    <row r="101" spans="1:45" ht="63.75" customHeight="1" hidden="1">
      <c r="A101" s="708"/>
      <c r="B101" s="70"/>
      <c r="C101" s="70"/>
      <c r="D101" s="70"/>
      <c r="E101" s="70"/>
      <c r="F101" s="70"/>
      <c r="G101" s="70"/>
      <c r="H101" s="421"/>
      <c r="I101" s="421"/>
      <c r="J101" s="70"/>
      <c r="K101" s="70"/>
      <c r="L101" s="248"/>
      <c r="M101" s="249"/>
      <c r="N101" s="250"/>
      <c r="O101" s="250"/>
      <c r="P101" s="250"/>
      <c r="Q101" s="284"/>
      <c r="R101" s="97" t="str">
        <f t="shared" si="7"/>
        <v> </v>
      </c>
      <c r="S101" s="284"/>
      <c r="T101" s="97" t="str">
        <f t="shared" si="8"/>
        <v> </v>
      </c>
      <c r="U101" s="98"/>
      <c r="V101" s="284"/>
      <c r="W101" s="382" t="str">
        <f t="shared" si="9"/>
        <v> </v>
      </c>
      <c r="X101" s="98"/>
      <c r="Y101" s="284"/>
      <c r="Z101" s="382" t="str">
        <f t="shared" si="10"/>
        <v> </v>
      </c>
      <c r="AA101" s="450" t="e">
        <f t="shared" si="11"/>
        <v>#DIV/0!</v>
      </c>
      <c r="AB101" s="250"/>
      <c r="AC101" s="251"/>
      <c r="AD101" s="251"/>
      <c r="AE101" s="251"/>
      <c r="AF101" s="251"/>
      <c r="AG101" s="251"/>
      <c r="AH101" s="251"/>
      <c r="AI101" s="251"/>
      <c r="AJ101" s="251"/>
      <c r="AK101" s="251"/>
      <c r="AL101" s="251"/>
      <c r="AM101" s="251"/>
      <c r="AN101" s="251"/>
      <c r="AO101" s="251"/>
      <c r="AP101" s="251"/>
      <c r="AQ101" s="251"/>
      <c r="AR101" s="251"/>
      <c r="AS101" s="251"/>
    </row>
    <row r="102" spans="1:45" ht="63.75" customHeight="1" hidden="1">
      <c r="A102" s="709"/>
      <c r="B102" s="70"/>
      <c r="C102" s="70"/>
      <c r="D102" s="70"/>
      <c r="E102" s="70"/>
      <c r="F102" s="70"/>
      <c r="G102" s="70"/>
      <c r="H102" s="421"/>
      <c r="I102" s="421"/>
      <c r="J102" s="70"/>
      <c r="K102" s="70"/>
      <c r="L102" s="248"/>
      <c r="M102" s="249"/>
      <c r="N102" s="250"/>
      <c r="O102" s="250"/>
      <c r="P102" s="250"/>
      <c r="Q102" s="284"/>
      <c r="R102" s="97" t="str">
        <f t="shared" si="7"/>
        <v> </v>
      </c>
      <c r="S102" s="284"/>
      <c r="T102" s="97" t="str">
        <f t="shared" si="8"/>
        <v> </v>
      </c>
      <c r="U102" s="98"/>
      <c r="V102" s="284"/>
      <c r="W102" s="382" t="str">
        <f t="shared" si="9"/>
        <v> </v>
      </c>
      <c r="X102" s="98"/>
      <c r="Y102" s="284"/>
      <c r="Z102" s="382" t="str">
        <f t="shared" si="10"/>
        <v> </v>
      </c>
      <c r="AA102" s="450" t="e">
        <f t="shared" si="11"/>
        <v>#DIV/0!</v>
      </c>
      <c r="AB102" s="250"/>
      <c r="AC102" s="251"/>
      <c r="AD102" s="251"/>
      <c r="AE102" s="251"/>
      <c r="AF102" s="251"/>
      <c r="AG102" s="251"/>
      <c r="AH102" s="251"/>
      <c r="AI102" s="251"/>
      <c r="AJ102" s="251"/>
      <c r="AK102" s="251"/>
      <c r="AL102" s="251"/>
      <c r="AM102" s="251"/>
      <c r="AN102" s="251"/>
      <c r="AO102" s="251"/>
      <c r="AP102" s="251"/>
      <c r="AQ102" s="251"/>
      <c r="AR102" s="251"/>
      <c r="AS102" s="251"/>
    </row>
    <row r="103" spans="1:45" ht="63.75" customHeight="1" hidden="1">
      <c r="A103" s="707"/>
      <c r="B103" s="70"/>
      <c r="C103" s="70"/>
      <c r="D103" s="70"/>
      <c r="E103" s="70"/>
      <c r="F103" s="70"/>
      <c r="G103" s="70"/>
      <c r="H103" s="421"/>
      <c r="I103" s="421"/>
      <c r="J103" s="70"/>
      <c r="K103" s="70"/>
      <c r="L103" s="248"/>
      <c r="M103" s="249"/>
      <c r="N103" s="250"/>
      <c r="O103" s="250"/>
      <c r="P103" s="250"/>
      <c r="Q103" s="284"/>
      <c r="R103" s="97" t="str">
        <f t="shared" si="7"/>
        <v> </v>
      </c>
      <c r="S103" s="284"/>
      <c r="T103" s="97" t="str">
        <f t="shared" si="8"/>
        <v> </v>
      </c>
      <c r="U103" s="98"/>
      <c r="V103" s="284"/>
      <c r="W103" s="382" t="str">
        <f t="shared" si="9"/>
        <v> </v>
      </c>
      <c r="X103" s="98"/>
      <c r="Y103" s="284"/>
      <c r="Z103" s="382" t="str">
        <f t="shared" si="10"/>
        <v> </v>
      </c>
      <c r="AA103" s="450" t="e">
        <f t="shared" si="11"/>
        <v>#DIV/0!</v>
      </c>
      <c r="AB103" s="250"/>
      <c r="AC103" s="251"/>
      <c r="AD103" s="251"/>
      <c r="AE103" s="251"/>
      <c r="AF103" s="251"/>
      <c r="AG103" s="251"/>
      <c r="AH103" s="251"/>
      <c r="AI103" s="251"/>
      <c r="AJ103" s="251"/>
      <c r="AK103" s="251"/>
      <c r="AL103" s="251"/>
      <c r="AM103" s="251"/>
      <c r="AN103" s="251"/>
      <c r="AO103" s="251"/>
      <c r="AP103" s="251"/>
      <c r="AQ103" s="251"/>
      <c r="AR103" s="251"/>
      <c r="AS103" s="251"/>
    </row>
    <row r="104" spans="1:45" ht="63.75" customHeight="1" hidden="1">
      <c r="A104" s="708"/>
      <c r="B104" s="70"/>
      <c r="C104" s="70"/>
      <c r="D104" s="70"/>
      <c r="E104" s="70"/>
      <c r="F104" s="70"/>
      <c r="G104" s="70"/>
      <c r="H104" s="421"/>
      <c r="I104" s="421"/>
      <c r="J104" s="70"/>
      <c r="K104" s="70"/>
      <c r="L104" s="248"/>
      <c r="M104" s="249"/>
      <c r="N104" s="250"/>
      <c r="O104" s="250"/>
      <c r="P104" s="250"/>
      <c r="Q104" s="284"/>
      <c r="R104" s="97" t="str">
        <f t="shared" si="7"/>
        <v> </v>
      </c>
      <c r="S104" s="284"/>
      <c r="T104" s="97" t="str">
        <f t="shared" si="8"/>
        <v> </v>
      </c>
      <c r="U104" s="98"/>
      <c r="V104" s="284"/>
      <c r="W104" s="382" t="str">
        <f t="shared" si="9"/>
        <v> </v>
      </c>
      <c r="X104" s="98"/>
      <c r="Y104" s="284"/>
      <c r="Z104" s="382" t="str">
        <f t="shared" si="10"/>
        <v> </v>
      </c>
      <c r="AA104" s="450" t="e">
        <f t="shared" si="11"/>
        <v>#DIV/0!</v>
      </c>
      <c r="AB104" s="250"/>
      <c r="AC104" s="251"/>
      <c r="AD104" s="251"/>
      <c r="AE104" s="251"/>
      <c r="AF104" s="251"/>
      <c r="AG104" s="251"/>
      <c r="AH104" s="251"/>
      <c r="AI104" s="251"/>
      <c r="AJ104" s="251"/>
      <c r="AK104" s="251"/>
      <c r="AL104" s="251"/>
      <c r="AM104" s="251"/>
      <c r="AN104" s="251"/>
      <c r="AO104" s="251"/>
      <c r="AP104" s="251"/>
      <c r="AQ104" s="251"/>
      <c r="AR104" s="251"/>
      <c r="AS104" s="251"/>
    </row>
    <row r="105" spans="1:45" ht="63.75" customHeight="1" hidden="1">
      <c r="A105" s="708"/>
      <c r="B105" s="70"/>
      <c r="C105" s="70"/>
      <c r="D105" s="70"/>
      <c r="E105" s="70"/>
      <c r="F105" s="70"/>
      <c r="G105" s="70"/>
      <c r="H105" s="421"/>
      <c r="I105" s="421"/>
      <c r="J105" s="70"/>
      <c r="K105" s="70"/>
      <c r="L105" s="248"/>
      <c r="M105" s="249"/>
      <c r="N105" s="250"/>
      <c r="O105" s="250"/>
      <c r="P105" s="250"/>
      <c r="Q105" s="284"/>
      <c r="R105" s="97" t="str">
        <f t="shared" si="7"/>
        <v> </v>
      </c>
      <c r="S105" s="284"/>
      <c r="T105" s="97" t="str">
        <f t="shared" si="8"/>
        <v> </v>
      </c>
      <c r="U105" s="98"/>
      <c r="V105" s="284"/>
      <c r="W105" s="382" t="str">
        <f t="shared" si="9"/>
        <v> </v>
      </c>
      <c r="X105" s="98"/>
      <c r="Y105" s="284"/>
      <c r="Z105" s="382" t="str">
        <f t="shared" si="10"/>
        <v> </v>
      </c>
      <c r="AA105" s="450" t="e">
        <f t="shared" si="11"/>
        <v>#DIV/0!</v>
      </c>
      <c r="AB105" s="250"/>
      <c r="AC105" s="251"/>
      <c r="AD105" s="251"/>
      <c r="AE105" s="251"/>
      <c r="AF105" s="251"/>
      <c r="AG105" s="251"/>
      <c r="AH105" s="251"/>
      <c r="AI105" s="251"/>
      <c r="AJ105" s="251"/>
      <c r="AK105" s="251"/>
      <c r="AL105" s="251"/>
      <c r="AM105" s="251"/>
      <c r="AN105" s="251"/>
      <c r="AO105" s="251"/>
      <c r="AP105" s="251"/>
      <c r="AQ105" s="251"/>
      <c r="AR105" s="251"/>
      <c r="AS105" s="251"/>
    </row>
    <row r="106" spans="1:45" ht="63.75" customHeight="1" hidden="1">
      <c r="A106" s="708"/>
      <c r="B106" s="70"/>
      <c r="C106" s="70"/>
      <c r="D106" s="70"/>
      <c r="E106" s="70"/>
      <c r="F106" s="70"/>
      <c r="G106" s="70"/>
      <c r="H106" s="421"/>
      <c r="I106" s="421"/>
      <c r="J106" s="70"/>
      <c r="K106" s="70"/>
      <c r="L106" s="248"/>
      <c r="M106" s="249"/>
      <c r="N106" s="250"/>
      <c r="O106" s="250"/>
      <c r="P106" s="250"/>
      <c r="Q106" s="284"/>
      <c r="R106" s="97" t="str">
        <f t="shared" si="7"/>
        <v> </v>
      </c>
      <c r="S106" s="284"/>
      <c r="T106" s="97" t="str">
        <f t="shared" si="8"/>
        <v> </v>
      </c>
      <c r="U106" s="98"/>
      <c r="V106" s="284"/>
      <c r="W106" s="382" t="str">
        <f t="shared" si="9"/>
        <v> </v>
      </c>
      <c r="X106" s="98"/>
      <c r="Y106" s="284"/>
      <c r="Z106" s="382" t="str">
        <f t="shared" si="10"/>
        <v> </v>
      </c>
      <c r="AA106" s="450" t="e">
        <f t="shared" si="11"/>
        <v>#DIV/0!</v>
      </c>
      <c r="AB106" s="250"/>
      <c r="AC106" s="251"/>
      <c r="AD106" s="251"/>
      <c r="AE106" s="251"/>
      <c r="AF106" s="251"/>
      <c r="AG106" s="251"/>
      <c r="AH106" s="251"/>
      <c r="AI106" s="251"/>
      <c r="AJ106" s="251"/>
      <c r="AK106" s="251"/>
      <c r="AL106" s="251"/>
      <c r="AM106" s="251"/>
      <c r="AN106" s="251"/>
      <c r="AO106" s="251"/>
      <c r="AP106" s="251"/>
      <c r="AQ106" s="251"/>
      <c r="AR106" s="251"/>
      <c r="AS106" s="251"/>
    </row>
    <row r="107" spans="1:45" ht="63.75" customHeight="1" hidden="1">
      <c r="A107" s="708"/>
      <c r="B107" s="70"/>
      <c r="C107" s="70"/>
      <c r="D107" s="70"/>
      <c r="E107" s="70"/>
      <c r="F107" s="70"/>
      <c r="G107" s="70"/>
      <c r="H107" s="421"/>
      <c r="I107" s="421"/>
      <c r="J107" s="70"/>
      <c r="K107" s="70"/>
      <c r="L107" s="248"/>
      <c r="M107" s="249"/>
      <c r="N107" s="250"/>
      <c r="O107" s="250"/>
      <c r="P107" s="250"/>
      <c r="Q107" s="284"/>
      <c r="R107" s="97" t="str">
        <f t="shared" si="7"/>
        <v> </v>
      </c>
      <c r="S107" s="284"/>
      <c r="T107" s="97" t="str">
        <f t="shared" si="8"/>
        <v> </v>
      </c>
      <c r="U107" s="98"/>
      <c r="V107" s="284"/>
      <c r="W107" s="382" t="str">
        <f t="shared" si="9"/>
        <v> </v>
      </c>
      <c r="X107" s="98"/>
      <c r="Y107" s="284"/>
      <c r="Z107" s="382" t="str">
        <f t="shared" si="10"/>
        <v> </v>
      </c>
      <c r="AA107" s="450" t="e">
        <f t="shared" si="11"/>
        <v>#DIV/0!</v>
      </c>
      <c r="AB107" s="250"/>
      <c r="AC107" s="251"/>
      <c r="AD107" s="251"/>
      <c r="AE107" s="251"/>
      <c r="AF107" s="251"/>
      <c r="AG107" s="251"/>
      <c r="AH107" s="251"/>
      <c r="AI107" s="251"/>
      <c r="AJ107" s="251"/>
      <c r="AK107" s="251"/>
      <c r="AL107" s="251"/>
      <c r="AM107" s="251"/>
      <c r="AN107" s="251"/>
      <c r="AO107" s="251"/>
      <c r="AP107" s="251"/>
      <c r="AQ107" s="251"/>
      <c r="AR107" s="251"/>
      <c r="AS107" s="251"/>
    </row>
    <row r="108" spans="1:45" ht="63.75" customHeight="1" hidden="1">
      <c r="A108" s="708"/>
      <c r="B108" s="70"/>
      <c r="C108" s="70"/>
      <c r="D108" s="70"/>
      <c r="E108" s="70"/>
      <c r="F108" s="70"/>
      <c r="G108" s="70"/>
      <c r="H108" s="421"/>
      <c r="I108" s="421"/>
      <c r="J108" s="70"/>
      <c r="K108" s="70"/>
      <c r="L108" s="248"/>
      <c r="M108" s="249"/>
      <c r="N108" s="250"/>
      <c r="O108" s="250"/>
      <c r="P108" s="250"/>
      <c r="Q108" s="284"/>
      <c r="R108" s="97" t="str">
        <f t="shared" si="7"/>
        <v> </v>
      </c>
      <c r="S108" s="284"/>
      <c r="T108" s="97" t="str">
        <f t="shared" si="8"/>
        <v> </v>
      </c>
      <c r="U108" s="98"/>
      <c r="V108" s="284"/>
      <c r="W108" s="382" t="str">
        <f t="shared" si="9"/>
        <v> </v>
      </c>
      <c r="X108" s="98"/>
      <c r="Y108" s="284"/>
      <c r="Z108" s="382" t="str">
        <f t="shared" si="10"/>
        <v> </v>
      </c>
      <c r="AA108" s="450" t="e">
        <f t="shared" si="11"/>
        <v>#DIV/0!</v>
      </c>
      <c r="AB108" s="250"/>
      <c r="AC108" s="251"/>
      <c r="AD108" s="251"/>
      <c r="AE108" s="251"/>
      <c r="AF108" s="251"/>
      <c r="AG108" s="251"/>
      <c r="AH108" s="251"/>
      <c r="AI108" s="251"/>
      <c r="AJ108" s="251"/>
      <c r="AK108" s="251"/>
      <c r="AL108" s="251"/>
      <c r="AM108" s="251"/>
      <c r="AN108" s="251"/>
      <c r="AO108" s="251"/>
      <c r="AP108" s="251"/>
      <c r="AQ108" s="251"/>
      <c r="AR108" s="251"/>
      <c r="AS108" s="251"/>
    </row>
    <row r="109" spans="1:45" ht="63.75" customHeight="1" hidden="1">
      <c r="A109" s="708"/>
      <c r="B109" s="70"/>
      <c r="C109" s="70"/>
      <c r="D109" s="70"/>
      <c r="E109" s="70"/>
      <c r="F109" s="70"/>
      <c r="G109" s="70"/>
      <c r="H109" s="421"/>
      <c r="I109" s="421"/>
      <c r="J109" s="70"/>
      <c r="K109" s="70"/>
      <c r="L109" s="248"/>
      <c r="M109" s="249"/>
      <c r="N109" s="250"/>
      <c r="O109" s="250"/>
      <c r="P109" s="250"/>
      <c r="Q109" s="284"/>
      <c r="R109" s="97" t="str">
        <f t="shared" si="7"/>
        <v> </v>
      </c>
      <c r="S109" s="284"/>
      <c r="T109" s="97" t="str">
        <f t="shared" si="8"/>
        <v> </v>
      </c>
      <c r="U109" s="98"/>
      <c r="V109" s="284"/>
      <c r="W109" s="382" t="str">
        <f t="shared" si="9"/>
        <v> </v>
      </c>
      <c r="X109" s="98"/>
      <c r="Y109" s="284"/>
      <c r="Z109" s="382" t="str">
        <f t="shared" si="10"/>
        <v> </v>
      </c>
      <c r="AA109" s="450" t="e">
        <f t="shared" si="11"/>
        <v>#DIV/0!</v>
      </c>
      <c r="AB109" s="250"/>
      <c r="AC109" s="251"/>
      <c r="AD109" s="251"/>
      <c r="AE109" s="251"/>
      <c r="AF109" s="251"/>
      <c r="AG109" s="251"/>
      <c r="AH109" s="251"/>
      <c r="AI109" s="251"/>
      <c r="AJ109" s="251"/>
      <c r="AK109" s="251"/>
      <c r="AL109" s="251"/>
      <c r="AM109" s="251"/>
      <c r="AN109" s="251"/>
      <c r="AO109" s="251"/>
      <c r="AP109" s="251"/>
      <c r="AQ109" s="251"/>
      <c r="AR109" s="251"/>
      <c r="AS109" s="251"/>
    </row>
    <row r="110" spans="1:45" ht="63.75" customHeight="1" hidden="1">
      <c r="A110" s="709"/>
      <c r="B110" s="70"/>
      <c r="C110" s="70"/>
      <c r="D110" s="70"/>
      <c r="E110" s="70"/>
      <c r="F110" s="70"/>
      <c r="G110" s="70"/>
      <c r="H110" s="421"/>
      <c r="I110" s="421"/>
      <c r="J110" s="70"/>
      <c r="K110" s="70"/>
      <c r="L110" s="248"/>
      <c r="M110" s="249"/>
      <c r="N110" s="250"/>
      <c r="O110" s="250"/>
      <c r="P110" s="250"/>
      <c r="Q110" s="284"/>
      <c r="R110" s="97" t="str">
        <f t="shared" si="7"/>
        <v> </v>
      </c>
      <c r="S110" s="284"/>
      <c r="T110" s="97" t="str">
        <f t="shared" si="8"/>
        <v> </v>
      </c>
      <c r="U110" s="98"/>
      <c r="V110" s="284"/>
      <c r="W110" s="382" t="str">
        <f t="shared" si="9"/>
        <v> </v>
      </c>
      <c r="X110" s="98"/>
      <c r="Y110" s="284"/>
      <c r="Z110" s="382" t="str">
        <f t="shared" si="10"/>
        <v> </v>
      </c>
      <c r="AA110" s="450" t="e">
        <f t="shared" si="11"/>
        <v>#DIV/0!</v>
      </c>
      <c r="AB110" s="250"/>
      <c r="AC110" s="251"/>
      <c r="AD110" s="251"/>
      <c r="AE110" s="251"/>
      <c r="AF110" s="251"/>
      <c r="AG110" s="251"/>
      <c r="AH110" s="251"/>
      <c r="AI110" s="251"/>
      <c r="AJ110" s="251"/>
      <c r="AK110" s="251"/>
      <c r="AL110" s="251"/>
      <c r="AM110" s="251"/>
      <c r="AN110" s="251"/>
      <c r="AO110" s="251"/>
      <c r="AP110" s="251"/>
      <c r="AQ110" s="251"/>
      <c r="AR110" s="251"/>
      <c r="AS110" s="251"/>
    </row>
    <row r="111" spans="1:28" ht="34.5" customHeight="1" hidden="1">
      <c r="A111" s="695" t="s">
        <v>107</v>
      </c>
      <c r="B111" s="696"/>
      <c r="C111" s="696"/>
      <c r="D111" s="696"/>
      <c r="E111" s="696"/>
      <c r="F111" s="696"/>
      <c r="G111" s="696"/>
      <c r="H111" s="696"/>
      <c r="I111" s="696"/>
      <c r="J111" s="696"/>
      <c r="K111" s="696"/>
      <c r="L111" s="278"/>
      <c r="M111" s="279"/>
      <c r="N111" s="254"/>
      <c r="O111" s="254"/>
      <c r="P111" s="254"/>
      <c r="Q111" s="252">
        <f>$L111/4</f>
        <v>0</v>
      </c>
      <c r="R111" s="255">
        <v>1</v>
      </c>
      <c r="S111" s="252">
        <f>$L111/4</f>
        <v>0</v>
      </c>
      <c r="T111" s="255">
        <v>1</v>
      </c>
      <c r="U111" s="256" t="e">
        <f>AVERAGE(U78:U94)</f>
        <v>#DIV/0!</v>
      </c>
      <c r="V111" s="252">
        <f>$L111/4</f>
        <v>0</v>
      </c>
      <c r="W111" s="255">
        <v>1</v>
      </c>
      <c r="X111" s="304" t="e">
        <f>AVERAGE(X78:X94)</f>
        <v>#DIV/0!</v>
      </c>
      <c r="Y111" s="252">
        <f>$L111/4</f>
        <v>0</v>
      </c>
      <c r="Z111" s="255">
        <v>1</v>
      </c>
      <c r="AA111" s="304" t="e">
        <f>AVERAGE(AA78:AA94)</f>
        <v>#DIV/0!</v>
      </c>
      <c r="AB111" s="257"/>
    </row>
    <row r="112" spans="1:28" ht="47.25" customHeight="1" hidden="1">
      <c r="A112" s="691" t="s">
        <v>108</v>
      </c>
      <c r="B112" s="692"/>
      <c r="C112" s="692"/>
      <c r="D112" s="692"/>
      <c r="E112" s="692"/>
      <c r="F112" s="692"/>
      <c r="G112" s="692"/>
      <c r="H112" s="692"/>
      <c r="I112" s="692"/>
      <c r="J112" s="692"/>
      <c r="K112" s="692"/>
      <c r="L112" s="258"/>
      <c r="M112" s="259"/>
      <c r="N112" s="260"/>
      <c r="O112" s="260"/>
      <c r="P112" s="260"/>
      <c r="Q112" s="261" t="e">
        <f>R112*Q111/R111</f>
        <v>#DIV/0!</v>
      </c>
      <c r="R112" s="262" t="e">
        <f>AVERAGE(R78:R110)</f>
        <v>#DIV/0!</v>
      </c>
      <c r="S112" s="261" t="e">
        <f>T112*S111/T111</f>
        <v>#DIV/0!</v>
      </c>
      <c r="T112" s="262" t="e">
        <f>AVERAGE(T78:T110)</f>
        <v>#DIV/0!</v>
      </c>
      <c r="U112" s="263" t="e">
        <f>SUM(Q112,S112)</f>
        <v>#DIV/0!</v>
      </c>
      <c r="V112" s="305" t="e">
        <f>W112*V111/W111</f>
        <v>#DIV/0!</v>
      </c>
      <c r="W112" s="262" t="e">
        <f>AVERAGE(W78:W110)</f>
        <v>#DIV/0!</v>
      </c>
      <c r="X112" s="263" t="e">
        <f>SUM(U112,V112)</f>
        <v>#DIV/0!</v>
      </c>
      <c r="Y112" s="261" t="e">
        <f>Z112*Y111/Z111</f>
        <v>#DIV/0!</v>
      </c>
      <c r="Z112" s="262" t="e">
        <f>AVERAGE(Z78:Z110)</f>
        <v>#DIV/0!</v>
      </c>
      <c r="AA112" s="263" t="e">
        <f>SUM(X112,Y112)</f>
        <v>#DIV/0!</v>
      </c>
      <c r="AB112" s="264"/>
    </row>
    <row r="113" ht="37.5" customHeight="1"/>
    <row r="114" spans="1:198" ht="41.25" customHeight="1">
      <c r="A114" s="673" t="s">
        <v>109</v>
      </c>
      <c r="B114" s="674"/>
      <c r="C114" s="674"/>
      <c r="D114" s="674"/>
      <c r="E114" s="674"/>
      <c r="F114" s="674"/>
      <c r="G114" s="674"/>
      <c r="H114" s="674"/>
      <c r="I114" s="674"/>
      <c r="J114" s="674"/>
      <c r="K114" s="675"/>
      <c r="L114" s="324">
        <f>SUM(L19,L59,L70,L111)</f>
        <v>0.0073</v>
      </c>
      <c r="M114" s="325"/>
      <c r="N114" s="326"/>
      <c r="O114" s="326"/>
      <c r="P114" s="326"/>
      <c r="Q114" s="324">
        <f>SUM(Q19,Q59,Q70)</f>
        <v>0.002975</v>
      </c>
      <c r="R114" s="327">
        <v>1</v>
      </c>
      <c r="S114" s="324">
        <f>SUM(S19,S59,S70)</f>
        <v>0.000675</v>
      </c>
      <c r="T114" s="327">
        <v>1</v>
      </c>
      <c r="U114" s="324">
        <f>AVERAGE(U19,U59,U70)</f>
        <v>1</v>
      </c>
      <c r="V114" s="324">
        <f>SUM(V19,V59,V70)</f>
        <v>0.0014416666666666666</v>
      </c>
      <c r="W114" s="327">
        <v>1</v>
      </c>
      <c r="X114" s="324">
        <f>AVERAGE(X19,X59,X70)</f>
        <v>1</v>
      </c>
      <c r="Y114" s="324">
        <f>SUM(Y19,Y59,Y70)</f>
        <v>0.0037416666666666666</v>
      </c>
      <c r="Z114" s="327">
        <v>1</v>
      </c>
      <c r="AA114" s="256">
        <f>AVERAGE(AA19,AA59,AA70)</f>
        <v>0.27777777777777773</v>
      </c>
      <c r="AB114" s="326"/>
      <c r="AC114" s="326"/>
      <c r="AD114" s="326"/>
      <c r="AE114" s="326"/>
      <c r="AF114" s="326"/>
      <c r="AG114" s="326"/>
      <c r="AH114" s="326"/>
      <c r="AI114" s="326"/>
      <c r="AJ114" s="326"/>
      <c r="AK114" s="326"/>
      <c r="AL114" s="326"/>
      <c r="AM114" s="326"/>
      <c r="AN114" s="326"/>
      <c r="AO114" s="326"/>
      <c r="AP114" s="326"/>
      <c r="AQ114" s="326"/>
      <c r="AR114" s="326"/>
      <c r="AS114" s="326"/>
      <c r="AT114" s="326"/>
      <c r="AU114" s="326"/>
      <c r="AV114" s="326"/>
      <c r="AW114" s="326"/>
      <c r="AX114" s="326"/>
      <c r="AY114" s="326"/>
      <c r="AZ114" s="326"/>
      <c r="BA114" s="326"/>
      <c r="BB114" s="326"/>
      <c r="BC114" s="326"/>
      <c r="BD114" s="326"/>
      <c r="BE114" s="326"/>
      <c r="BF114" s="326"/>
      <c r="BG114" s="326"/>
      <c r="BH114" s="326"/>
      <c r="BI114" s="326"/>
      <c r="BJ114" s="326"/>
      <c r="BK114" s="326"/>
      <c r="BL114" s="326"/>
      <c r="BM114" s="326"/>
      <c r="BN114" s="326"/>
      <c r="BO114" s="326"/>
      <c r="BP114" s="326"/>
      <c r="BQ114" s="326"/>
      <c r="BR114" s="326"/>
      <c r="BS114" s="326"/>
      <c r="BT114" s="326"/>
      <c r="BU114" s="326"/>
      <c r="BV114" s="326"/>
      <c r="BW114" s="326"/>
      <c r="BX114" s="326"/>
      <c r="BY114" s="326"/>
      <c r="BZ114" s="326"/>
      <c r="CA114" s="326"/>
      <c r="CB114" s="326"/>
      <c r="CC114" s="326"/>
      <c r="CD114" s="326"/>
      <c r="CE114" s="326"/>
      <c r="CF114" s="326"/>
      <c r="CG114" s="326"/>
      <c r="CH114" s="326"/>
      <c r="CI114" s="326"/>
      <c r="CJ114" s="326"/>
      <c r="CK114" s="326"/>
      <c r="CL114" s="326"/>
      <c r="CM114" s="326"/>
      <c r="CN114" s="326"/>
      <c r="CO114" s="326"/>
      <c r="CP114" s="326"/>
      <c r="CQ114" s="326"/>
      <c r="CR114" s="326"/>
      <c r="CS114" s="326"/>
      <c r="CT114" s="326"/>
      <c r="CU114" s="326"/>
      <c r="CV114" s="326"/>
      <c r="CW114" s="326"/>
      <c r="CX114" s="326"/>
      <c r="CY114" s="326"/>
      <c r="CZ114" s="326"/>
      <c r="DA114" s="326"/>
      <c r="DB114" s="326"/>
      <c r="DC114" s="326"/>
      <c r="DD114" s="326"/>
      <c r="DE114" s="326"/>
      <c r="DF114" s="326"/>
      <c r="DG114" s="326"/>
      <c r="DH114" s="326"/>
      <c r="DI114" s="326"/>
      <c r="DJ114" s="326"/>
      <c r="DK114" s="326"/>
      <c r="DL114" s="326"/>
      <c r="DM114" s="326"/>
      <c r="DN114" s="326"/>
      <c r="DO114" s="326"/>
      <c r="DP114" s="326"/>
      <c r="DQ114" s="326"/>
      <c r="DR114" s="326"/>
      <c r="DS114" s="326"/>
      <c r="DT114" s="326"/>
      <c r="DU114" s="326"/>
      <c r="DV114" s="326"/>
      <c r="DW114" s="326"/>
      <c r="DX114" s="326"/>
      <c r="DY114" s="326"/>
      <c r="DZ114" s="326"/>
      <c r="EA114" s="326"/>
      <c r="EB114" s="326"/>
      <c r="EC114" s="326"/>
      <c r="ED114" s="326"/>
      <c r="EE114" s="326"/>
      <c r="EF114" s="326"/>
      <c r="EG114" s="326"/>
      <c r="EH114" s="326"/>
      <c r="EI114" s="326"/>
      <c r="EJ114" s="326"/>
      <c r="EK114" s="326"/>
      <c r="EL114" s="326"/>
      <c r="EM114" s="326"/>
      <c r="EN114" s="326"/>
      <c r="EO114" s="326"/>
      <c r="EP114" s="326"/>
      <c r="EQ114" s="326"/>
      <c r="ER114" s="326"/>
      <c r="ES114" s="326"/>
      <c r="ET114" s="326"/>
      <c r="EU114" s="326"/>
      <c r="EV114" s="326"/>
      <c r="EW114" s="326"/>
      <c r="EX114" s="326"/>
      <c r="EY114" s="326"/>
      <c r="EZ114" s="326"/>
      <c r="FA114" s="326"/>
      <c r="FB114" s="326"/>
      <c r="FC114" s="326"/>
      <c r="FD114" s="326"/>
      <c r="FE114" s="326"/>
      <c r="FF114" s="326"/>
      <c r="FG114" s="326"/>
      <c r="FH114" s="326"/>
      <c r="FI114" s="326"/>
      <c r="FJ114" s="326"/>
      <c r="FK114" s="326"/>
      <c r="FL114" s="326"/>
      <c r="FM114" s="326"/>
      <c r="FN114" s="326"/>
      <c r="FO114" s="326"/>
      <c r="FP114" s="326"/>
      <c r="FQ114" s="326"/>
      <c r="FR114" s="326"/>
      <c r="FS114" s="326"/>
      <c r="FT114" s="326"/>
      <c r="FU114" s="326"/>
      <c r="FV114" s="326"/>
      <c r="FW114" s="326"/>
      <c r="FX114" s="326"/>
      <c r="FY114" s="326"/>
      <c r="FZ114" s="326"/>
      <c r="GA114" s="326"/>
      <c r="GB114" s="326"/>
      <c r="GC114" s="326"/>
      <c r="GD114" s="326"/>
      <c r="GE114" s="326"/>
      <c r="GF114" s="326"/>
      <c r="GG114" s="326"/>
      <c r="GH114" s="326"/>
      <c r="GI114" s="326"/>
      <c r="GJ114" s="326"/>
      <c r="GK114" s="326"/>
      <c r="GL114" s="326"/>
      <c r="GM114" s="326"/>
      <c r="GN114" s="326"/>
      <c r="GO114" s="326"/>
      <c r="GP114" s="326"/>
    </row>
    <row r="115" spans="1:27" s="331" customFormat="1" ht="41.25" customHeight="1">
      <c r="A115" s="670" t="s">
        <v>110</v>
      </c>
      <c r="B115" s="671"/>
      <c r="C115" s="671"/>
      <c r="D115" s="671"/>
      <c r="E115" s="671"/>
      <c r="F115" s="671"/>
      <c r="G115" s="671"/>
      <c r="H115" s="671"/>
      <c r="I115" s="671"/>
      <c r="J115" s="671"/>
      <c r="K115" s="672"/>
      <c r="L115" s="329"/>
      <c r="M115" s="330"/>
      <c r="Q115" s="332">
        <f>(R115*Q114)/R114</f>
        <v>0.002975</v>
      </c>
      <c r="R115" s="333">
        <f>AVERAGE(R20,R60,R71)</f>
        <v>1</v>
      </c>
      <c r="S115" s="332">
        <f>(T115*S114)/T114</f>
        <v>0.000675</v>
      </c>
      <c r="T115" s="333">
        <f>AVERAGE(T20,T60,T71)</f>
        <v>1</v>
      </c>
      <c r="U115" s="324">
        <f>SUM(U20,U60,U71)</f>
        <v>0.00135</v>
      </c>
      <c r="V115" s="332">
        <f>(W115*V114)/W114</f>
        <v>0.0014416666666666666</v>
      </c>
      <c r="W115" s="333">
        <f>AVERAGE(W20,W60,W71)</f>
        <v>1</v>
      </c>
      <c r="X115" s="324">
        <f>SUM(X20,X60,X71)</f>
        <v>0.0027916666666666667</v>
      </c>
      <c r="Y115" s="332" t="e">
        <f>(Z115*Y114)/Z114</f>
        <v>#DIV/0!</v>
      </c>
      <c r="Z115" s="333" t="e">
        <f>AVERAGE(Z20,Z60,Z71)</f>
        <v>#DIV/0!</v>
      </c>
      <c r="AA115" s="256" t="e">
        <f>SUM(AA20,AA60,AA71)</f>
        <v>#DIV/0!</v>
      </c>
    </row>
    <row r="174" ht="16.5"/>
    <row r="175" ht="16.5"/>
    <row r="176" ht="16.5"/>
    <row r="177" ht="16.5"/>
    <row r="178" ht="16.5"/>
    <row r="179" ht="16.5"/>
    <row r="180" ht="16.5"/>
    <row r="181" ht="16.5"/>
    <row r="182" ht="16.5"/>
    <row r="214" ht="16.5"/>
    <row r="215" ht="16.5"/>
    <row r="216" ht="16.5"/>
    <row r="217" ht="16.5"/>
    <row r="218" ht="16.5"/>
    <row r="219" ht="16.5"/>
    <row r="220" ht="16.5"/>
    <row r="221" ht="16.5"/>
    <row r="222" ht="16.5"/>
    <row r="223" ht="16.5"/>
    <row r="224" ht="16.5"/>
    <row r="225" ht="16.5"/>
    <row r="226" ht="16.5"/>
    <row r="233" ht="16.5"/>
    <row r="234" ht="16.5"/>
    <row r="237" ht="16.5"/>
    <row r="238" ht="16.5"/>
    <row r="239" ht="16.5"/>
    <row r="240" ht="16.5"/>
    <row r="241" ht="16.5"/>
    <row r="242" ht="16.5"/>
    <row r="243" ht="16.5"/>
    <row r="244" ht="16.5"/>
    <row r="245" ht="16.5"/>
    <row r="246" ht="16.5"/>
    <row r="247" ht="16.5"/>
    <row r="308" ht="16.5"/>
    <row r="309" ht="16.5"/>
    <row r="310" ht="16.5"/>
    <row r="311" ht="16.5"/>
    <row r="312" ht="16.5"/>
    <row r="313" ht="16.5"/>
    <row r="314" ht="16.5"/>
    <row r="315" ht="16.5"/>
    <row r="316" ht="16.5"/>
  </sheetData>
  <sheetProtection password="CC3A" sheet="1" insertHyperlinks="0"/>
  <mergeCells count="192">
    <mergeCell ref="X16:X17"/>
    <mergeCell ref="Y16:Y17"/>
    <mergeCell ref="Z16:Z17"/>
    <mergeCell ref="AA16:AA17"/>
    <mergeCell ref="Q67:Q68"/>
    <mergeCell ref="R67:R68"/>
    <mergeCell ref="S67:S68"/>
    <mergeCell ref="T67:T68"/>
    <mergeCell ref="U67:U68"/>
    <mergeCell ref="V67:V68"/>
    <mergeCell ref="W67:W68"/>
    <mergeCell ref="X67:X68"/>
    <mergeCell ref="Y67:Y68"/>
    <mergeCell ref="Z67:Z68"/>
    <mergeCell ref="AA67:AA68"/>
    <mergeCell ref="Q27:Q28"/>
    <mergeCell ref="R27:R28"/>
    <mergeCell ref="S27:S28"/>
    <mergeCell ref="T27:T28"/>
    <mergeCell ref="U27:U28"/>
    <mergeCell ref="V27:V28"/>
    <mergeCell ref="W27:W28"/>
    <mergeCell ref="X27:X28"/>
    <mergeCell ref="Y27:Y28"/>
    <mergeCell ref="Z27:Z28"/>
    <mergeCell ref="AA27:AA28"/>
    <mergeCell ref="A14:A15"/>
    <mergeCell ref="W16:W17"/>
    <mergeCell ref="Q16:Q17"/>
    <mergeCell ref="R16:R17"/>
    <mergeCell ref="S16:S17"/>
    <mergeCell ref="T16:T17"/>
    <mergeCell ref="U16:U17"/>
    <mergeCell ref="V16:V17"/>
    <mergeCell ref="P16:P18"/>
    <mergeCell ref="C14:C15"/>
    <mergeCell ref="D14:D15"/>
    <mergeCell ref="E14:H14"/>
    <mergeCell ref="I14:I15"/>
    <mergeCell ref="L14:L15"/>
    <mergeCell ref="A13:P13"/>
    <mergeCell ref="A1:AS3"/>
    <mergeCell ref="S5:AS5"/>
    <mergeCell ref="S6:AS6"/>
    <mergeCell ref="S7:AS7"/>
    <mergeCell ref="A12:AS12"/>
    <mergeCell ref="Q13:AS13"/>
    <mergeCell ref="J5:K5"/>
    <mergeCell ref="J6:K6"/>
    <mergeCell ref="J7:K7"/>
    <mergeCell ref="AB14:AI14"/>
    <mergeCell ref="AJ14:AM14"/>
    <mergeCell ref="AN14:AN15"/>
    <mergeCell ref="AO14:AO15"/>
    <mergeCell ref="J14:J15"/>
    <mergeCell ref="O14:O15"/>
    <mergeCell ref="N14:N15"/>
    <mergeCell ref="P14:P15"/>
    <mergeCell ref="AP14:AS14"/>
    <mergeCell ref="Q14:AA14"/>
    <mergeCell ref="A16:A18"/>
    <mergeCell ref="H16:H17"/>
    <mergeCell ref="I16:I17"/>
    <mergeCell ref="J16:J17"/>
    <mergeCell ref="K14:K15"/>
    <mergeCell ref="L16:L17"/>
    <mergeCell ref="M16:M17"/>
    <mergeCell ref="B14:B15"/>
    <mergeCell ref="K16:K17"/>
    <mergeCell ref="C25:C26"/>
    <mergeCell ref="D25:D26"/>
    <mergeCell ref="E25:H25"/>
    <mergeCell ref="I25:I26"/>
    <mergeCell ref="A19:K19"/>
    <mergeCell ref="A20:K20"/>
    <mergeCell ref="A23:AS23"/>
    <mergeCell ref="N16:N18"/>
    <mergeCell ref="O16:O18"/>
    <mergeCell ref="Q24:AS24"/>
    <mergeCell ref="AN25:AN26"/>
    <mergeCell ref="AO25:AO26"/>
    <mergeCell ref="AP25:AS25"/>
    <mergeCell ref="AB25:AI25"/>
    <mergeCell ref="AJ25:AM25"/>
    <mergeCell ref="Q25:AA25"/>
    <mergeCell ref="AP18:AQ18"/>
    <mergeCell ref="J65:J66"/>
    <mergeCell ref="K65:K66"/>
    <mergeCell ref="A24:L24"/>
    <mergeCell ref="N25:N26"/>
    <mergeCell ref="N67:P69"/>
    <mergeCell ref="N27:P30"/>
    <mergeCell ref="A35:A42"/>
    <mergeCell ref="A43:A50"/>
    <mergeCell ref="O25:O26"/>
    <mergeCell ref="P25:P26"/>
    <mergeCell ref="B45:B47"/>
    <mergeCell ref="B48:B49"/>
    <mergeCell ref="L27:L29"/>
    <mergeCell ref="A25:A26"/>
    <mergeCell ref="I27:I28"/>
    <mergeCell ref="K25:K26"/>
    <mergeCell ref="A27:A34"/>
    <mergeCell ref="L25:L26"/>
    <mergeCell ref="B25:B26"/>
    <mergeCell ref="J25:J26"/>
    <mergeCell ref="A51:A58"/>
    <mergeCell ref="A59:K59"/>
    <mergeCell ref="A60:K60"/>
    <mergeCell ref="A63:AS63"/>
    <mergeCell ref="C27:C28"/>
    <mergeCell ref="D27:D28"/>
    <mergeCell ref="E27:E28"/>
    <mergeCell ref="F27:F28"/>
    <mergeCell ref="G27:G28"/>
    <mergeCell ref="H27:H28"/>
    <mergeCell ref="A64:P64"/>
    <mergeCell ref="Q64:AS64"/>
    <mergeCell ref="Q65:AA65"/>
    <mergeCell ref="AB65:AI65"/>
    <mergeCell ref="AJ65:AM65"/>
    <mergeCell ref="A65:A66"/>
    <mergeCell ref="B65:B66"/>
    <mergeCell ref="C65:C66"/>
    <mergeCell ref="D65:D66"/>
    <mergeCell ref="E65:H65"/>
    <mergeCell ref="O65:O66"/>
    <mergeCell ref="L65:L66"/>
    <mergeCell ref="E67:E68"/>
    <mergeCell ref="F67:F68"/>
    <mergeCell ref="I65:I66"/>
    <mergeCell ref="G67:G68"/>
    <mergeCell ref="H67:H68"/>
    <mergeCell ref="I67:I68"/>
    <mergeCell ref="J67:J68"/>
    <mergeCell ref="K67:K68"/>
    <mergeCell ref="Q75:AS75"/>
    <mergeCell ref="P65:P66"/>
    <mergeCell ref="C67:C68"/>
    <mergeCell ref="D67:D68"/>
    <mergeCell ref="AN65:AN66"/>
    <mergeCell ref="AO65:AO66"/>
    <mergeCell ref="AP65:AS65"/>
    <mergeCell ref="A70:K70"/>
    <mergeCell ref="A67:A69"/>
    <mergeCell ref="N65:N66"/>
    <mergeCell ref="AN76:AN77"/>
    <mergeCell ref="AO76:AO77"/>
    <mergeCell ref="AP76:AS76"/>
    <mergeCell ref="J76:J77"/>
    <mergeCell ref="K76:K77"/>
    <mergeCell ref="L76:L77"/>
    <mergeCell ref="N76:N77"/>
    <mergeCell ref="O76:O77"/>
    <mergeCell ref="AB76:AI76"/>
    <mergeCell ref="AJ76:AM76"/>
    <mergeCell ref="A114:K114"/>
    <mergeCell ref="A115:K115"/>
    <mergeCell ref="C16:C17"/>
    <mergeCell ref="D16:D17"/>
    <mergeCell ref="E16:E17"/>
    <mergeCell ref="F16:F17"/>
    <mergeCell ref="G16:G17"/>
    <mergeCell ref="A78:A86"/>
    <mergeCell ref="A75:P75"/>
    <mergeCell ref="P79:P80"/>
    <mergeCell ref="A111:K111"/>
    <mergeCell ref="A71:K71"/>
    <mergeCell ref="A74:AS74"/>
    <mergeCell ref="N79:N80"/>
    <mergeCell ref="O79:O80"/>
    <mergeCell ref="A112:K112"/>
    <mergeCell ref="A87:A94"/>
    <mergeCell ref="A95:A102"/>
    <mergeCell ref="Q76:AA76"/>
    <mergeCell ref="P76:P77"/>
    <mergeCell ref="A103:A110"/>
    <mergeCell ref="D76:D77"/>
    <mergeCell ref="E76:H76"/>
    <mergeCell ref="I76:I77"/>
    <mergeCell ref="A76:A77"/>
    <mergeCell ref="B76:B77"/>
    <mergeCell ref="C76:C77"/>
    <mergeCell ref="A4:D4"/>
    <mergeCell ref="J4:P4"/>
    <mergeCell ref="A5:H5"/>
    <mergeCell ref="A6:H6"/>
    <mergeCell ref="A7:H7"/>
    <mergeCell ref="A8:H8"/>
    <mergeCell ref="L5:P5"/>
    <mergeCell ref="L6:P6"/>
    <mergeCell ref="L7:P7"/>
  </mergeCells>
  <conditionalFormatting sqref="Q79:Q110 Q69">
    <cfRule type="expression" priority="98" dxfId="0" stopIfTrue="1">
      <formula>E69=0</formula>
    </cfRule>
  </conditionalFormatting>
  <conditionalFormatting sqref="S79:S110 S69">
    <cfRule type="expression" priority="97" dxfId="0" stopIfTrue="1">
      <formula>F69=0</formula>
    </cfRule>
  </conditionalFormatting>
  <conditionalFormatting sqref="V79:V110 V69">
    <cfRule type="expression" priority="96" dxfId="0" stopIfTrue="1">
      <formula>G69=0</formula>
    </cfRule>
  </conditionalFormatting>
  <conditionalFormatting sqref="R79:R110 Z18 R18 W18 T18 W69 R69 T69">
    <cfRule type="expression" priority="95" dxfId="1" stopIfTrue="1">
      <formula>(Q18&lt;&gt;0)</formula>
    </cfRule>
  </conditionalFormatting>
  <conditionalFormatting sqref="T79:T110">
    <cfRule type="expression" priority="94" dxfId="1" stopIfTrue="1">
      <formula>(S79&lt;&gt;0)</formula>
    </cfRule>
  </conditionalFormatting>
  <conditionalFormatting sqref="W79:W110">
    <cfRule type="expression" priority="93" dxfId="1" stopIfTrue="1">
      <formula>(V79&lt;&gt;0)</formula>
    </cfRule>
  </conditionalFormatting>
  <conditionalFormatting sqref="Y79:Y110">
    <cfRule type="expression" priority="92" dxfId="0" stopIfTrue="1">
      <formula>H79=0</formula>
    </cfRule>
  </conditionalFormatting>
  <conditionalFormatting sqref="Z79:Z110">
    <cfRule type="expression" priority="91" dxfId="1" stopIfTrue="1">
      <formula>(Y79&lt;&gt;0)</formula>
    </cfRule>
  </conditionalFormatting>
  <conditionalFormatting sqref="Y78">
    <cfRule type="expression" priority="100" dxfId="0" stopIfTrue="1">
      <formula>H78=0</formula>
    </cfRule>
  </conditionalFormatting>
  <conditionalFormatting sqref="W78">
    <cfRule type="expression" priority="101" dxfId="1" stopIfTrue="1">
      <formula>(V78&lt;&gt;0)</formula>
    </cfRule>
  </conditionalFormatting>
  <conditionalFormatting sqref="R78">
    <cfRule type="expression" priority="103" dxfId="1" stopIfTrue="1">
      <formula>(Q78&lt;&gt;0)</formula>
    </cfRule>
  </conditionalFormatting>
  <conditionalFormatting sqref="T78">
    <cfRule type="expression" priority="102" dxfId="1" stopIfTrue="1">
      <formula>(S78&lt;&gt;0)</formula>
    </cfRule>
  </conditionalFormatting>
  <conditionalFormatting sqref="Z78">
    <cfRule type="expression" priority="99" dxfId="1" stopIfTrue="1">
      <formula>(Y78&lt;&gt;0)</formula>
    </cfRule>
  </conditionalFormatting>
  <conditionalFormatting sqref="Q78">
    <cfRule type="expression" priority="106" dxfId="0" stopIfTrue="1">
      <formula>E78=0</formula>
    </cfRule>
  </conditionalFormatting>
  <conditionalFormatting sqref="S78">
    <cfRule type="expression" priority="105" dxfId="0" stopIfTrue="1">
      <formula>F78=0</formula>
    </cfRule>
  </conditionalFormatting>
  <conditionalFormatting sqref="V78">
    <cfRule type="expression" priority="104" dxfId="0" stopIfTrue="1">
      <formula>G78=0</formula>
    </cfRule>
  </conditionalFormatting>
  <conditionalFormatting sqref="W67">
    <cfRule type="expression" priority="26" dxfId="1" stopIfTrue="1">
      <formula>(V67&lt;&gt;0)</formula>
    </cfRule>
  </conditionalFormatting>
  <conditionalFormatting sqref="Z67">
    <cfRule type="expression" priority="25" dxfId="1" stopIfTrue="1">
      <formula>(Y67&lt;&gt;0)</formula>
    </cfRule>
  </conditionalFormatting>
  <conditionalFormatting sqref="R67">
    <cfRule type="expression" priority="28" dxfId="1" stopIfTrue="1">
      <formula>(Q67&lt;&gt;0)</formula>
    </cfRule>
  </conditionalFormatting>
  <conditionalFormatting sqref="T67">
    <cfRule type="expression" priority="27" dxfId="1" stopIfTrue="1">
      <formula>(S67&lt;&gt;0)</formula>
    </cfRule>
  </conditionalFormatting>
  <conditionalFormatting sqref="W27 W29:W58">
    <cfRule type="expression" priority="34" dxfId="1" stopIfTrue="1">
      <formula>(V27&lt;&gt;0)</formula>
    </cfRule>
  </conditionalFormatting>
  <conditionalFormatting sqref="Z16">
    <cfRule type="expression" priority="41" dxfId="1" stopIfTrue="1">
      <formula>(Y16&lt;&gt;0)</formula>
    </cfRule>
  </conditionalFormatting>
  <conditionalFormatting sqref="Q16">
    <cfRule type="expression" priority="48" dxfId="0" stopIfTrue="1">
      <formula>E16=0</formula>
    </cfRule>
  </conditionalFormatting>
  <conditionalFormatting sqref="R16">
    <cfRule type="expression" priority="44" dxfId="1" stopIfTrue="1">
      <formula>(Q16&lt;&gt;0)</formula>
    </cfRule>
  </conditionalFormatting>
  <conditionalFormatting sqref="T16">
    <cfRule type="expression" priority="43" dxfId="1" stopIfTrue="1">
      <formula>(S16&lt;&gt;0)</formula>
    </cfRule>
  </conditionalFormatting>
  <conditionalFormatting sqref="Q27 Q29:Q58">
    <cfRule type="expression" priority="40" dxfId="0" stopIfTrue="1">
      <formula>E27=0</formula>
    </cfRule>
  </conditionalFormatting>
  <conditionalFormatting sqref="S27 S29:S58">
    <cfRule type="expression" priority="39" dxfId="0" stopIfTrue="1">
      <formula>F27=0</formula>
    </cfRule>
  </conditionalFormatting>
  <conditionalFormatting sqref="V27 V29:V58">
    <cfRule type="expression" priority="38" dxfId="0" stopIfTrue="1">
      <formula>G27=0</formula>
    </cfRule>
  </conditionalFormatting>
  <conditionalFormatting sqref="Y27 Y29:Y58">
    <cfRule type="expression" priority="37" dxfId="0" stopIfTrue="1">
      <formula>H27=0</formula>
    </cfRule>
  </conditionalFormatting>
  <conditionalFormatting sqref="R27 R29:R58">
    <cfRule type="expression" priority="36" dxfId="1" stopIfTrue="1">
      <formula>(Q27&lt;&gt;0)</formula>
    </cfRule>
  </conditionalFormatting>
  <conditionalFormatting sqref="T27 T30:T58">
    <cfRule type="expression" priority="35" dxfId="1" stopIfTrue="1">
      <formula>(S27&lt;&gt;0)</formula>
    </cfRule>
  </conditionalFormatting>
  <conditionalFormatting sqref="Z27 Z29:Z58">
    <cfRule type="expression" priority="33" dxfId="1" stopIfTrue="1">
      <formula>(Y27&lt;&gt;0)</formula>
    </cfRule>
  </conditionalFormatting>
  <conditionalFormatting sqref="Q67">
    <cfRule type="expression" priority="32" dxfId="0" stopIfTrue="1">
      <formula>E67=0</formula>
    </cfRule>
  </conditionalFormatting>
  <conditionalFormatting sqref="S67">
    <cfRule type="expression" priority="31" dxfId="0" stopIfTrue="1">
      <formula>F67=0</formula>
    </cfRule>
  </conditionalFormatting>
  <conditionalFormatting sqref="V67">
    <cfRule type="expression" priority="30" dxfId="0" stopIfTrue="1">
      <formula>G67=0</formula>
    </cfRule>
  </conditionalFormatting>
  <conditionalFormatting sqref="Y67">
    <cfRule type="expression" priority="29" dxfId="0" stopIfTrue="1">
      <formula>H67=0</formula>
    </cfRule>
  </conditionalFormatting>
  <conditionalFormatting sqref="S16">
    <cfRule type="expression" priority="16" dxfId="0" stopIfTrue="1">
      <formula>G16=0</formula>
    </cfRule>
  </conditionalFormatting>
  <conditionalFormatting sqref="T29">
    <cfRule type="expression" priority="14" dxfId="1" stopIfTrue="1">
      <formula>(S29&lt;&gt;0)</formula>
    </cfRule>
  </conditionalFormatting>
  <conditionalFormatting sqref="W16">
    <cfRule type="expression" priority="5" dxfId="1" stopIfTrue="1">
      <formula>(V16&lt;&gt;0)</formula>
    </cfRule>
  </conditionalFormatting>
  <conditionalFormatting sqref="V16">
    <cfRule type="expression" priority="1" dxfId="0" stopIfTrue="1">
      <formula>G16=0</formula>
    </cfRule>
  </conditionalFormatting>
  <dataValidations count="5">
    <dataValidation allowBlank="1" showErrorMessage="1" sqref="A114:A115 J14:K15 I14 L14:M14 A12:A15 AJ14:AJ15 AK15:AM15 AP15:AS15 Q13:Q14 AB14 AN14:AO14 AN16:AO18 Q15:AI15 K98:K110 K31:K58 J25:K30 I25 L25:M25 Q25 B36 AJ37:AK41 AJ25:AJ26 AK26:AM26 AP26:AS26 AB25 AN25:AO25 AN27:AO29 C43:D47 Q26:AI26 H45:H47 A25:H26 J65:K66 I65 L65:M65 Q65 A65:H66 AJ65:AJ66 AK66:AM66 AP66:AS66 AB65 AN65:AO65 AN67:AO69 H27:I27 Q66:AI66 B88 V78:W110 J76:K77 I76 L76:M76 Q76 E88:I88 A76:H77 AJ89:AK93 AJ76:AJ77 AK77:AM77 AP77:AS77 AB76 AN76:AO76 AN78:AO78 Q78:T110 K78:K83 Q77:AI77 Y78:AA110 K87:K94 B14:H15 B43:B45 D35 D36:H36 B48:D48 C49 I29 B27:B30 G30:H30 F28 C27:D27 Q67:AA67 Q29:AA58 Q27:AA27 Q16:U16 W16:AA16 Q18:AA18 Q69:AA69"/>
    <dataValidation allowBlank="1" showInputMessage="1" showErrorMessage="1" promptTitle="UNIDAD ADMON" prompt="Identifique el área organizacional de la cual depende el proyecto formulado" sqref="K11:M11"/>
    <dataValidation allowBlank="1" showInputMessage="1" showErrorMessage="1" promptTitle="LINEA ESTRATE PLAN DE DLLO MPIO" prompt="Estos tres ítems hacen referencia a la ubicación de la línea estratégica del plan de Metrosalud en el Plan de Desarrollo Municipal. " sqref="J5"/>
    <dataValidation allowBlank="1" showInputMessage="1" showErrorMessage="1" promptTitle="PROGRAMA PLAN MPIO" prompt="Estos tres ítems hacen referencia a la ubicación de la línea estratégica del plan de Metrosalud en el Plan de Desarrollo Municipal. " sqref="J7:J10 A8"/>
    <dataValidation allowBlank="1" showInputMessage="1" showErrorMessage="1" promptTitle="COMPONENTE PLAN MPIO" prompt="Estos tres ítems hacen referencia a la ubicación de la línea estratégica del plan de Metrosalud en el Plan de Desarrollo Municipal. " sqref="J6"/>
  </dataValidations>
  <hyperlinks>
    <hyperlink ref="AP18" r:id="rId1" display="MERCADEO\Trimestre 1\portafiolio actualizado.docx"/>
    <hyperlink ref="AR18" r:id="rId2" display="MERCADEO\Trimestre 3\evidencias\portafiolio actualizado.docx"/>
    <hyperlink ref="AR29" r:id="rId3" display="PLANEACION\3 TRIMESTRE\REFERENCIACION COMPARATIVA"/>
  </hyperlinks>
  <printOptions horizontalCentered="1"/>
  <pageMargins left="0" right="0" top="0" bottom="0" header="0.31496062992125984" footer="0.31496062992125984"/>
  <pageSetup horizontalDpi="600" verticalDpi="600" orientation="landscape" pageOrder="overThenDown" paperSize="14" scale="40" r:id="rId6"/>
  <rowBreaks count="1" manualBreakCount="1">
    <brk id="60" max="255" man="1"/>
  </row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asuarez</dc:creator>
  <cp:keywords/>
  <dc:description/>
  <cp:lastModifiedBy>metrosaluddosi</cp:lastModifiedBy>
  <cp:lastPrinted>2015-05-06T11:59:18Z</cp:lastPrinted>
  <dcterms:created xsi:type="dcterms:W3CDTF">2011-03-18T19:17:09Z</dcterms:created>
  <dcterms:modified xsi:type="dcterms:W3CDTF">2016-11-23T14:42:36Z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