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firstSheet="3" activeTab="3"/>
  </bookViews>
  <sheets>
    <sheet name="LINEA III " sheetId="1" state="hidden" r:id="rId1"/>
    <sheet name="RESUMEN" sheetId="2" state="hidden" r:id="rId2"/>
    <sheet name="TABLERO DE INDICADORES LINEA 1" sheetId="3" state="hidden" r:id="rId3"/>
    <sheet name="TABLERO INDCADORES METROSAL2018" sheetId="4" r:id="rId4"/>
    <sheet name="EVALUACION" sheetId="5" state="hidden" r:id="rId5"/>
    <sheet name="EVALUACION L1" sheetId="6" state="hidden" r:id="rId6"/>
  </sheets>
  <definedNames>
    <definedName name="_xlnm.Print_Area" localSheetId="0">'LINEA III '!$A$1:$P$39</definedName>
    <definedName name="_xlnm.Print_Area" localSheetId="1">'RESUMEN'!$A$2:$I$7</definedName>
    <definedName name="Z_8C97971F_F4C5_4EFC_8466_7C4ABA42495D_.wvu.PrintArea" localSheetId="0" hidden="1">'LINEA III '!$A$1:$P$39</definedName>
    <definedName name="Z_8C97971F_F4C5_4EFC_8466_7C4ABA42495D_.wvu.PrintArea" localSheetId="1" hidden="1">'RESUMEN'!$A$2:$I$7</definedName>
  </definedNames>
  <calcPr fullCalcOnLoad="1"/>
</workbook>
</file>

<file path=xl/comments3.xml><?xml version="1.0" encoding="utf-8"?>
<comments xmlns="http://schemas.openxmlformats.org/spreadsheetml/2006/main">
  <authors>
    <author>lina</author>
    <author>metrosaluddosi</author>
    <author>Sala_de_juntas</author>
  </authors>
  <commentList>
    <comment ref="A7" authorId="0">
      <text>
        <r>
          <rPr>
            <b/>
            <sz val="16"/>
            <rFont val="Tahoma"/>
            <family val="2"/>
          </rPr>
          <t>Representa la perspectiva del balanced scorecard o tablero de mando al cual esta asociado el indicador. 
Se cuenta con 5 perspectivas: Aprendizaje e innovación, procesos internos, usuarios, financiera, impacto social.</t>
        </r>
        <r>
          <rPr>
            <sz val="9"/>
            <rFont val="Tahoma"/>
            <family val="2"/>
          </rPr>
          <t xml:space="preserve">
</t>
        </r>
      </text>
    </comment>
    <comment ref="B7" authorId="0">
      <text>
        <r>
          <rPr>
            <b/>
            <sz val="16"/>
            <rFont val="Tahoma"/>
            <family val="2"/>
          </rPr>
          <t>Hace referencia al objetivo corporativo del plan de desarrollo, al cual el indicador contribuye con su ejecución y cumplimiento</t>
        </r>
        <r>
          <rPr>
            <sz val="9"/>
            <rFont val="Tahoma"/>
            <family val="2"/>
          </rPr>
          <t xml:space="preserve">
</t>
        </r>
      </text>
    </comment>
    <comment ref="C7" authorId="0">
      <text>
        <r>
          <rPr>
            <b/>
            <sz val="16"/>
            <rFont val="Tahoma"/>
            <family val="2"/>
          </rPr>
          <t>Representa la línea del plan de desarrollo al cual el indicador contribuye con su ejecución.
El Plan cuenta con 5 líneas estratégicas.</t>
        </r>
        <r>
          <rPr>
            <sz val="9"/>
            <rFont val="Tahoma"/>
            <family val="2"/>
          </rPr>
          <t xml:space="preserve">
</t>
        </r>
      </text>
    </comment>
    <comment ref="D7" authorId="0">
      <text>
        <r>
          <rPr>
            <b/>
            <sz val="16"/>
            <rFont val="Tahoma"/>
            <family val="2"/>
          </rPr>
          <t>Hace referencia a los programas que contiene la línea del plan de desarrollo, al cual los indicadores definidos, contribuyen con su ejecución.</t>
        </r>
        <r>
          <rPr>
            <sz val="9"/>
            <rFont val="Tahoma"/>
            <family val="2"/>
          </rPr>
          <t xml:space="preserve">
</t>
        </r>
      </text>
    </comment>
    <comment ref="F7" authorId="0">
      <text>
        <r>
          <rPr>
            <b/>
            <sz val="18"/>
            <rFont val="Tahoma"/>
            <family val="2"/>
          </rPr>
          <t>Relaciona los proyectos que hacen parte del programa definidos en el plan de desarrollo.</t>
        </r>
        <r>
          <rPr>
            <sz val="9"/>
            <rFont val="Tahoma"/>
            <family val="2"/>
          </rPr>
          <t xml:space="preserve">
</t>
        </r>
      </text>
    </comment>
    <comment ref="H7" authorId="0">
      <text>
        <r>
          <rPr>
            <b/>
            <sz val="16"/>
            <rFont val="Tahoma"/>
            <family val="2"/>
          </rPr>
          <t xml:space="preserve">Incluye los indicadores del tablero de mando, los cuales se resaltan en verde, son el total 36 indicadores.
Relacione en los espacios en blanco otros indicadores de resultado o proceso, que miden el cumplimiento del proyecto. Se deja espacio para  incluir hasta 3 indicadores por proyecto.
No adicionar más filas de las ya establecidas.
</t>
        </r>
        <r>
          <rPr>
            <sz val="9"/>
            <rFont val="Tahoma"/>
            <family val="2"/>
          </rPr>
          <t xml:space="preserve">
</t>
        </r>
      </text>
    </comment>
    <comment ref="I7" authorId="0">
      <text>
        <r>
          <rPr>
            <b/>
            <sz val="16"/>
            <rFont val="Tahoma"/>
            <family val="2"/>
          </rPr>
          <t>Se define como la forma en que será expresada la meta del indicador. Ejemplo: %, número.</t>
        </r>
        <r>
          <rPr>
            <b/>
            <sz val="11"/>
            <rFont val="Tahoma"/>
            <family val="2"/>
          </rPr>
          <t xml:space="preserve">
</t>
        </r>
      </text>
    </comment>
    <comment ref="J7" authorId="0">
      <text>
        <r>
          <rPr>
            <b/>
            <sz val="14"/>
            <rFont val="Tahoma"/>
            <family val="2"/>
          </rPr>
          <t>Corresponde al resultado que obtuvo el indicador en la vigencia anterior. Cuando no hay línea de base se coloca NLB: No línea de base.</t>
        </r>
        <r>
          <rPr>
            <b/>
            <sz val="11"/>
            <rFont val="Tahoma"/>
            <family val="2"/>
          </rPr>
          <t xml:space="preserve"> </t>
        </r>
        <r>
          <rPr>
            <sz val="9"/>
            <rFont val="Tahoma"/>
            <family val="2"/>
          </rPr>
          <t xml:space="preserve">
</t>
        </r>
      </text>
    </comment>
    <comment ref="K7" authorId="0">
      <text>
        <r>
          <rPr>
            <b/>
            <sz val="16"/>
            <rFont val="Tahoma"/>
            <family val="2"/>
          </rPr>
          <t xml:space="preserve">Forma de cálculo: Corresponde a la forma en que se van a realizar los registros de la meta del indicador, para la programación y logros por período. 
Se responde:                                                  
P: Promedio: Aquel indicador cuya meta se mantiene constante período a período. La meta se mantiene igual en cada período.  
                                                                                                      S: Suma: Indicador para el que la meta total de año, se distribuye en los períodos de medición.                                                           
UP: Último período: Corresponde al indicador cuya meta del último período es el acumulado de las metas de períodos anteriores.
</t>
        </r>
      </text>
    </comment>
    <comment ref="L7" authorId="1">
      <text>
        <r>
          <rPr>
            <b/>
            <sz val="16"/>
            <rFont val="Tahoma"/>
            <family val="2"/>
          </rPr>
          <t>Es lo que se espera alcanzar en el año, dando cumplimieto al indicador del proyecto.</t>
        </r>
        <r>
          <rPr>
            <sz val="16"/>
            <rFont val="Tahoma"/>
            <family val="2"/>
          </rPr>
          <t xml:space="preserve">
</t>
        </r>
      </text>
    </comment>
    <comment ref="M7" authorId="1">
      <text>
        <r>
          <rPr>
            <b/>
            <sz val="16"/>
            <rFont val="Tahoma"/>
            <family val="2"/>
          </rPr>
          <t>Es el peso porcentual asignado al indicador según peso del proyecto.
Para asignar la ponderación al indicador, tenga presente la ponderación que asignó a la actividad del proyecto en el Plan de acción, de tal forma que exista coherencia en la ponderación.
En caso de que la actividad no tenga asociado un indicador, el peso porcentual de esa actividad se debe distribuir entre los indicadores asociados al proyecto. La sumatoria de las ponderaciones de los indicadores debe ser igual al peso porcentual del proyecto.
Tener presente que los indicadores del Tablero de Mando o Balanced Scorecard</t>
        </r>
        <r>
          <rPr>
            <b/>
            <i/>
            <sz val="14"/>
            <rFont val="Tahoma"/>
            <family val="2"/>
          </rPr>
          <t xml:space="preserve"> (Son los indicadores sombreados en color verde) </t>
        </r>
        <r>
          <rPr>
            <b/>
            <sz val="16"/>
            <rFont val="Tahoma"/>
            <family val="2"/>
          </rPr>
          <t>deben tener una mayor ponderación frente al resto de indicadores.</t>
        </r>
        <r>
          <rPr>
            <sz val="16"/>
            <rFont val="Tahoma"/>
            <family val="2"/>
          </rPr>
          <t xml:space="preserve">
</t>
        </r>
      </text>
    </comment>
    <comment ref="N7" authorId="0">
      <text>
        <r>
          <rPr>
            <b/>
            <sz val="16"/>
            <rFont val="Tahoma"/>
            <family val="2"/>
          </rPr>
          <t>Corresponde a la meta del indicador distribuida según su periodicidad de medición.
En estos campos, se coloca el valor de la meta del indicador según fecha o fechas para las cuales tiene establecido iniciar y terminar el cumplimiento del indicador.
Para definir estas metas tenga presente la forma de cálculo - FC del indicador.</t>
        </r>
      </text>
    </comment>
    <comment ref="T7" authorId="1">
      <text>
        <r>
          <rPr>
            <b/>
            <sz val="16"/>
            <rFont val="Tahoma"/>
            <family val="2"/>
          </rPr>
          <t xml:space="preserve">El o los indicadores del proyecto estan bajo la responsabilidad del Jefe de la Unidad Administrativa. </t>
        </r>
        <r>
          <rPr>
            <sz val="14"/>
            <rFont val="Tahoma"/>
            <family val="2"/>
          </rPr>
          <t xml:space="preserve">
</t>
        </r>
      </text>
    </comment>
    <comment ref="U7" authorId="0">
      <text>
        <r>
          <rPr>
            <b/>
            <sz val="16"/>
            <rFont val="Tahoma"/>
            <family val="2"/>
          </rPr>
          <t>Especifica la fecha en que se tiene programado dar inicio a la medición del indicador y la fecha en que se tiene programado dar por terminado la medición del indicador, esperando un 100% de cumplimiento.</t>
        </r>
        <r>
          <rPr>
            <sz val="16"/>
            <rFont val="Tahoma"/>
            <family val="2"/>
          </rPr>
          <t xml:space="preserve">
</t>
        </r>
      </text>
    </comment>
    <comment ref="J9" authorId="1">
      <text>
        <r>
          <rPr>
            <b/>
            <sz val="9"/>
            <rFont val="Tahoma"/>
            <family val="2"/>
          </rPr>
          <t>metrosaluddosi:</t>
        </r>
        <r>
          <rPr>
            <sz val="9"/>
            <rFont val="Tahoma"/>
            <family val="2"/>
          </rPr>
          <t xml:space="preserve">
meta corte a octubre 2017</t>
        </r>
      </text>
    </comment>
    <comment ref="L9" authorId="1">
      <text>
        <r>
          <rPr>
            <b/>
            <sz val="14"/>
            <rFont val="Tahoma"/>
            <family val="2"/>
          </rPr>
          <t>metrosaluddosi:</t>
        </r>
        <r>
          <rPr>
            <sz val="14"/>
            <rFont val="Tahoma"/>
            <family val="2"/>
          </rPr>
          <t xml:space="preserve">
META DE PLAN DECENAL DE SALUD PÚBLIC 15,8X1000. LA META INISTITUCIONAL ESTA ORIENTADA A 17.3X1000</t>
        </r>
      </text>
    </comment>
    <comment ref="H10" authorId="2">
      <text>
        <r>
          <rPr>
            <b/>
            <sz val="16"/>
            <rFont val="Tahoma"/>
            <family val="2"/>
          </rPr>
          <t xml:space="preserve">Sala_de_juntas:
</t>
        </r>
        <r>
          <rPr>
            <sz val="16"/>
            <rFont val="Tahoma"/>
            <family val="2"/>
          </rPr>
          <t>Se define como poblacion objeto los grupos por ciclos vitales:
EDAD de 10-18 años 102.927
EDAD 10-44 AÑOS 202.415
EDAD 45-80 AÑOS 192.958
TOTAL POBLACIOPN OBJETO 498300</t>
        </r>
      </text>
    </comment>
  </commentList>
</comments>
</file>

<file path=xl/comments4.xml><?xml version="1.0" encoding="utf-8"?>
<comments xmlns="http://schemas.openxmlformats.org/spreadsheetml/2006/main">
  <authors>
    <author>lina</author>
    <author>metrosaluddosi</author>
    <author>Sala_de_juntas</author>
    <author>NATALIA  PELAEZ MIYAR</author>
    <author>Olga Morales</author>
  </authors>
  <commentList>
    <comment ref="A7" authorId="0">
      <text>
        <r>
          <rPr>
            <b/>
            <sz val="16"/>
            <rFont val="Tahoma"/>
            <family val="2"/>
          </rPr>
          <t>Representa la perspectiva del balanced scorecard o tablero de mando al cual esta asociado el indicador. 
Se cuenta con 5 perspectivas: Aprendizaje e innovación, procesos internos, usuarios, financiera, impacto social.</t>
        </r>
        <r>
          <rPr>
            <sz val="9"/>
            <rFont val="Tahoma"/>
            <family val="2"/>
          </rPr>
          <t xml:space="preserve">
</t>
        </r>
      </text>
    </comment>
    <comment ref="B7" authorId="0">
      <text>
        <r>
          <rPr>
            <b/>
            <sz val="16"/>
            <rFont val="Tahoma"/>
            <family val="2"/>
          </rPr>
          <t>Hace referencia al objetivo corporativo del plan de desarrollo, al cual el indicador contribuye con su ejecución y cumplimiento</t>
        </r>
        <r>
          <rPr>
            <sz val="9"/>
            <rFont val="Tahoma"/>
            <family val="2"/>
          </rPr>
          <t xml:space="preserve">
</t>
        </r>
      </text>
    </comment>
    <comment ref="C7" authorId="0">
      <text>
        <r>
          <rPr>
            <b/>
            <sz val="16"/>
            <rFont val="Tahoma"/>
            <family val="2"/>
          </rPr>
          <t>Representa la línea del plan de desarrollo al cual el indicador contribuye con su ejecución.
El Plan cuenta con 5 líneas estratégicas.</t>
        </r>
        <r>
          <rPr>
            <sz val="9"/>
            <rFont val="Tahoma"/>
            <family val="2"/>
          </rPr>
          <t xml:space="preserve">
</t>
        </r>
      </text>
    </comment>
    <comment ref="D7" authorId="0">
      <text>
        <r>
          <rPr>
            <b/>
            <sz val="16"/>
            <rFont val="Tahoma"/>
            <family val="2"/>
          </rPr>
          <t>Hace referencia a los programas que contiene la línea del plan de desarrollo, al cual los indicadores definidos, contribuyen con su ejecución.</t>
        </r>
        <r>
          <rPr>
            <sz val="9"/>
            <rFont val="Tahoma"/>
            <family val="2"/>
          </rPr>
          <t xml:space="preserve">
</t>
        </r>
      </text>
    </comment>
    <comment ref="F7" authorId="0">
      <text>
        <r>
          <rPr>
            <b/>
            <sz val="18"/>
            <rFont val="Tahoma"/>
            <family val="2"/>
          </rPr>
          <t>Relaciona los proyectos que hacen parte del programa definidos en el plan de desarrollo.</t>
        </r>
        <r>
          <rPr>
            <sz val="9"/>
            <rFont val="Tahoma"/>
            <family val="2"/>
          </rPr>
          <t xml:space="preserve">
</t>
        </r>
      </text>
    </comment>
    <comment ref="H7" authorId="0">
      <text>
        <r>
          <rPr>
            <b/>
            <sz val="16"/>
            <rFont val="Tahoma"/>
            <family val="2"/>
          </rPr>
          <t xml:space="preserve">Incluye los indicadores del tablero de mando, los cuales se resaltan en verde, son el total 36 indicadores.
Relacione en los espacios en blanco otros indicadores de resultado o proceso, que miden el cumplimiento del proyecto. Se deja espacio para  incluir hasta 3 indicadores por proyecto.
No adicionar más filas de las ya establecidas.
</t>
        </r>
        <r>
          <rPr>
            <sz val="9"/>
            <rFont val="Tahoma"/>
            <family val="2"/>
          </rPr>
          <t xml:space="preserve">
</t>
        </r>
      </text>
    </comment>
    <comment ref="I7" authorId="0">
      <text>
        <r>
          <rPr>
            <b/>
            <sz val="16"/>
            <rFont val="Tahoma"/>
            <family val="2"/>
          </rPr>
          <t>Se define como la forma en que será expresada la meta del indicador. Ejemplo: %, número.</t>
        </r>
        <r>
          <rPr>
            <b/>
            <sz val="11"/>
            <rFont val="Tahoma"/>
            <family val="2"/>
          </rPr>
          <t xml:space="preserve">
</t>
        </r>
      </text>
    </comment>
    <comment ref="J7" authorId="0">
      <text>
        <r>
          <rPr>
            <b/>
            <sz val="14"/>
            <rFont val="Tahoma"/>
            <family val="2"/>
          </rPr>
          <t>Corresponde al resultado que obtuvo el indicador en la vigencia anterior. Cuando no hay línea de base se coloca NLB: No línea de base.</t>
        </r>
        <r>
          <rPr>
            <b/>
            <sz val="11"/>
            <rFont val="Tahoma"/>
            <family val="2"/>
          </rPr>
          <t xml:space="preserve"> </t>
        </r>
        <r>
          <rPr>
            <sz val="9"/>
            <rFont val="Tahoma"/>
            <family val="2"/>
          </rPr>
          <t xml:space="preserve">
</t>
        </r>
      </text>
    </comment>
    <comment ref="K7" authorId="0">
      <text>
        <r>
          <rPr>
            <b/>
            <sz val="16"/>
            <rFont val="Tahoma"/>
            <family val="2"/>
          </rPr>
          <t xml:space="preserve">Forma de cálculo: Corresponde a la forma en que se van a realizar los registros de la meta del indicador, para la programación y logros por período. 
Se responde:                                                  
P: Promedio: Aquel indicador cuya meta se mantiene constante período a período. La meta se mantiene igual en cada período.  
                                                                                                      S: Suma: Indicador para el que la meta total de año, se distribuye en los períodos de medición.                                                           
UP: Último período: Corresponde al indicador cuya meta del último período es el acumulado de las metas de períodos anteriores.
</t>
        </r>
      </text>
    </comment>
    <comment ref="L7" authorId="1">
      <text>
        <r>
          <rPr>
            <b/>
            <sz val="16"/>
            <rFont val="Tahoma"/>
            <family val="2"/>
          </rPr>
          <t>Es lo que se espera alcanzar en el año, dando cumplimieto al indicador del proyecto.</t>
        </r>
        <r>
          <rPr>
            <sz val="16"/>
            <rFont val="Tahoma"/>
            <family val="2"/>
          </rPr>
          <t xml:space="preserve">
</t>
        </r>
      </text>
    </comment>
    <comment ref="M7" authorId="1">
      <text>
        <r>
          <rPr>
            <b/>
            <sz val="16"/>
            <rFont val="Tahoma"/>
            <family val="2"/>
          </rPr>
          <t>Es el peso porcentual asignado al indicador según peso del proyecto.
Para asignar la ponderación al indicador, tenga presente la ponderación que asignó a la actividad del proyecto en el Plan de acción, de tal forma que exista coherencia en la ponderación.
En caso de que la actividad no tenga asociado un indicador, el peso porcentual de esa actividad se debe distribuir entre los indicadores asociados al proyecto. La sumatoria de las ponderaciones de los indicadores debe ser igual al peso porcentual del proyecto.
Tener presente que los indicadores del Tablero de Mando o Balanced Scorecard</t>
        </r>
        <r>
          <rPr>
            <b/>
            <i/>
            <sz val="14"/>
            <rFont val="Tahoma"/>
            <family val="2"/>
          </rPr>
          <t xml:space="preserve"> (Son los indicadores sombreados en color verde) </t>
        </r>
        <r>
          <rPr>
            <b/>
            <sz val="16"/>
            <rFont val="Tahoma"/>
            <family val="2"/>
          </rPr>
          <t>deben tener una mayor ponderación frente al resto de indicadores.</t>
        </r>
        <r>
          <rPr>
            <sz val="16"/>
            <rFont val="Tahoma"/>
            <family val="2"/>
          </rPr>
          <t xml:space="preserve">
</t>
        </r>
      </text>
    </comment>
    <comment ref="N7" authorId="0">
      <text>
        <r>
          <rPr>
            <b/>
            <sz val="16"/>
            <rFont val="Tahoma"/>
            <family val="2"/>
          </rPr>
          <t>Corresponde a la meta del indicador distribuida según su periodicidad de medición.
En estos campos, se coloca el valor de la meta del indicador según fecha o fechas para las cuales tiene establecido iniciar y terminar el cumplimiento del indicador.
Para definir estas metas tenga presente la forma de cálculo - FC del indicador.</t>
        </r>
      </text>
    </comment>
    <comment ref="T7" authorId="1">
      <text>
        <r>
          <rPr>
            <b/>
            <sz val="16"/>
            <rFont val="Tahoma"/>
            <family val="2"/>
          </rPr>
          <t xml:space="preserve">El o los indicadores del proyecto estan bajo la responsabilidad del Jefe de la Unidad Administrativa. </t>
        </r>
        <r>
          <rPr>
            <sz val="14"/>
            <rFont val="Tahoma"/>
            <family val="2"/>
          </rPr>
          <t xml:space="preserve">
</t>
        </r>
      </text>
    </comment>
    <comment ref="U7" authorId="0">
      <text>
        <r>
          <rPr>
            <b/>
            <sz val="16"/>
            <rFont val="Tahoma"/>
            <family val="2"/>
          </rPr>
          <t>Especifica la fecha en que se tiene programado dar inicio a la medición del indicador y la fecha en que se tiene programado dar por terminado la medición del indicador, esperando un 100% de cumplimiento.</t>
        </r>
        <r>
          <rPr>
            <sz val="16"/>
            <rFont val="Tahoma"/>
            <family val="2"/>
          </rPr>
          <t xml:space="preserve">
</t>
        </r>
      </text>
    </comment>
    <comment ref="J9" authorId="1">
      <text>
        <r>
          <rPr>
            <b/>
            <sz val="9"/>
            <rFont val="Tahoma"/>
            <family val="2"/>
          </rPr>
          <t>metrosaluddosi:</t>
        </r>
        <r>
          <rPr>
            <sz val="9"/>
            <rFont val="Tahoma"/>
            <family val="2"/>
          </rPr>
          <t xml:space="preserve">
meta corte a octubre 2017</t>
        </r>
      </text>
    </comment>
    <comment ref="L9" authorId="1">
      <text>
        <r>
          <rPr>
            <b/>
            <sz val="14"/>
            <rFont val="Tahoma"/>
            <family val="2"/>
          </rPr>
          <t>metrosaluddosi:</t>
        </r>
        <r>
          <rPr>
            <sz val="14"/>
            <rFont val="Tahoma"/>
            <family val="2"/>
          </rPr>
          <t xml:space="preserve">
META DE PLAN DECENAL DE SALUD PÚBLIC 19,7% ( PROPORCIÓN) . LA META INISTITUCIONAL ESTA ORIENTADA A 17.3X1000( TASA) </t>
        </r>
      </text>
    </comment>
    <comment ref="H10" authorId="2">
      <text>
        <r>
          <rPr>
            <b/>
            <sz val="16"/>
            <rFont val="Tahoma"/>
            <family val="2"/>
          </rPr>
          <t xml:space="preserve">Sala_de_juntas:
</t>
        </r>
        <r>
          <rPr>
            <sz val="16"/>
            <rFont val="Tahoma"/>
            <family val="2"/>
          </rPr>
          <t>Se define como poblacion objeto los grupos por ciclos vitales:
EDAD de 10-18 años 102.927
EDAD 10-44 AÑOS 202.415
EDAD 45-80 AÑOS 192.958
TOTAL POBLACIOPN OBJETO 498300</t>
        </r>
      </text>
    </comment>
    <comment ref="J13" authorId="1">
      <text>
        <r>
          <rPr>
            <sz val="16"/>
            <rFont val="Tahoma"/>
            <family val="2"/>
          </rPr>
          <t xml:space="preserve">metrosaluddosi:
Corte enero a  octubre 2017 </t>
        </r>
      </text>
    </comment>
    <comment ref="L13" authorId="1">
      <text>
        <r>
          <rPr>
            <b/>
            <sz val="9"/>
            <rFont val="Tahoma"/>
            <family val="2"/>
          </rPr>
          <t>metrosaluddosi:</t>
        </r>
        <r>
          <rPr>
            <sz val="9"/>
            <rFont val="Tahoma"/>
            <family val="2"/>
          </rPr>
          <t xml:space="preserve">
</t>
        </r>
        <r>
          <rPr>
            <sz val="16"/>
            <rFont val="Tahoma"/>
            <family val="2"/>
          </rPr>
          <t>META DE PLAN DECENAL DE SALUD PÚBLICA</t>
        </r>
      </text>
    </comment>
    <comment ref="L14" authorId="1">
      <text>
        <r>
          <rPr>
            <b/>
            <sz val="14"/>
            <rFont val="Tahoma"/>
            <family val="2"/>
          </rPr>
          <t>metrosaluddosi:</t>
        </r>
        <r>
          <rPr>
            <sz val="14"/>
            <rFont val="Tahoma"/>
            <family val="2"/>
          </rPr>
          <t xml:space="preserve">
META INSTITUCIONAL  FICHA TECNICA  INDICADOR </t>
        </r>
      </text>
    </comment>
    <comment ref="L16" authorId="1">
      <text>
        <r>
          <rPr>
            <b/>
            <sz val="14"/>
            <rFont val="Tahoma"/>
            <family val="2"/>
          </rPr>
          <t>metrosaluddosi:</t>
        </r>
        <r>
          <rPr>
            <sz val="14"/>
            <rFont val="Tahoma"/>
            <family val="2"/>
          </rPr>
          <t xml:space="preserve">
META DE PLAN DECENAL DE SALUD PÚBLICA</t>
        </r>
      </text>
    </comment>
    <comment ref="J20" authorId="1">
      <text>
        <r>
          <rPr>
            <b/>
            <sz val="9"/>
            <rFont val="Tahoma"/>
            <family val="2"/>
          </rPr>
          <t>metrosaluddosi:</t>
        </r>
        <r>
          <rPr>
            <sz val="9"/>
            <rFont val="Tahoma"/>
            <family val="2"/>
          </rPr>
          <t xml:space="preserve">
</t>
        </r>
        <r>
          <rPr>
            <b/>
            <sz val="16"/>
            <rFont val="Tahoma"/>
            <family val="2"/>
          </rPr>
          <t>HTA:</t>
        </r>
        <r>
          <rPr>
            <sz val="16"/>
            <rFont val="Tahoma"/>
            <family val="2"/>
          </rPr>
          <t xml:space="preserve"> A  POBLACIÓN DE ENERO 2017  .
 POBLACION ASIGNADA 378311  (EDAD DE 18-69 AÑOS )  , LA PREVALENCIA DE HTA ES DE 22,8%  TOTAL DE PROBLACION ESPERADA CON HTA 86.323 PACIENTES 
ACTUALMENTE TENEMOS SEGÚN BASE DE DATOS 54799 PACIENTES CON HTA, LO QUE DA UNA COBERTURA DE 63% COMO LÍNEA DE BASE 
</t>
        </r>
        <r>
          <rPr>
            <b/>
            <sz val="16"/>
            <rFont val="Tahoma"/>
            <family val="2"/>
          </rPr>
          <t>DIABETES</t>
        </r>
        <r>
          <rPr>
            <sz val="16"/>
            <rFont val="Tahoma"/>
            <family val="2"/>
          </rPr>
          <t xml:space="preserve">: POBLACIÓN DE ENERO 2017  .
 POBLACION ASIGNADA 378311  (EDAD DE 18-69 AÑOS )  , LA PREVALENCIA DE DIABETES  ES DE 3,51%  TOTAL DE PROBLACION ESPERADA CON DIABETES ES 13289 PACIENTES 
ACTUALMENTE TENEMOS SEGÚN BASE DE DATOS 16268 PACIENTES CON DM, LO QUE DA UNA COBERTURA DE 122% COMO LÍNEA DE BASE 
</t>
        </r>
        <r>
          <rPr>
            <b/>
            <sz val="16"/>
            <rFont val="Tahoma"/>
            <family val="2"/>
          </rPr>
          <t>EPOC</t>
        </r>
        <r>
          <rPr>
            <sz val="16"/>
            <rFont val="Tahoma"/>
            <family val="2"/>
          </rPr>
          <t xml:space="preserve"> POBLACIÓNA OCTUBRE  2017  .
 POBLACION ASIGNADA 237926  (EDAD MAYOR DE 40 AÑOS )  , LA PREVALENCIA DE EPOC   ES DE 8,9%  TOTAL DE PROBLACION ESPERADA CON EPOC  ES 21175 PACIENTES 
ACTUALMENTE TENEMOS SEGÚN CODIGO CIE10 QUE HAN SIDO ATENDIDOS EN SERVIOS DE URGENCIAS Y/O CONSULTA EXTERNA, 11244 PACIENTES CON DIAGNOSTICOS RELACIONADOS CON EPOC , LO QUE DA UNA COBERTURA DE 53% COMO LÍNEA DE BASE </t>
        </r>
      </text>
    </comment>
    <comment ref="J23" authorId="1">
      <text>
        <r>
          <rPr>
            <b/>
            <sz val="9"/>
            <rFont val="Tahoma"/>
            <family val="2"/>
          </rPr>
          <t>metrosaluddosi:</t>
        </r>
        <r>
          <rPr>
            <sz val="9"/>
            <rFont val="Tahoma"/>
            <family val="2"/>
          </rPr>
          <t xml:space="preserve">
</t>
        </r>
        <r>
          <rPr>
            <sz val="14"/>
            <rFont val="Tahoma"/>
            <family val="2"/>
          </rPr>
          <t xml:space="preserve">dato de orientacion efectiva 
 Programa :
Buen Comienzo, corte enero -septiembre 2017 39%. 
Nutriendote con amor: 22% 
PAI: 50%
ENTORNO ESCOLAR 4%
Promedio : 28%
</t>
        </r>
      </text>
    </comment>
    <comment ref="J24" authorId="1">
      <text>
        <r>
          <rPr>
            <b/>
            <sz val="9"/>
            <rFont val="Tahoma"/>
            <family val="2"/>
          </rPr>
          <t xml:space="preserve">metrosaluddosi:
</t>
        </r>
        <r>
          <rPr>
            <b/>
            <sz val="14"/>
            <rFont val="Tahoma"/>
            <family val="2"/>
          </rPr>
          <t>dato parcial, enviado por: 
Castilla:3004
Belen: 214
san Cristobal: 183</t>
        </r>
      </text>
    </comment>
    <comment ref="J31" authorId="1">
      <text>
        <r>
          <rPr>
            <b/>
            <sz val="9"/>
            <rFont val="Tahoma"/>
            <family val="2"/>
          </rPr>
          <t>metrosaluddosi:</t>
        </r>
        <r>
          <rPr>
            <sz val="9"/>
            <rFont val="Tahoma"/>
            <family val="2"/>
          </rPr>
          <t xml:space="preserve">
</t>
        </r>
        <r>
          <rPr>
            <sz val="14"/>
            <rFont val="Tahoma"/>
            <family val="2"/>
          </rPr>
          <t xml:space="preserve">DATO TABLERO DE INDICASDORES DE REFERENCIA Y CONTRAREFEENCIA ENERO A OCTUBRE 2017 </t>
        </r>
      </text>
    </comment>
    <comment ref="J32" authorId="1">
      <text>
        <r>
          <rPr>
            <b/>
            <sz val="9"/>
            <rFont val="Tahoma"/>
            <family val="2"/>
          </rPr>
          <t>metrosaluddosi:</t>
        </r>
        <r>
          <rPr>
            <sz val="9"/>
            <rFont val="Tahoma"/>
            <family val="2"/>
          </rPr>
          <t xml:space="preserve">
</t>
        </r>
        <r>
          <rPr>
            <sz val="16"/>
            <rFont val="Tahoma"/>
            <family val="2"/>
          </rPr>
          <t>DATO LINEA DE BASE SEPTIEMBRE Y OCTUBRE 2017 FUENTE LIDER DE REFEENCIA Y CONTRAREFERENCIA</t>
        </r>
      </text>
    </comment>
    <comment ref="J33" authorId="1">
      <text>
        <r>
          <rPr>
            <b/>
            <sz val="9"/>
            <rFont val="Tahoma"/>
            <family val="2"/>
          </rPr>
          <t>metrosaluddosi:</t>
        </r>
        <r>
          <rPr>
            <sz val="9"/>
            <rFont val="Tahoma"/>
            <family val="2"/>
          </rPr>
          <t xml:space="preserve">
</t>
        </r>
        <r>
          <rPr>
            <sz val="14"/>
            <rFont val="Tahoma"/>
            <family val="2"/>
          </rPr>
          <t>DATO LINEA DE BASE SEPTIEMBRE Y OCTUBRE 2017 FUENTE LIDER DE REFEENCIA Y CONTRAREFERENCIA</t>
        </r>
      </text>
    </comment>
    <comment ref="J43" authorId="1">
      <text>
        <r>
          <rPr>
            <b/>
            <sz val="14"/>
            <rFont val="Tahoma"/>
            <family val="2"/>
          </rPr>
          <t>metrosaluddosi:</t>
        </r>
        <r>
          <rPr>
            <sz val="14"/>
            <rFont val="Tahoma"/>
            <family val="2"/>
          </rPr>
          <t xml:space="preserve">
ACTUALMENTE LAS ORGANIZACIONES SOCIALES Y COMUNITARIAS D ELA UPT:
1-JAL
2- JAC,
3- COPACOS, 
4-MESA DE SALUD, 
5-COVECOM, 
6-COLECTIVO D EMUJERES, 
7- ASOCIACION DE USUARIOS, 
8-GRUPOS DE BUEN COMIENZO, 
9-AGENTES PRIMARIOS : </t>
        </r>
      </text>
    </comment>
    <comment ref="J48" authorId="1">
      <text>
        <r>
          <rPr>
            <b/>
            <sz val="14"/>
            <rFont val="Tahoma"/>
            <family val="2"/>
          </rPr>
          <t>metrosaluddosi:</t>
        </r>
        <r>
          <rPr>
            <sz val="14"/>
            <rFont val="Tahoma"/>
            <family val="2"/>
          </rPr>
          <t xml:space="preserve">
ACTUALMENTE LAS ORGANIZACIONES SOCIALES Y COMUNITARIAS D ELA UPT:
1-JAL
2- JAC,
3- COPACOS, 
4-MESA DE SALUD, 
5-COVECOM, 
6-COLECTIVO D EMUJERES, 
7- ASOCIACION DE USUARIOS, 
8-GRUPOS DE BUEN COMIENZO, 
9-AGENTES PRIMARIOS : </t>
        </r>
      </text>
    </comment>
    <comment ref="H27" authorId="1">
      <text>
        <r>
          <rPr>
            <b/>
            <sz val="16"/>
            <rFont val="Tahoma"/>
            <family val="2"/>
          </rPr>
          <t>metrosaluddosi:</t>
        </r>
        <r>
          <rPr>
            <sz val="16"/>
            <rFont val="Tahoma"/>
            <family val="2"/>
          </rPr>
          <t xml:space="preserve">
adherencia estricta las guias que hacen parte del resolucion 743/2013</t>
        </r>
      </text>
    </comment>
    <comment ref="L176" authorId="1">
      <text>
        <r>
          <rPr>
            <sz val="18"/>
            <rFont val="Tahoma"/>
            <family val="2"/>
          </rPr>
          <t>La medición se hará en 2018 comparando entre periodos, una vez el instrumento esté listo, y que haya dos mediciones para comparar, se programa desde el 4B que este la medciión previa del 3B.</t>
        </r>
      </text>
    </comment>
    <comment ref="L177" authorId="3">
      <text>
        <r>
          <rPr>
            <b/>
            <sz val="16"/>
            <rFont val="Tahoma"/>
            <family val="2"/>
          </rPr>
          <t>comparación de 2017 vs mapa elaborado en 2018 segundo semestre</t>
        </r>
        <r>
          <rPr>
            <sz val="16"/>
            <rFont val="Tahoma"/>
            <family val="2"/>
          </rPr>
          <t xml:space="preserve">
</t>
        </r>
      </text>
    </comment>
    <comment ref="Q177" authorId="1">
      <text>
        <r>
          <rPr>
            <b/>
            <sz val="14"/>
            <rFont val="Tahoma"/>
            <family val="2"/>
          </rPr>
          <t>metrosaluddosi:</t>
        </r>
        <r>
          <rPr>
            <sz val="14"/>
            <rFont val="Tahoma"/>
            <family val="2"/>
          </rPr>
          <t xml:space="preserve">
la medición se hará en 2018 comparando entre periodos</t>
        </r>
      </text>
    </comment>
    <comment ref="L186" authorId="1">
      <text>
        <r>
          <rPr>
            <b/>
            <sz val="9"/>
            <rFont val="Tahoma"/>
            <family val="2"/>
          </rPr>
          <t>LA META SE DEFINE CON BASE EN LA NORMA R710/2012 Y R743/2013
ASÍ SEA INFERIOR A LA LB</t>
        </r>
      </text>
    </comment>
    <comment ref="L197" authorId="1">
      <text>
        <r>
          <rPr>
            <sz val="18"/>
            <rFont val="Tahoma"/>
            <family val="2"/>
          </rPr>
          <t xml:space="preserve">Esta meta esta sujeta a ajustarse según primera medición realizada. Lo anterior, dado que no se cuenta con un referente que permita validar la meta propuesta para el año, siendo un supuesto sujeto de ajuste según resultados primera evaluación.
</t>
        </r>
        <r>
          <rPr>
            <sz val="9"/>
            <rFont val="Tahoma"/>
            <family val="2"/>
          </rPr>
          <t xml:space="preserve">
</t>
        </r>
      </text>
    </comment>
    <comment ref="H213" authorId="4">
      <text>
        <r>
          <rPr>
            <sz val="11"/>
            <rFont val="Tahoma"/>
            <family val="2"/>
          </rPr>
          <t>8 dias calendario despues del cierre de la contabilidad financiera del mes y la elaboración de estados fros.</t>
        </r>
      </text>
    </comment>
    <comment ref="L282" authorId="1">
      <text>
        <r>
          <rPr>
            <b/>
            <sz val="9"/>
            <rFont val="Tahoma"/>
            <family val="2"/>
          </rPr>
          <t>metrosaluddosi:</t>
        </r>
        <r>
          <rPr>
            <sz val="9"/>
            <rFont val="Tahoma"/>
            <family val="2"/>
          </rPr>
          <t xml:space="preserve">
</t>
        </r>
        <r>
          <rPr>
            <sz val="14"/>
            <rFont val="Tahoma"/>
            <family val="2"/>
          </rPr>
          <t xml:space="preserve">Incrementar en 144 familares para 2018, lo que equivale a  un 20% de incremento sobre la linra de base 2017 que eran 723 </t>
        </r>
      </text>
    </comment>
    <comment ref="L283" authorId="1">
      <text>
        <r>
          <rPr>
            <b/>
            <sz val="9"/>
            <rFont val="Tahoma"/>
            <family val="2"/>
          </rPr>
          <t>metrosaluddosi:</t>
        </r>
        <r>
          <rPr>
            <sz val="9"/>
            <rFont val="Tahoma"/>
            <family val="2"/>
          </rPr>
          <t xml:space="preserve">
Corrersponde al 20% de la población actual y se podra ajustar acorde con el comportamiento del indicador durante el año </t>
        </r>
      </text>
    </comment>
    <comment ref="J284" authorId="1">
      <text>
        <r>
          <rPr>
            <b/>
            <sz val="9"/>
            <rFont val="Tahoma"/>
            <family val="2"/>
          </rPr>
          <t>metrosaluddosi:</t>
        </r>
        <r>
          <rPr>
            <sz val="9"/>
            <rFont val="Tahoma"/>
            <family val="2"/>
          </rPr>
          <t xml:space="preserve">
ESTA COBERTURA SE HA VENIDO MIDIENDO DE MANERA ACUMULADA Y NO REAL, POR ESO NO EXISTE LINEA DE BASE
</t>
        </r>
      </text>
    </comment>
    <comment ref="L287" authorId="1">
      <text>
        <r>
          <rPr>
            <b/>
            <sz val="9"/>
            <rFont val="Tahoma"/>
            <family val="2"/>
          </rPr>
          <t>metrosaluddosi:</t>
        </r>
        <r>
          <rPr>
            <sz val="9"/>
            <rFont val="Tahoma"/>
            <family val="2"/>
          </rPr>
          <t xml:space="preserve">
1137 corresponde al 55% de la población , el indicador podra ajustarse de acuerdo con el comportamiento del mismo.</t>
        </r>
      </text>
    </comment>
    <comment ref="L288" authorId="1">
      <text>
        <r>
          <rPr>
            <b/>
            <sz val="9"/>
            <rFont val="Tahoma"/>
            <family val="2"/>
          </rPr>
          <t>metrosaluddosi:</t>
        </r>
        <r>
          <rPr>
            <sz val="9"/>
            <rFont val="Tahoma"/>
            <family val="2"/>
          </rPr>
          <t xml:space="preserve">
80% ES EL NIVEL EPERADO DE ASIMILACIÓN DE CONOCIMIENTOS POR PARTE DE LOS 100 SERVIDORES ENCUESTADOS. 50 EN SEMESTRE I y 50 EN EL SEMESTRE II</t>
        </r>
      </text>
    </comment>
    <comment ref="L291" authorId="1">
      <text>
        <r>
          <rPr>
            <b/>
            <sz val="9"/>
            <rFont val="Tahoma"/>
            <family val="2"/>
          </rPr>
          <t>metrosaluddosi:</t>
        </r>
        <r>
          <rPr>
            <sz val="9"/>
            <rFont val="Tahoma"/>
            <family val="2"/>
          </rPr>
          <t xml:space="preserve">
Corrersponde al 5% de la población actual y se podra ajustar acorde con el comportamiento del indicador durante el año </t>
        </r>
      </text>
    </comment>
    <comment ref="L292" authorId="1">
      <text>
        <r>
          <rPr>
            <b/>
            <sz val="9"/>
            <rFont val="Tahoma"/>
            <family val="2"/>
          </rPr>
          <t>metrosaluddosi:</t>
        </r>
        <r>
          <rPr>
            <sz val="9"/>
            <rFont val="Tahoma"/>
            <family val="2"/>
          </rPr>
          <t xml:space="preserve">
80% ES EL NIVEL EPERADO DE ASIMILACIÓN DE CONOCIMIENTOS POR PARTE DE LOS 100 SERVIDORES ENCUESTADOS. 50 EN SEMESTRE I y 50 EN EL SEMESTRE II</t>
        </r>
      </text>
    </comment>
    <comment ref="H299" authorId="1">
      <text>
        <r>
          <rPr>
            <b/>
            <sz val="9"/>
            <rFont val="Tahoma"/>
            <family val="2"/>
          </rPr>
          <t>metrosaluddosi:</t>
        </r>
        <r>
          <rPr>
            <sz val="9"/>
            <rFont val="Tahoma"/>
            <family val="2"/>
          </rPr>
          <t xml:space="preserve">
Este indice hace alusión al componente de higiene y seguridad industrial </t>
        </r>
      </text>
    </comment>
    <comment ref="H303" authorId="1">
      <text>
        <r>
          <rPr>
            <b/>
            <sz val="9"/>
            <rFont val="Tahoma"/>
            <family val="2"/>
          </rPr>
          <t>metrosaluddosi:</t>
        </r>
        <r>
          <rPr>
            <sz val="9"/>
            <rFont val="Tahoma"/>
            <family val="2"/>
          </rPr>
          <t xml:space="preserve">
Este indice hace alusión al componente de medicina del trabajo </t>
        </r>
      </text>
    </comment>
    <comment ref="Q176" authorId="1">
      <text>
        <r>
          <rPr>
            <sz val="18"/>
            <rFont val="Tahoma"/>
            <family val="2"/>
          </rPr>
          <t>La medición se hará en 2018 comparando entre periodos, una vez el instrumento esté listo, y que haya dos mediciones para comparar, se programa desde el 4B que este la medciión previa del 3B.</t>
        </r>
      </text>
    </comment>
    <comment ref="R176" authorId="1">
      <text>
        <r>
          <rPr>
            <sz val="18"/>
            <rFont val="Tahoma"/>
            <family val="2"/>
          </rPr>
          <t>La medición se hará en 2018 comparando entre periodos, una vez el instrumento esté listo, y que haya dos mediciones para comparar, se programa desde el 4B que este la medciión previa del 3B.</t>
        </r>
      </text>
    </comment>
    <comment ref="S176" authorId="1">
      <text>
        <r>
          <rPr>
            <sz val="18"/>
            <rFont val="Tahoma"/>
            <family val="2"/>
          </rPr>
          <t>La medición se hará en 2018 comparando entre periodos, una vez el instrumento esté listo, y que haya dos mediciones para comparar, se programa desde el 4B que este la medciión previa del 3B.</t>
        </r>
      </text>
    </comment>
    <comment ref="A173" authorId="0">
      <text>
        <r>
          <rPr>
            <b/>
            <sz val="16"/>
            <rFont val="Tahoma"/>
            <family val="2"/>
          </rPr>
          <t>Representa la perspectiva del balanced scorecard o tablero de mando al cual esta asociado el indicador. 
Se cuenta con 5 perspectivas: Aprendizaje e innovación, procesos internos, usuarios, financiera, impacto social.</t>
        </r>
        <r>
          <rPr>
            <sz val="9"/>
            <rFont val="Tahoma"/>
            <family val="2"/>
          </rPr>
          <t xml:space="preserve">
</t>
        </r>
      </text>
    </comment>
    <comment ref="B173" authorId="0">
      <text>
        <r>
          <rPr>
            <b/>
            <sz val="16"/>
            <rFont val="Tahoma"/>
            <family val="2"/>
          </rPr>
          <t>Hace referencia al objetivo corporativo del plan de desarrollo, al cual el indicador contribuye con su ejecución y cumplimiento</t>
        </r>
        <r>
          <rPr>
            <sz val="9"/>
            <rFont val="Tahoma"/>
            <family val="2"/>
          </rPr>
          <t xml:space="preserve">
</t>
        </r>
      </text>
    </comment>
    <comment ref="C173" authorId="0">
      <text>
        <r>
          <rPr>
            <b/>
            <sz val="16"/>
            <rFont val="Tahoma"/>
            <family val="2"/>
          </rPr>
          <t>Representa la línea del plan de desarrollo al cual el indicador contribuye con su ejecución.
El Plan cuenta con 5 líneas estratégicas.</t>
        </r>
        <r>
          <rPr>
            <sz val="9"/>
            <rFont val="Tahoma"/>
            <family val="2"/>
          </rPr>
          <t xml:space="preserve">
</t>
        </r>
      </text>
    </comment>
    <comment ref="D173" authorId="0">
      <text>
        <r>
          <rPr>
            <b/>
            <sz val="16"/>
            <rFont val="Tahoma"/>
            <family val="2"/>
          </rPr>
          <t>Hace referencia a los programas que contiene la línea del plan de desarrollo, al cual los indicadores definidos, contribuyen con su ejecución.</t>
        </r>
        <r>
          <rPr>
            <sz val="9"/>
            <rFont val="Tahoma"/>
            <family val="2"/>
          </rPr>
          <t xml:space="preserve">
</t>
        </r>
      </text>
    </comment>
    <comment ref="F173" authorId="0">
      <text>
        <r>
          <rPr>
            <b/>
            <sz val="18"/>
            <rFont val="Tahoma"/>
            <family val="2"/>
          </rPr>
          <t>Relaciona los proyectos que hacen parte del programa definidos en el plan de desarrollo.</t>
        </r>
        <r>
          <rPr>
            <sz val="9"/>
            <rFont val="Tahoma"/>
            <family val="2"/>
          </rPr>
          <t xml:space="preserve">
</t>
        </r>
      </text>
    </comment>
    <comment ref="H173" authorId="0">
      <text>
        <r>
          <rPr>
            <b/>
            <sz val="16"/>
            <rFont val="Tahoma"/>
            <family val="2"/>
          </rPr>
          <t xml:space="preserve">Incluye los indicadores del tablero de mando, los cuales se resaltan en verde, son el total 36 indicadores.
Relacione en los espacios en blanco otros indicadores de resultado o proceso, que miden el cumplimiento del proyecto. Se deja espacio para  incluir hasta 3 indicadores por proyecto.
No adicionar más filas de las ya establecidas.
</t>
        </r>
        <r>
          <rPr>
            <sz val="9"/>
            <rFont val="Tahoma"/>
            <family val="2"/>
          </rPr>
          <t xml:space="preserve">
</t>
        </r>
      </text>
    </comment>
    <comment ref="I173" authorId="0">
      <text>
        <r>
          <rPr>
            <b/>
            <sz val="16"/>
            <rFont val="Tahoma"/>
            <family val="2"/>
          </rPr>
          <t>Se define como la forma en que será expresada la meta del indicador. Ejemplo: %, número.</t>
        </r>
        <r>
          <rPr>
            <b/>
            <sz val="11"/>
            <rFont val="Tahoma"/>
            <family val="2"/>
          </rPr>
          <t xml:space="preserve">
</t>
        </r>
      </text>
    </comment>
    <comment ref="J173" authorId="0">
      <text>
        <r>
          <rPr>
            <b/>
            <sz val="14"/>
            <rFont val="Tahoma"/>
            <family val="2"/>
          </rPr>
          <t>Corresponde al resultado que obtuvo el indicador en la vigencia anterior. Cuando no hay línea de base se coloca NLB: No línea de base.</t>
        </r>
        <r>
          <rPr>
            <b/>
            <sz val="11"/>
            <rFont val="Tahoma"/>
            <family val="2"/>
          </rPr>
          <t xml:space="preserve"> </t>
        </r>
        <r>
          <rPr>
            <sz val="9"/>
            <rFont val="Tahoma"/>
            <family val="2"/>
          </rPr>
          <t xml:space="preserve">
</t>
        </r>
      </text>
    </comment>
    <comment ref="K173" authorId="0">
      <text>
        <r>
          <rPr>
            <b/>
            <sz val="16"/>
            <rFont val="Tahoma"/>
            <family val="2"/>
          </rPr>
          <t xml:space="preserve">Forma de cálculo: Corresponde a la forma en que se van a realizar los registros de la meta del indicador, para la programación y logros por período. 
Se responde:                                                  
P: Promedio: Aquel indicador cuya meta se mantiene constante período a período. La meta se mantiene igual en cada período.  
                                                                                                      S: Suma: Indicador para el que la meta total de año, se distribuye en los períodos de medición.                                                           
UP: Último período: Corresponde al indicador cuya meta del último período es el acumulado de las metas de períodos anteriores.
</t>
        </r>
      </text>
    </comment>
    <comment ref="L173" authorId="1">
      <text>
        <r>
          <rPr>
            <b/>
            <sz val="16"/>
            <rFont val="Tahoma"/>
            <family val="2"/>
          </rPr>
          <t>Es lo que se espera alcanzar en el año, dando cumplimieto al indicador del proyecto.</t>
        </r>
        <r>
          <rPr>
            <sz val="16"/>
            <rFont val="Tahoma"/>
            <family val="2"/>
          </rPr>
          <t xml:space="preserve">
</t>
        </r>
      </text>
    </comment>
    <comment ref="M173" authorId="1">
      <text>
        <r>
          <rPr>
            <b/>
            <sz val="16"/>
            <rFont val="Tahoma"/>
            <family val="2"/>
          </rPr>
          <t>Es el peso porcentual asignado al indicador según peso del proyecto.
Para asignar la ponderación al indicador, tenga presente la ponderación que asignó a la actividad del proyecto en el Plan de acción, de tal forma que exista coherencia en la ponderación.
En caso de que la actividad no tenga asociado un indicador, el peso porcentual de esa actividad se debe distribuir entre los indicadores asociados al proyecto. La sumatoria de las ponderaciones de los indicadores debe ser igual al peso porcentual del proyecto.
Tener presente que los indicadores del Tablero de Mando o Balanced Scorecard</t>
        </r>
        <r>
          <rPr>
            <b/>
            <i/>
            <sz val="14"/>
            <rFont val="Tahoma"/>
            <family val="2"/>
          </rPr>
          <t xml:space="preserve"> (Son los indicadores sombreados en color verde) </t>
        </r>
        <r>
          <rPr>
            <b/>
            <sz val="16"/>
            <rFont val="Tahoma"/>
            <family val="2"/>
          </rPr>
          <t>deben tener una mayor ponderación frente al resto de indicadores.</t>
        </r>
        <r>
          <rPr>
            <sz val="16"/>
            <rFont val="Tahoma"/>
            <family val="2"/>
          </rPr>
          <t xml:space="preserve">
</t>
        </r>
      </text>
    </comment>
    <comment ref="N173" authorId="0">
      <text>
        <r>
          <rPr>
            <b/>
            <sz val="16"/>
            <rFont val="Tahoma"/>
            <family val="2"/>
          </rPr>
          <t>Corresponde a la meta del indicador distribuida según su periodicidad de medición.
En estos campos, se coloca el valor de la meta del indicador según fecha o fechas para las cuales tiene establecido iniciar y terminar el cumplimiento del indicador.
Para definir estas metas tenga presente la forma de cálculo - FC del indicador.</t>
        </r>
      </text>
    </comment>
    <comment ref="T173" authorId="1">
      <text>
        <r>
          <rPr>
            <b/>
            <sz val="16"/>
            <rFont val="Tahoma"/>
            <family val="2"/>
          </rPr>
          <t xml:space="preserve">El o los indicadores del proyecto estan bajo la responsabilidad del Jefe de la Unidad Administrativa. </t>
        </r>
        <r>
          <rPr>
            <sz val="14"/>
            <rFont val="Tahoma"/>
            <family val="2"/>
          </rPr>
          <t xml:space="preserve">
</t>
        </r>
      </text>
    </comment>
    <comment ref="U173" authorId="0">
      <text>
        <r>
          <rPr>
            <b/>
            <sz val="16"/>
            <rFont val="Tahoma"/>
            <family val="2"/>
          </rPr>
          <t>Especifica la fecha en que se tiene programado dar inicio a la medición del indicador y la fecha en que se tiene programado dar por terminado la medición del indicador, esperando un 100% de cumplimiento.</t>
        </r>
        <r>
          <rPr>
            <sz val="16"/>
            <rFont val="Tahoma"/>
            <family val="2"/>
          </rPr>
          <t xml:space="preserve">
</t>
        </r>
      </text>
    </comment>
    <comment ref="A206" authorId="0">
      <text>
        <r>
          <rPr>
            <b/>
            <sz val="16"/>
            <rFont val="Tahoma"/>
            <family val="2"/>
          </rPr>
          <t>Representa la perspectiva del balanced scorecard o tablero de mando al cual esta asociado el indicador. 
Se cuenta con 5 perspectivas: Aprendizaje e innovación, procesos internos, usuarios, financiera, impacto social.</t>
        </r>
        <r>
          <rPr>
            <sz val="9"/>
            <rFont val="Tahoma"/>
            <family val="2"/>
          </rPr>
          <t xml:space="preserve">
</t>
        </r>
      </text>
    </comment>
    <comment ref="B206" authorId="0">
      <text>
        <r>
          <rPr>
            <b/>
            <sz val="16"/>
            <rFont val="Tahoma"/>
            <family val="2"/>
          </rPr>
          <t>Hace referencia al objetivo corporativo del plan de desarrollo, al cual el indicador contribuye con su ejecución y cumplimiento</t>
        </r>
        <r>
          <rPr>
            <sz val="9"/>
            <rFont val="Tahoma"/>
            <family val="2"/>
          </rPr>
          <t xml:space="preserve">
</t>
        </r>
      </text>
    </comment>
    <comment ref="C206" authorId="0">
      <text>
        <r>
          <rPr>
            <b/>
            <sz val="16"/>
            <rFont val="Tahoma"/>
            <family val="2"/>
          </rPr>
          <t>Representa la línea del plan de desarrollo al cual el indicador contribuye con su ejecución.
El Plan cuenta con 5 líneas estratégicas.</t>
        </r>
        <r>
          <rPr>
            <sz val="9"/>
            <rFont val="Tahoma"/>
            <family val="2"/>
          </rPr>
          <t xml:space="preserve">
</t>
        </r>
      </text>
    </comment>
    <comment ref="D206" authorId="0">
      <text>
        <r>
          <rPr>
            <b/>
            <sz val="16"/>
            <rFont val="Tahoma"/>
            <family val="2"/>
          </rPr>
          <t>Hace referencia a los programas que contiene la línea del plan de desarrollo, al cual los indicadores definidos, contribuyen con su ejecución.</t>
        </r>
        <r>
          <rPr>
            <sz val="9"/>
            <rFont val="Tahoma"/>
            <family val="2"/>
          </rPr>
          <t xml:space="preserve">
</t>
        </r>
      </text>
    </comment>
    <comment ref="F206" authorId="0">
      <text>
        <r>
          <rPr>
            <b/>
            <sz val="18"/>
            <rFont val="Tahoma"/>
            <family val="2"/>
          </rPr>
          <t>Relaciona los proyectos que hacen parte del programa definidos en el plan de desarrollo.</t>
        </r>
        <r>
          <rPr>
            <sz val="9"/>
            <rFont val="Tahoma"/>
            <family val="2"/>
          </rPr>
          <t xml:space="preserve">
</t>
        </r>
      </text>
    </comment>
    <comment ref="H206" authorId="0">
      <text>
        <r>
          <rPr>
            <b/>
            <sz val="16"/>
            <rFont val="Tahoma"/>
            <family val="2"/>
          </rPr>
          <t xml:space="preserve">Incluye los indicadores del tablero de mando, los cuales se resaltan en verde, son el total 36 indicadores.
Relacione en los espacios en blanco otros indicadores de resultado o proceso, que miden el cumplimiento del proyecto. Se deja espacio para  incluir hasta 3 indicadores por proyecto.
No adicionar más filas de las ya establecidas.
</t>
        </r>
        <r>
          <rPr>
            <sz val="9"/>
            <rFont val="Tahoma"/>
            <family val="2"/>
          </rPr>
          <t xml:space="preserve">
</t>
        </r>
      </text>
    </comment>
    <comment ref="I206" authorId="0">
      <text>
        <r>
          <rPr>
            <b/>
            <sz val="16"/>
            <rFont val="Tahoma"/>
            <family val="2"/>
          </rPr>
          <t>Se define como la forma en que será expresada la meta del indicador. Ejemplo: %, número.</t>
        </r>
        <r>
          <rPr>
            <b/>
            <sz val="11"/>
            <rFont val="Tahoma"/>
            <family val="2"/>
          </rPr>
          <t xml:space="preserve">
</t>
        </r>
      </text>
    </comment>
    <comment ref="J206" authorId="0">
      <text>
        <r>
          <rPr>
            <b/>
            <sz val="14"/>
            <rFont val="Tahoma"/>
            <family val="2"/>
          </rPr>
          <t>Corresponde al resultado que obtuvo el indicador en la vigencia anterior. Cuando no hay línea de base se coloca NLB: No línea de base.</t>
        </r>
        <r>
          <rPr>
            <b/>
            <sz val="11"/>
            <rFont val="Tahoma"/>
            <family val="2"/>
          </rPr>
          <t xml:space="preserve"> </t>
        </r>
        <r>
          <rPr>
            <sz val="9"/>
            <rFont val="Tahoma"/>
            <family val="2"/>
          </rPr>
          <t xml:space="preserve">
</t>
        </r>
      </text>
    </comment>
    <comment ref="K206" authorId="0">
      <text>
        <r>
          <rPr>
            <b/>
            <sz val="16"/>
            <rFont val="Tahoma"/>
            <family val="2"/>
          </rPr>
          <t xml:space="preserve">Forma de cálculo: Corresponde a la forma en que se van a realizar los registros de la meta del indicador, para la programación y logros por período. 
Se responde:                                                  
P: Promedio: Aquel indicador cuya meta se mantiene constante período a período. La meta se mantiene igual en cada período.  
                                                                                                      S: Suma: Indicador para el que la meta total de año, se distribuye en los períodos de medición.                                                           
UP: Último período: Corresponde al indicador cuya meta del último período es el acumulado de las metas de períodos anteriores.
</t>
        </r>
      </text>
    </comment>
    <comment ref="L206" authorId="1">
      <text>
        <r>
          <rPr>
            <b/>
            <sz val="16"/>
            <rFont val="Tahoma"/>
            <family val="2"/>
          </rPr>
          <t>Es lo que se espera alcanzar en el año, dando cumplimieto al indicador del proyecto.</t>
        </r>
        <r>
          <rPr>
            <sz val="16"/>
            <rFont val="Tahoma"/>
            <family val="2"/>
          </rPr>
          <t xml:space="preserve">
</t>
        </r>
      </text>
    </comment>
    <comment ref="M206" authorId="1">
      <text>
        <r>
          <rPr>
            <b/>
            <sz val="16"/>
            <rFont val="Tahoma"/>
            <family val="2"/>
          </rPr>
          <t>Es el peso porcentual asignado al indicador según peso del proyecto.
Para asignar la ponderación al indicador, tenga presente la ponderación que asignó a la actividad del proyecto en el Plan de acción, de tal forma que exista coherencia en la ponderación.
En caso de que la actividad no tenga asociado un indicador, el peso porcentual de esa actividad se debe distribuir entre los indicadores asociados al proyecto. La sumatoria de las ponderaciones de los indicadores debe ser igual al peso porcentual del proyecto.
Tener presente que los indicadores del Tablero de Mando o Balanced Scorecard</t>
        </r>
        <r>
          <rPr>
            <b/>
            <i/>
            <sz val="14"/>
            <rFont val="Tahoma"/>
            <family val="2"/>
          </rPr>
          <t xml:space="preserve"> (Son los indicadores sombreados en color verde) </t>
        </r>
        <r>
          <rPr>
            <b/>
            <sz val="16"/>
            <rFont val="Tahoma"/>
            <family val="2"/>
          </rPr>
          <t>deben tener una mayor ponderación frente al resto de indicadores.</t>
        </r>
        <r>
          <rPr>
            <sz val="16"/>
            <rFont val="Tahoma"/>
            <family val="2"/>
          </rPr>
          <t xml:space="preserve">
</t>
        </r>
      </text>
    </comment>
    <comment ref="N206" authorId="0">
      <text>
        <r>
          <rPr>
            <b/>
            <sz val="16"/>
            <rFont val="Tahoma"/>
            <family val="2"/>
          </rPr>
          <t>Corresponde a la meta del indicador distribuida según su periodicidad de medición.
En estos campos, se coloca el valor de la meta del indicador según fecha o fechas para las cuales tiene establecido iniciar y terminar el cumplimiento del indicador.
Para definir estas metas tenga presente la forma de cálculo - FC del indicador.</t>
        </r>
      </text>
    </comment>
    <comment ref="T206" authorId="1">
      <text>
        <r>
          <rPr>
            <b/>
            <sz val="16"/>
            <rFont val="Tahoma"/>
            <family val="2"/>
          </rPr>
          <t xml:space="preserve">El o los indicadores del proyecto estan bajo la responsabilidad del Jefe de la Unidad Administrativa. </t>
        </r>
        <r>
          <rPr>
            <sz val="14"/>
            <rFont val="Tahoma"/>
            <family val="2"/>
          </rPr>
          <t xml:space="preserve">
</t>
        </r>
      </text>
    </comment>
    <comment ref="U206" authorId="0">
      <text>
        <r>
          <rPr>
            <b/>
            <sz val="16"/>
            <rFont val="Tahoma"/>
            <family val="2"/>
          </rPr>
          <t>Especifica la fecha en que se tiene programado dar inicio a la medición del indicador y la fecha en que se tiene programado dar por terminado la medición del indicador, esperando un 100% de cumplimiento.</t>
        </r>
        <r>
          <rPr>
            <sz val="16"/>
            <rFont val="Tahoma"/>
            <family val="2"/>
          </rPr>
          <t xml:space="preserve">
</t>
        </r>
      </text>
    </comment>
    <comment ref="A237" authorId="0">
      <text>
        <r>
          <rPr>
            <b/>
            <sz val="16"/>
            <rFont val="Tahoma"/>
            <family val="2"/>
          </rPr>
          <t>Representa la perspectiva del balanced scorecard o tablero de mando al cual esta asociado el indicador. 
Se cuenta con 5 perspectivas: Aprendizaje e innovación, procesos internos, usuarios, financiera, impacto social.</t>
        </r>
        <r>
          <rPr>
            <sz val="9"/>
            <rFont val="Tahoma"/>
            <family val="2"/>
          </rPr>
          <t xml:space="preserve">
</t>
        </r>
      </text>
    </comment>
    <comment ref="B237" authorId="0">
      <text>
        <r>
          <rPr>
            <b/>
            <sz val="16"/>
            <rFont val="Tahoma"/>
            <family val="2"/>
          </rPr>
          <t>Hace referencia al objetivo corporativo del plan de desarrollo, al cual el indicador contribuye con su ejecución y cumplimiento</t>
        </r>
        <r>
          <rPr>
            <sz val="9"/>
            <rFont val="Tahoma"/>
            <family val="2"/>
          </rPr>
          <t xml:space="preserve">
</t>
        </r>
      </text>
    </comment>
    <comment ref="C237" authorId="0">
      <text>
        <r>
          <rPr>
            <b/>
            <sz val="16"/>
            <rFont val="Tahoma"/>
            <family val="2"/>
          </rPr>
          <t>Representa la línea del plan de desarrollo al cual el indicador contribuye con su ejecución.
El Plan cuenta con 5 líneas estratégicas.</t>
        </r>
        <r>
          <rPr>
            <sz val="9"/>
            <rFont val="Tahoma"/>
            <family val="2"/>
          </rPr>
          <t xml:space="preserve">
</t>
        </r>
      </text>
    </comment>
    <comment ref="D237" authorId="0">
      <text>
        <r>
          <rPr>
            <b/>
            <sz val="16"/>
            <rFont val="Tahoma"/>
            <family val="2"/>
          </rPr>
          <t>Hace referencia a los programas que contiene la línea del plan de desarrollo, al cual los indicadores definidos, contribuyen con su ejecución.</t>
        </r>
        <r>
          <rPr>
            <sz val="9"/>
            <rFont val="Tahoma"/>
            <family val="2"/>
          </rPr>
          <t xml:space="preserve">
</t>
        </r>
      </text>
    </comment>
    <comment ref="F237" authorId="0">
      <text>
        <r>
          <rPr>
            <b/>
            <sz val="18"/>
            <rFont val="Tahoma"/>
            <family val="2"/>
          </rPr>
          <t>Relaciona los proyectos que hacen parte del programa definidos en el plan de desarrollo.</t>
        </r>
        <r>
          <rPr>
            <sz val="9"/>
            <rFont val="Tahoma"/>
            <family val="2"/>
          </rPr>
          <t xml:space="preserve">
</t>
        </r>
      </text>
    </comment>
    <comment ref="H237" authorId="0">
      <text>
        <r>
          <rPr>
            <b/>
            <sz val="16"/>
            <rFont val="Tahoma"/>
            <family val="2"/>
          </rPr>
          <t xml:space="preserve">Incluye los indicadores del tablero de mando, los cuales se resaltan en verde, son el total 36 indicadores.
Relacione en los espacios en blanco otros indicadores de resultado o proceso, que miden el cumplimiento del proyecto. Se deja espacio para  incluir hasta 3 indicadores por proyecto.
No adicionar más filas de las ya establecidas.
</t>
        </r>
        <r>
          <rPr>
            <sz val="9"/>
            <rFont val="Tahoma"/>
            <family val="2"/>
          </rPr>
          <t xml:space="preserve">
</t>
        </r>
      </text>
    </comment>
    <comment ref="I237" authorId="0">
      <text>
        <r>
          <rPr>
            <b/>
            <sz val="16"/>
            <rFont val="Tahoma"/>
            <family val="2"/>
          </rPr>
          <t>Se define como la forma en que será expresada la meta del indicador. Ejemplo: %, número.</t>
        </r>
        <r>
          <rPr>
            <b/>
            <sz val="11"/>
            <rFont val="Tahoma"/>
            <family val="2"/>
          </rPr>
          <t xml:space="preserve">
</t>
        </r>
      </text>
    </comment>
    <comment ref="J237" authorId="0">
      <text>
        <r>
          <rPr>
            <b/>
            <sz val="14"/>
            <rFont val="Tahoma"/>
            <family val="2"/>
          </rPr>
          <t>Corresponde al resultado que obtuvo el indicador en la vigencia anterior. Cuando no hay línea de base se coloca NLB: No línea de base.</t>
        </r>
        <r>
          <rPr>
            <b/>
            <sz val="11"/>
            <rFont val="Tahoma"/>
            <family val="2"/>
          </rPr>
          <t xml:space="preserve"> </t>
        </r>
        <r>
          <rPr>
            <sz val="9"/>
            <rFont val="Tahoma"/>
            <family val="2"/>
          </rPr>
          <t xml:space="preserve">
</t>
        </r>
      </text>
    </comment>
    <comment ref="K237" authorId="0">
      <text>
        <r>
          <rPr>
            <b/>
            <sz val="16"/>
            <rFont val="Tahoma"/>
            <family val="2"/>
          </rPr>
          <t xml:space="preserve">Forma de cálculo: Corresponde a la forma en que se van a realizar los registros de la meta del indicador, para la programación y logros por período. 
Se responde:                                                  
P: Promedio: Aquel indicador cuya meta se mantiene constante período a período. La meta se mantiene igual en cada período.  
                                                                                                      S: Suma: Indicador para el que la meta total de año, se distribuye en los períodos de medición.                                                           
UP: Último período: Corresponde al indicador cuya meta del último período es el acumulado de las metas de períodos anteriores.
</t>
        </r>
      </text>
    </comment>
    <comment ref="L237" authorId="1">
      <text>
        <r>
          <rPr>
            <b/>
            <sz val="16"/>
            <rFont val="Tahoma"/>
            <family val="2"/>
          </rPr>
          <t>Es lo que se espera alcanzar en el año, dando cumplimieto al indicador del proyecto.</t>
        </r>
        <r>
          <rPr>
            <sz val="16"/>
            <rFont val="Tahoma"/>
            <family val="2"/>
          </rPr>
          <t xml:space="preserve">
</t>
        </r>
      </text>
    </comment>
    <comment ref="M237" authorId="1">
      <text>
        <r>
          <rPr>
            <b/>
            <sz val="16"/>
            <rFont val="Tahoma"/>
            <family val="2"/>
          </rPr>
          <t>Es el peso porcentual asignado al indicador según peso del proyecto.
Para asignar la ponderación al indicador, tenga presente la ponderación que asignó a la actividad del proyecto en el Plan de acción, de tal forma que exista coherencia en la ponderación.
En caso de que la actividad no tenga asociado un indicador, el peso porcentual de esa actividad se debe distribuir entre los indicadores asociados al proyecto. La sumatoria de las ponderaciones de los indicadores debe ser igual al peso porcentual del proyecto.
Tener presente que los indicadores del Tablero de Mando o Balanced Scorecard</t>
        </r>
        <r>
          <rPr>
            <b/>
            <i/>
            <sz val="14"/>
            <rFont val="Tahoma"/>
            <family val="2"/>
          </rPr>
          <t xml:space="preserve"> (Son los indicadores sombreados en color verde) </t>
        </r>
        <r>
          <rPr>
            <b/>
            <sz val="16"/>
            <rFont val="Tahoma"/>
            <family val="2"/>
          </rPr>
          <t>deben tener una mayor ponderación frente al resto de indicadores.</t>
        </r>
        <r>
          <rPr>
            <sz val="16"/>
            <rFont val="Tahoma"/>
            <family val="2"/>
          </rPr>
          <t xml:space="preserve">
</t>
        </r>
      </text>
    </comment>
    <comment ref="N237" authorId="0">
      <text>
        <r>
          <rPr>
            <b/>
            <sz val="16"/>
            <rFont val="Tahoma"/>
            <family val="2"/>
          </rPr>
          <t>Corresponde a la meta del indicador distribuida según su periodicidad de medición.
En estos campos, se coloca el valor de la meta del indicador según fecha o fechas para las cuales tiene establecido iniciar y terminar el cumplimiento del indicador.
Para definir estas metas tenga presente la forma de cálculo - FC del indicador.</t>
        </r>
      </text>
    </comment>
    <comment ref="T237" authorId="1">
      <text>
        <r>
          <rPr>
            <b/>
            <sz val="16"/>
            <rFont val="Tahoma"/>
            <family val="2"/>
          </rPr>
          <t xml:space="preserve">El o los indicadores del proyecto estan bajo la responsabilidad del Jefe de la Unidad Administrativa. </t>
        </r>
        <r>
          <rPr>
            <sz val="14"/>
            <rFont val="Tahoma"/>
            <family val="2"/>
          </rPr>
          <t xml:space="preserve">
</t>
        </r>
      </text>
    </comment>
    <comment ref="U237" authorId="0">
      <text>
        <r>
          <rPr>
            <b/>
            <sz val="16"/>
            <rFont val="Tahoma"/>
            <family val="2"/>
          </rPr>
          <t>Especifica la fecha en que se tiene programado dar inicio a la medición del indicador y la fecha en que se tiene programado dar por terminado la medición del indicador, esperando un 100% de cumplimiento.</t>
        </r>
        <r>
          <rPr>
            <sz val="16"/>
            <rFont val="Tahoma"/>
            <family val="2"/>
          </rPr>
          <t xml:space="preserve">
</t>
        </r>
      </text>
    </comment>
    <comment ref="A272" authorId="0">
      <text>
        <r>
          <rPr>
            <b/>
            <sz val="16"/>
            <rFont val="Tahoma"/>
            <family val="2"/>
          </rPr>
          <t>Representa la perspectiva del balanced scorecard o tablero de mando al cual esta asociado el indicador. 
Se cuenta con 5 perspectivas: Aprendizaje e innovación, procesos internos, usuarios, financiera, impacto social.</t>
        </r>
        <r>
          <rPr>
            <sz val="9"/>
            <rFont val="Tahoma"/>
            <family val="2"/>
          </rPr>
          <t xml:space="preserve">
</t>
        </r>
      </text>
    </comment>
    <comment ref="B272" authorId="0">
      <text>
        <r>
          <rPr>
            <b/>
            <sz val="16"/>
            <rFont val="Tahoma"/>
            <family val="2"/>
          </rPr>
          <t>Hace referencia al objetivo corporativo del plan de desarrollo, al cual el indicador contribuye con su ejecución y cumplimiento</t>
        </r>
        <r>
          <rPr>
            <sz val="9"/>
            <rFont val="Tahoma"/>
            <family val="2"/>
          </rPr>
          <t xml:space="preserve">
</t>
        </r>
      </text>
    </comment>
    <comment ref="C272" authorId="0">
      <text>
        <r>
          <rPr>
            <b/>
            <sz val="16"/>
            <rFont val="Tahoma"/>
            <family val="2"/>
          </rPr>
          <t>Representa la línea del plan de desarrollo al cual el indicador contribuye con su ejecución.
El Plan cuenta con 5 líneas estratégicas.</t>
        </r>
        <r>
          <rPr>
            <sz val="9"/>
            <rFont val="Tahoma"/>
            <family val="2"/>
          </rPr>
          <t xml:space="preserve">
</t>
        </r>
      </text>
    </comment>
    <comment ref="D272" authorId="0">
      <text>
        <r>
          <rPr>
            <b/>
            <sz val="16"/>
            <rFont val="Tahoma"/>
            <family val="2"/>
          </rPr>
          <t>Hace referencia a los programas que contiene la línea del plan de desarrollo, al cual los indicadores definidos, contribuyen con su ejecución.</t>
        </r>
        <r>
          <rPr>
            <sz val="9"/>
            <rFont val="Tahoma"/>
            <family val="2"/>
          </rPr>
          <t xml:space="preserve">
</t>
        </r>
      </text>
    </comment>
    <comment ref="F272" authorId="0">
      <text>
        <r>
          <rPr>
            <b/>
            <sz val="18"/>
            <rFont val="Tahoma"/>
            <family val="2"/>
          </rPr>
          <t>Relaciona los proyectos que hacen parte del programa definidos en el plan de desarrollo.</t>
        </r>
        <r>
          <rPr>
            <sz val="9"/>
            <rFont val="Tahoma"/>
            <family val="2"/>
          </rPr>
          <t xml:space="preserve">
</t>
        </r>
      </text>
    </comment>
    <comment ref="H272" authorId="0">
      <text>
        <r>
          <rPr>
            <b/>
            <sz val="16"/>
            <rFont val="Tahoma"/>
            <family val="2"/>
          </rPr>
          <t xml:space="preserve">Incluye los indicadores del tablero de mando, los cuales se resaltan en verde, son el total 36 indicadores.
Relacione en los espacios en blanco otros indicadores de resultado o proceso, que miden el cumplimiento del proyecto. Se deja espacio para  incluir hasta 3 indicadores por proyecto.
No adicionar más filas de las ya establecidas.
</t>
        </r>
        <r>
          <rPr>
            <sz val="9"/>
            <rFont val="Tahoma"/>
            <family val="2"/>
          </rPr>
          <t xml:space="preserve">
</t>
        </r>
      </text>
    </comment>
    <comment ref="I272" authorId="0">
      <text>
        <r>
          <rPr>
            <b/>
            <sz val="16"/>
            <rFont val="Tahoma"/>
            <family val="2"/>
          </rPr>
          <t>Se define como la forma en que será expresada la meta del indicador. Ejemplo: %, número.</t>
        </r>
        <r>
          <rPr>
            <b/>
            <sz val="11"/>
            <rFont val="Tahoma"/>
            <family val="2"/>
          </rPr>
          <t xml:space="preserve">
</t>
        </r>
      </text>
    </comment>
    <comment ref="J272" authorId="0">
      <text>
        <r>
          <rPr>
            <b/>
            <sz val="14"/>
            <rFont val="Tahoma"/>
            <family val="2"/>
          </rPr>
          <t>Corresponde al resultado que obtuvo el indicador en la vigencia anterior. Cuando no hay línea de base se coloca NLB: No línea de base.</t>
        </r>
        <r>
          <rPr>
            <b/>
            <sz val="11"/>
            <rFont val="Tahoma"/>
            <family val="2"/>
          </rPr>
          <t xml:space="preserve"> </t>
        </r>
        <r>
          <rPr>
            <sz val="9"/>
            <rFont val="Tahoma"/>
            <family val="2"/>
          </rPr>
          <t xml:space="preserve">
</t>
        </r>
      </text>
    </comment>
    <comment ref="K272" authorId="0">
      <text>
        <r>
          <rPr>
            <b/>
            <sz val="16"/>
            <rFont val="Tahoma"/>
            <family val="2"/>
          </rPr>
          <t xml:space="preserve">Forma de cálculo: Corresponde a la forma en que se van a realizar los registros de la meta del indicador, para la programación y logros por período. 
Se responde:                                                  
P: Promedio: Aquel indicador cuya meta se mantiene constante período a período. La meta se mantiene igual en cada período.  
                                                                                                      S: Suma: Indicador para el que la meta total de año, se distribuye en los períodos de medición.                                                           
UP: Último período: Corresponde al indicador cuya meta del último período es el acumulado de las metas de períodos anteriores.
</t>
        </r>
      </text>
    </comment>
    <comment ref="L272" authorId="1">
      <text>
        <r>
          <rPr>
            <b/>
            <sz val="16"/>
            <rFont val="Tahoma"/>
            <family val="2"/>
          </rPr>
          <t>Es lo que se espera alcanzar en el año, dando cumplimieto al indicador del proyecto.</t>
        </r>
        <r>
          <rPr>
            <sz val="16"/>
            <rFont val="Tahoma"/>
            <family val="2"/>
          </rPr>
          <t xml:space="preserve">
</t>
        </r>
      </text>
    </comment>
    <comment ref="M272" authorId="1">
      <text>
        <r>
          <rPr>
            <b/>
            <sz val="16"/>
            <rFont val="Tahoma"/>
            <family val="2"/>
          </rPr>
          <t>Es el peso porcentual asignado al indicador según peso del proyecto.
Para asignar la ponderación al indicador, tenga presente la ponderación que asignó a la actividad del proyecto en el Plan de acción, de tal forma que exista coherencia en la ponderación.
En caso de que la actividad no tenga asociado un indicador, el peso porcentual de esa actividad se debe distribuir entre los indicadores asociados al proyecto. La sumatoria de las ponderaciones de los indicadores debe ser igual al peso porcentual del proyecto.
Tener presente que los indicadores del Tablero de Mando o Balanced Scorecard</t>
        </r>
        <r>
          <rPr>
            <b/>
            <i/>
            <sz val="14"/>
            <rFont val="Tahoma"/>
            <family val="2"/>
          </rPr>
          <t xml:space="preserve"> (Son los indicadores sombreados en color verde) </t>
        </r>
        <r>
          <rPr>
            <b/>
            <sz val="16"/>
            <rFont val="Tahoma"/>
            <family val="2"/>
          </rPr>
          <t>deben tener una mayor ponderación frente al resto de indicadores.</t>
        </r>
        <r>
          <rPr>
            <sz val="16"/>
            <rFont val="Tahoma"/>
            <family val="2"/>
          </rPr>
          <t xml:space="preserve">
</t>
        </r>
      </text>
    </comment>
    <comment ref="N272" authorId="0">
      <text>
        <r>
          <rPr>
            <b/>
            <sz val="16"/>
            <rFont val="Tahoma"/>
            <family val="2"/>
          </rPr>
          <t>Corresponde a la meta del indicador distribuida según su periodicidad de medición.
En estos campos, se coloca el valor de la meta del indicador según fecha o fechas para las cuales tiene establecido iniciar y terminar el cumplimiento del indicador.
Para definir estas metas tenga presente la forma de cálculo - FC del indicador.</t>
        </r>
      </text>
    </comment>
    <comment ref="T272" authorId="1">
      <text>
        <r>
          <rPr>
            <b/>
            <sz val="16"/>
            <rFont val="Tahoma"/>
            <family val="2"/>
          </rPr>
          <t xml:space="preserve">El o los indicadores del proyecto estan bajo la responsabilidad del Jefe de la Unidad Administrativa. </t>
        </r>
        <r>
          <rPr>
            <sz val="14"/>
            <rFont val="Tahoma"/>
            <family val="2"/>
          </rPr>
          <t xml:space="preserve">
</t>
        </r>
      </text>
    </comment>
    <comment ref="U272" authorId="0">
      <text>
        <r>
          <rPr>
            <b/>
            <sz val="16"/>
            <rFont val="Tahoma"/>
            <family val="2"/>
          </rPr>
          <t>Especifica la fecha en que se tiene programado dar inicio a la medición del indicador y la fecha en que se tiene programado dar por terminado la medición del indicador, esperando un 100% de cumplimiento.</t>
        </r>
        <r>
          <rPr>
            <sz val="16"/>
            <rFont val="Tahoma"/>
            <family val="2"/>
          </rPr>
          <t xml:space="preserve">
</t>
        </r>
      </text>
    </comment>
    <comment ref="B312" authorId="1">
      <text>
        <r>
          <rPr>
            <b/>
            <sz val="18"/>
            <rFont val="Tahoma"/>
            <family val="2"/>
          </rPr>
          <t>El indicador de cumplimiento del (SG - SST) medicina del trabajo e higiene y seguridad industrial
vale por 1</t>
        </r>
        <r>
          <rPr>
            <sz val="18"/>
            <rFont val="Tahoma"/>
            <family val="2"/>
          </rPr>
          <t xml:space="preserve">
</t>
        </r>
      </text>
    </comment>
    <comment ref="B311" authorId="1">
      <text>
        <r>
          <rPr>
            <b/>
            <sz val="16"/>
            <rFont val="Tahoma"/>
            <family val="2"/>
          </rPr>
          <t>El indicador de cumplimiento del (SG - SST) medicina del trabajo e higiene y seguridad industrial
vale por 1</t>
        </r>
        <r>
          <rPr>
            <sz val="16"/>
            <rFont val="Tahoma"/>
            <family val="2"/>
          </rPr>
          <t xml:space="preserve">
</t>
        </r>
      </text>
    </comment>
  </commentList>
</comments>
</file>

<file path=xl/sharedStrings.xml><?xml version="1.0" encoding="utf-8"?>
<sst xmlns="http://schemas.openxmlformats.org/spreadsheetml/2006/main" count="1614" uniqueCount="443">
  <si>
    <t>LÍNEA ESTRATÉGICA PLAN DE DESARROLLO MUNICIPIO:</t>
  </si>
  <si>
    <t>2. DESARROLLO Y BIENESTAR PARA TODA LA POBLACIÓN</t>
  </si>
  <si>
    <t>LÍNEA ESTRATÉGICA PLAN GESTIÓN</t>
  </si>
  <si>
    <t>COMPONENTE PLAN MUNICIPIO:</t>
  </si>
  <si>
    <t>2.2 Salud</t>
  </si>
  <si>
    <t>Gestión intramural de promoción y prevención</t>
  </si>
  <si>
    <t>PROGRAMA PLAN MUNICIPIO:</t>
  </si>
  <si>
    <t>2.2.4 Institucionalidad del Sector Salud</t>
  </si>
  <si>
    <t>UNIDAD ADMINISTRATIVA:</t>
  </si>
  <si>
    <t>Dirección Promoción y Prevención</t>
  </si>
  <si>
    <t>Responsable</t>
  </si>
  <si>
    <t>Documentar, validar y estandarizar el procedimiento de asesoría y asistencia técnica</t>
  </si>
  <si>
    <t>Lograr el 100% de la implementación del plan de asesoría y asistencia técnica a la red en diciembre de 2011.</t>
  </si>
  <si>
    <t xml:space="preserve">Porcentaje de adherencia a las guías de atención
</t>
  </si>
  <si>
    <t>Formalizar  e implementar el plan de asesoría y asistencia técnica</t>
  </si>
  <si>
    <t xml:space="preserve">Construir el  perfil socio - epidemiológico con la caracterización de la población desde los componentes socio demográficos y culturales </t>
  </si>
  <si>
    <t>Caracterizar la población sujeto de los programas y proyectos de Promoción y prevención para cada una de las UPSS desde sus características epidemiológicas</t>
  </si>
  <si>
    <t>Perfil socioepidemiològico de la poblaciòn contruido en el segundo semestre de 2011</t>
  </si>
  <si>
    <t xml:space="preserve">Porcentaje de población adscrita y caracterizada por UPSS
</t>
  </si>
  <si>
    <t>Definir el  perfil sociocultural de la población por UPSS</t>
  </si>
  <si>
    <t xml:space="preserve">Porcentaje de caracterización del Perfil sociocultural 
</t>
  </si>
  <si>
    <t>FORMULACIÓN</t>
  </si>
  <si>
    <t xml:space="preserve">Diseño e implementación de  un plan de socialización de guías y contratación vigente para los programas de Promoción y Prevención </t>
  </si>
  <si>
    <t xml:space="preserve">Formular el plan de socialización de normas, guías y de la contratación vigente para los programas de Promoción y Prevención </t>
  </si>
  <si>
    <t xml:space="preserve">Desplegar el plan de socialización de guías y contratación vigente para los programas de Promoción y Prevención </t>
  </si>
  <si>
    <t>Evaluar el despliegue y socialización de las guías y contratos para los programas de Promoción y Prevención</t>
  </si>
  <si>
    <t>Despliegue  y socialización de normas , guías y  contratos ejecutado en un 100% en diciembre de 2011</t>
  </si>
  <si>
    <t>Documento con plan de socializaciòn de normas y guías</t>
  </si>
  <si>
    <t>Acompañar la ejecucion de ls  acciones propuestas en el plan de mejoramiento presentado por el proyecto de "Vigilancia epidemiológica, prevención de la enfermedad y asistencia social en salud" (Ver hoja Nacer- SSM)</t>
  </si>
  <si>
    <t>Asesorar a cada una de la UPSS en la  formulación y ejecucion  de los  planes de mejoramiento de la adherencia a normas y guías de detección temprana y protección específica</t>
  </si>
  <si>
    <t>Lograr el 80% de adherencia a las normas y guías de atención en los programas de promoción y prevención para el año 2011</t>
  </si>
  <si>
    <t>Implementación de un plan para solicitud, recolección y análisis de información de los programas y proyectos de la dirección de Promoción y Prevención</t>
  </si>
  <si>
    <t>Diseño y/o adopciòn de los instrumentos para la recolección  de la información , seguimiento y evaluación de los programas de promoción de la salud y prevención de la enfermedad y de las enfermedades de interés en salud publica.</t>
  </si>
  <si>
    <t>Instrumentos diseñados o adoptados  y socializados a abril  de 2011</t>
  </si>
  <si>
    <t>% de líderes de equipo y servidores públicos capacitados en los instrumentos diseñados</t>
  </si>
  <si>
    <t xml:space="preserve"> Plan de análisis y   divulgación  de la información implementado en dic 2011</t>
  </si>
  <si>
    <t>Porcentaje de implementación del plan de gestión de la información</t>
  </si>
  <si>
    <t>Implementación de un Tablero de control a partir de indicadores de programas y proyectos</t>
  </si>
  <si>
    <t>Formulación del tablero de indicadores de gestión</t>
  </si>
  <si>
    <t>Tablero de indicadores de gestión implementado en  las 10 UPSS de la red</t>
  </si>
  <si>
    <t xml:space="preserve">Porcentaje de formulación del plan de indicadores de gestión </t>
  </si>
  <si>
    <t>Implementación del tablero de indicadores de gestión</t>
  </si>
  <si>
    <t xml:space="preserve">
% de UPSS con programas de promoción y prevención    medidos con indicadores </t>
  </si>
  <si>
    <t>Identificar los requerimientos de información de los entes externos</t>
  </si>
  <si>
    <t xml:space="preserve">% de requerimientos de informacion  con respuesta oportuna </t>
  </si>
  <si>
    <t>Elaborar un instrumento que permita dar respuesta a las necesidades  de información de todos los entes externos (Contraloría, SSM, EAPB)</t>
  </si>
  <si>
    <t>Gestión extramural de promoción y prevención</t>
  </si>
  <si>
    <t>Articular los diferentes programas y proyectos de promoción de la salud y prevención de la enfermedad.</t>
  </si>
  <si>
    <t>100% de las estrategias de integración intramural y extramural implementadas en diciembre de 2011</t>
  </si>
  <si>
    <t>Porcentaje de cumplimiento de actividades de articulación intra-extramural</t>
  </si>
  <si>
    <t>Fortalecimiento de la vigilancia epidemiológica y seguimiento a los indicadores de impacto en Salud Pública</t>
  </si>
  <si>
    <t>Mejorar los indicadores de salud pública establecidos en el numeral 3.2 del Plan de Gestión 2008-2011</t>
  </si>
  <si>
    <t>%  de hipertensos controlados a los seis meses de ingreso en el programa</t>
  </si>
  <si>
    <t>Número de Centros de atención con el Programa AIEPI funcionando</t>
  </si>
  <si>
    <t>Número de gestantes captadas en la consulta con ingreso al programa de control prenatal en el primer trimestre</t>
  </si>
  <si>
    <t>Número de casos de sífilis congénita cuya madre realizó el Control prenatal en la ESE</t>
  </si>
  <si>
    <t>% de cumplimiento en las coberturas de vacunación</t>
  </si>
  <si>
    <r>
      <rPr>
        <b/>
        <sz val="10"/>
        <color indexed="8"/>
        <rFont val="Century Gothic"/>
        <family val="2"/>
      </rPr>
      <t xml:space="preserve">
</t>
    </r>
    <r>
      <rPr>
        <sz val="10"/>
        <color indexed="8"/>
        <rFont val="Century Gothic"/>
        <family val="2"/>
      </rPr>
      <t xml:space="preserve">Implementar un plan de  asesoría y asistencia técnica dirigido a los servidores que lideran los diferentes programas de promocion de la salud y prevencion de la enfermedad en cada una de las UPSS
</t>
    </r>
  </si>
  <si>
    <t>Sistema de vigilancia de la demanda de servicios por enfermedades  transmisibles estructurado para la red de servicios y operando en las UPSS</t>
  </si>
  <si>
    <t xml:space="preserve"> % de servidores públicos con normas, guias  y contratos socializados 
</t>
  </si>
  <si>
    <t xml:space="preserve"> % de líderes de equipos de las UPSS capacitados </t>
  </si>
  <si>
    <t>Nivel de conocimiento  de los líderes de promoción y prevencióny servidores de las guías y contratos</t>
  </si>
  <si>
    <t xml:space="preserve">Evaluar la ejecucion de las acciones propuestas en el plan de mejoramiento presentado por las las UPSS como respuesta ante los requerimientos del proyecto de "Vigilancia epidemiológica, prevención de la enfermedad y asistencia social en salud" </t>
  </si>
  <si>
    <t>Identificar puntos críticos de los Programas y Proyectos a integrar</t>
  </si>
  <si>
    <t>Definir e implementar estrategias de  integración de programas y proyectos.</t>
  </si>
  <si>
    <t>Documento con los puntos criticos  identificados y documentados</t>
  </si>
  <si>
    <t xml:space="preserve">PLAN DE GESTIÓN 2008 - 2012  (Humana, Innovadora y Sostenible)
EMPRESA SOCIAL DEL ESTADO METROSALUD
</t>
  </si>
  <si>
    <t xml:space="preserve">LA CULTURA SALUDABLE PARA LA CALIDAD DE VIDA </t>
  </si>
  <si>
    <r>
      <t xml:space="preserve">OBJETIVO ESTRATÉGICO:  </t>
    </r>
    <r>
      <rPr>
        <sz val="10"/>
        <color indexed="8"/>
        <rFont val="Century Gothic"/>
        <family val="2"/>
      </rPr>
      <t xml:space="preserve">
</t>
    </r>
    <r>
      <rPr>
        <sz val="11"/>
        <color indexed="8"/>
        <rFont val="Century Gothic"/>
        <family val="2"/>
      </rPr>
      <t xml:space="preserve">Implementar un modelo de intervención del proceso Salud-Enfermedad que trascienda los escenarios de la atención intramural, uni sectorial y asistencialista que genere un procesos holístico, global, con enfoque de riesgo, que haga uso de las estrategias de participación social, trabajo intersectorial y de ejecución de programas de Promoción y Prevención, facilitando el desarrollo de prácticas saludables de acuerdo a la evolución poblacional y transición epidemiológica.  </t>
    </r>
  </si>
  <si>
    <t>LÍNEA</t>
  </si>
  <si>
    <t>PESO %</t>
  </si>
  <si>
    <t>PROGRAMA</t>
  </si>
  <si>
    <t>PROYECTO</t>
  </si>
  <si>
    <t>ACTIVIDADES</t>
  </si>
  <si>
    <t>ACCIONES</t>
  </si>
  <si>
    <t xml:space="preserve">METAS </t>
  </si>
  <si>
    <t xml:space="preserve">INDICADORES </t>
  </si>
  <si>
    <t xml:space="preserve"> </t>
  </si>
  <si>
    <t>PLAN DE ACCIÓN</t>
  </si>
  <si>
    <t>Programado</t>
  </si>
  <si>
    <t>Ejecutado</t>
  </si>
  <si>
    <t>% EJECUCION</t>
  </si>
  <si>
    <t>Mejoramiento de la gestión de la unidad de Promoción y Prevención</t>
  </si>
  <si>
    <t>Porcentaje de adherencia a guías y normas de atención</t>
  </si>
  <si>
    <t>Construir e implementar un procedimiento modelo de respuesta a los requerimientos de información de los entes externos</t>
  </si>
  <si>
    <t>Tener implementado el procedimiento modelo de respuesta para primer semestre de 2011</t>
  </si>
  <si>
    <t>Asesoría técnica y acompañamiento en la red de servicios</t>
  </si>
  <si>
    <t>Desarrollo de acciones en salud pùblica</t>
  </si>
  <si>
    <t xml:space="preserve">Formular e implementar un plan de análisis y de  divulgación  de la información de los programas de promoción de la salud y prevención de la enfermedad y de las enfermedades de interés en salud pública. </t>
  </si>
  <si>
    <r>
      <t xml:space="preserve">Implementar el procedimiento </t>
    </r>
    <r>
      <rPr>
        <sz val="10"/>
        <color indexed="8"/>
        <rFont val="Century Gothic"/>
        <family val="2"/>
      </rPr>
      <t>de respuesta a los requerimientos de información de los entes externos</t>
    </r>
  </si>
  <si>
    <t>Desarrollar programas de promoción y prevención en salud pública</t>
  </si>
  <si>
    <t>Ejecución línea 3</t>
  </si>
  <si>
    <t>Cumplimiento línea 3</t>
  </si>
  <si>
    <t>%</t>
  </si>
  <si>
    <t xml:space="preserve">LÍNEA 3.  LA CULTURA SALUDABLE PARA LA CALIDAD DE VIDA </t>
  </si>
  <si>
    <t>Fecha  de inicio y finalización</t>
  </si>
  <si>
    <t>Total programado T1</t>
  </si>
  <si>
    <t>Ejecutado         T1                               (25%)</t>
  </si>
  <si>
    <t>Total programado T2</t>
  </si>
  <si>
    <t>T2                                            (25%)</t>
  </si>
  <si>
    <t>Total programado T3</t>
  </si>
  <si>
    <t>T3                                       (25%)</t>
  </si>
  <si>
    <t>% Cumplimiento Línea:</t>
  </si>
  <si>
    <t>% Cumplimiento Línea Acumulado:</t>
  </si>
  <si>
    <t>% Cumplimiento Componente:</t>
  </si>
  <si>
    <t>% Cumplimiento Componente Acumulado:</t>
  </si>
  <si>
    <t xml:space="preserve">% Cumplimiento programa 1: </t>
  </si>
  <si>
    <t xml:space="preserve">% Cumplimiento programa 1 Acumulado: </t>
  </si>
  <si>
    <t xml:space="preserve">% Cumplimiento programa 2: </t>
  </si>
  <si>
    <t xml:space="preserve">% Cumplimiento programa 2 Acumulado: </t>
  </si>
  <si>
    <t>Peso 30%</t>
  </si>
  <si>
    <t>Cumplimiento 100%</t>
  </si>
  <si>
    <t>% Peso porcentual de la Línea programado</t>
  </si>
  <si>
    <t>% Peso porcentual de la Línea ejecutado</t>
  </si>
  <si>
    <t>Acumulado 100%</t>
  </si>
  <si>
    <t>EVALUACIÓN</t>
  </si>
  <si>
    <t>Ejecución Metas Fisicas Périodo</t>
  </si>
  <si>
    <t>Ejecución Financiera Período Acumulado (En millones)</t>
  </si>
  <si>
    <t>% Eficiencia</t>
  </si>
  <si>
    <t>% Eficacia</t>
  </si>
  <si>
    <t>Observa-ciones</t>
  </si>
  <si>
    <t>Acciones correctivas y/o preventivas</t>
  </si>
  <si>
    <t xml:space="preserve">Evidencias </t>
  </si>
  <si>
    <t>Total programado T4</t>
  </si>
  <si>
    <t>T4                               (25%)</t>
  </si>
  <si>
    <t>promedio</t>
  </si>
  <si>
    <t>Acumulado Bimestre 1 y 2</t>
  </si>
  <si>
    <t>Acumulado Bimestre 1, 2 y 3</t>
  </si>
  <si>
    <t>Acumulado Bimestre 1, 2, 3 y 4</t>
  </si>
  <si>
    <t>Acumulado Bimestre 1, 2, 3, 4 y 5</t>
  </si>
  <si>
    <t>Acumulado año</t>
  </si>
  <si>
    <t>Suma</t>
  </si>
  <si>
    <t>Total programado 1</t>
  </si>
  <si>
    <t xml:space="preserve">Ejecutado        1                        </t>
  </si>
  <si>
    <t>Total programado 2</t>
  </si>
  <si>
    <t>Total programado 3</t>
  </si>
  <si>
    <t>Total programado 4</t>
  </si>
  <si>
    <t>Total programado 5</t>
  </si>
  <si>
    <t>Total programado 6</t>
  </si>
  <si>
    <t>Ejecutado 2</t>
  </si>
  <si>
    <t>Ejecutado 3</t>
  </si>
  <si>
    <t>Ejecutado 4</t>
  </si>
  <si>
    <t>Ejecutado 5</t>
  </si>
  <si>
    <t>Ejecutado 6</t>
  </si>
  <si>
    <t>% Ponderación de la meta del producto ejecutado</t>
  </si>
  <si>
    <t>Acumulado Bimestre 1 y 2 Ponderación de la meta del producto</t>
  </si>
  <si>
    <t>Acumulado Bimestre 1,2 y 3 Ponderación de la meta del producto</t>
  </si>
  <si>
    <t>Acumulado Bimestre 1,2,3 y 4 Ponderación de la meta del producto</t>
  </si>
  <si>
    <t>Acumulado Bimestre 1,2,3,4 y 5 Ponderación de la meta del producto</t>
  </si>
  <si>
    <t xml:space="preserve">% Cumplimiento programa 3: </t>
  </si>
  <si>
    <t xml:space="preserve">% Cumplimiento programa 3 Acumulado: </t>
  </si>
  <si>
    <t>PONDERADO</t>
  </si>
  <si>
    <t>TABLERO DE INDICADORES 2018</t>
  </si>
  <si>
    <t>Perspectiva</t>
  </si>
  <si>
    <t>Objetivo</t>
  </si>
  <si>
    <t>Línea estratégica</t>
  </si>
  <si>
    <t>Programa</t>
  </si>
  <si>
    <t>Nro.</t>
  </si>
  <si>
    <t>Proyecto</t>
  </si>
  <si>
    <t xml:space="preserve">Meta anual </t>
  </si>
  <si>
    <t>Social</t>
  </si>
  <si>
    <t xml:space="preserve">Mejorar la situación  de salud de la población a través de una red integrada
 de prestación de servicios centrada en el usuario, la familia y la comunidad
</t>
  </si>
  <si>
    <t>Línea 1.                                  La prestación de servicios de salud basados en APS</t>
  </si>
  <si>
    <t>Gestión del cuidado de la salud</t>
  </si>
  <si>
    <t>Promoción de la salud</t>
  </si>
  <si>
    <t>Incidencia de Sífilis Congénita</t>
  </si>
  <si>
    <t>Razón de mortalidad materna</t>
  </si>
  <si>
    <t>Total ponderación proyecto programado</t>
  </si>
  <si>
    <t>Prevención de la enfermedad</t>
  </si>
  <si>
    <t xml:space="preserve">Razón  de mortalidad en menores de 5 años </t>
  </si>
  <si>
    <t xml:space="preserve">Tasa de embarazo en adolescentes </t>
  </si>
  <si>
    <t>Procesos internos</t>
  </si>
  <si>
    <t xml:space="preserve">Atencion y recuperacion de la salud </t>
  </si>
  <si>
    <t>Fortalecimiento de acciones extramurales</t>
  </si>
  <si>
    <t xml:space="preserve">Implementacion de las guias de practica clinica </t>
  </si>
  <si>
    <t xml:space="preserve">Gestión de la red de servicios
</t>
  </si>
  <si>
    <t xml:space="preserve">Oportunidad en la referencia urgente externa de Metrosalud </t>
  </si>
  <si>
    <t xml:space="preserve">Gestion de la red interna </t>
  </si>
  <si>
    <t xml:space="preserve">Oportunidad en horas en la remisión del paciente en la red interna </t>
  </si>
  <si>
    <t xml:space="preserve">Desarrollo del portaforlio de servicios </t>
  </si>
  <si>
    <t xml:space="preserve">Gestión territorial para la salud
</t>
  </si>
  <si>
    <t>Articulación sectorial e intersectorial</t>
  </si>
  <si>
    <t>Gestion de la participacion comunitaria</t>
  </si>
  <si>
    <t xml:space="preserve">Consolidar un sistema de gestión  organizacional que permita alcanzar mejores estándares de desempeño en pro de la satisfacción del usuario
</t>
  </si>
  <si>
    <t xml:space="preserve">Línea 2. Sistema Integrado de Gestión
</t>
  </si>
  <si>
    <t>Sistema de Gestión de Calidad</t>
  </si>
  <si>
    <t>Gestión de Riesgos</t>
  </si>
  <si>
    <t>Cumplimiento del Plan de Intervención de riesgos</t>
  </si>
  <si>
    <t>Gestión de la Seguridad Clínica</t>
  </si>
  <si>
    <t>Porcentaje de cumplimiento de prácticas seguras</t>
  </si>
  <si>
    <t>Sistema Obligatorio de Garantía de la Calidad en Salud</t>
  </si>
  <si>
    <t>Cumplimiento de Estandares de Habilitación</t>
  </si>
  <si>
    <t>Promedio de la autoevaluación de acreditación</t>
  </si>
  <si>
    <t>Gestión por procesos</t>
  </si>
  <si>
    <t>Implementación de las mejores prácticas</t>
  </si>
  <si>
    <t>Cumplimiento de estándares de excelencia y requerimientos normativos (%)</t>
  </si>
  <si>
    <t>Gestión del Gobierno Público</t>
  </si>
  <si>
    <t>Transparencia y legalidad</t>
  </si>
  <si>
    <t>% De cumplimiento en la aplicación priorizadas de las políticas del código de ética y de buen gobierno</t>
  </si>
  <si>
    <t xml:space="preserve">% De cumplimiento Plan Anticorrupción y de Atención al Ciudadano </t>
  </si>
  <si>
    <t>Cliente - Usuario</t>
  </si>
  <si>
    <t>Gestión de la participación activa usuario, familia y comunidad</t>
  </si>
  <si>
    <t xml:space="preserve">Proporción de quejas y reclamos con respuesta antes de 10 días </t>
  </si>
  <si>
    <t>Satisfacción del usuarios con la respuesta recibida a su queja o reclamo</t>
  </si>
  <si>
    <t>Financiera</t>
  </si>
  <si>
    <t xml:space="preserve">Gestionar y Optimizar los recursos de la operación Institucional para contribuir  al equilibrio financiero,   la sostenibilidad   en el tiempo y la mayor rentabilidad social </t>
  </si>
  <si>
    <t xml:space="preserve">Línea 3.                              La Eficiencia Adminsitrativa y financiera </t>
  </si>
  <si>
    <t xml:space="preserve">Metrosalud eficiente y sostenible
</t>
  </si>
  <si>
    <t xml:space="preserve">Gestion financiera                                              (cartera, presupuesto, contabilidad) </t>
  </si>
  <si>
    <t>% De la recuperación de cartera de la vigencia  (incluyendo la cápita)</t>
  </si>
  <si>
    <t>Equilibrio Presupuestal con recaudo</t>
  </si>
  <si>
    <t>Fortalecimiento del sistema de costos</t>
  </si>
  <si>
    <t xml:space="preserve">% de reducción de los costos y gastos </t>
  </si>
  <si>
    <t>Fortalecimiento del sistema de facturación</t>
  </si>
  <si>
    <t>% De glosa recepcionada según lo facturado</t>
  </si>
  <si>
    <t>Gestión de negocios</t>
  </si>
  <si>
    <t xml:space="preserve">Gestión de bienes y servicios
</t>
  </si>
  <si>
    <t xml:space="preserve">Plan maestro de infraestructura
</t>
  </si>
  <si>
    <t>Plan compras de bienes y servicios</t>
  </si>
  <si>
    <t>Cumplimiento Plan de compras</t>
  </si>
  <si>
    <t>Plan maestro de tecnología biomédica</t>
  </si>
  <si>
    <t>Nivel de obsolenciancia de los equipos biomedicos según su tiempo de vida util</t>
  </si>
  <si>
    <t>Aprendizaje e innovación</t>
  </si>
  <si>
    <t>Gestionar el conocimiento, la tecnología y la comunicación para apoyar la toma de decisiones y fortalecer los procesos institucionales.</t>
  </si>
  <si>
    <t xml:space="preserve">Línea 4.                              El conocimiento y la innovación para potenciar el desarrollo y el cambio institucional
</t>
  </si>
  <si>
    <t>Gestión de la Tecnología, la información y la comunicación</t>
  </si>
  <si>
    <t>Inteligencia de Negocios</t>
  </si>
  <si>
    <t>Nivel de satisfaccion con el sistema de informacion.</t>
  </si>
  <si>
    <t>Oportunidad en los requerimientos de información</t>
  </si>
  <si>
    <t>Fortalecimiento de la gestión documental</t>
  </si>
  <si>
    <t>Desarrollo de la infraestructura informática</t>
  </si>
  <si>
    <t>Desarrollo de software</t>
  </si>
  <si>
    <t xml:space="preserve">Implmentación de telesalud </t>
  </si>
  <si>
    <t>Comunicación organizacional para el mejoramiento</t>
  </si>
  <si>
    <t>Nivel de conocimiento de la comunicación institucional</t>
  </si>
  <si>
    <t xml:space="preserve">Gestión del conocimiento 
</t>
  </si>
  <si>
    <t>Desarrollo de redes del conocimiento</t>
  </si>
  <si>
    <t>Proporción de ejecución del programa de gestión de la investigación</t>
  </si>
  <si>
    <t xml:space="preserve">Fortalecimiento de la institución como centro de práctica  
</t>
  </si>
  <si>
    <t xml:space="preserve">Variación del valor de la contraprestacíón por los convenios docencia servicios </t>
  </si>
  <si>
    <t xml:space="preserve">Fortalecer las condiciones laborales y las competencias del talento humano, que contribuyan a una atención humanizada y a la satisfacción de necesidades y expectativas del servidor y su familia.
</t>
  </si>
  <si>
    <t>Línea 5.       Talento humano fuente del desarrollo</t>
  </si>
  <si>
    <t>Gestión del Talento Humano</t>
  </si>
  <si>
    <t>Administración del Talento Humano</t>
  </si>
  <si>
    <t>Cobertura del despliegue de las estrategias de administración del talento humano</t>
  </si>
  <si>
    <t>Desarrollo de las Competencias del Talento Humano</t>
  </si>
  <si>
    <t xml:space="preserve"> Servidores con calificación definitiva en nivel destacado o superior</t>
  </si>
  <si>
    <t>Gestión de las Relaciones Humanas y Sociales</t>
  </si>
  <si>
    <t>Desarrollo integral y calidad de vida de los servidores</t>
  </si>
  <si>
    <t xml:space="preserve">Porcentaje de  satisfacción  del cliente interno </t>
  </si>
  <si>
    <t>Fortalecimiento de la Cultura Organizacional</t>
  </si>
  <si>
    <t>Cobertura del proyecto de cultura organizacional</t>
  </si>
  <si>
    <t xml:space="preserve">Humanización de los servicios de Salud </t>
  </si>
  <si>
    <t>Cobertura del proyecto de humanización</t>
  </si>
  <si>
    <t>Gestión de las Conductas y Comportamientos de los Servidores</t>
  </si>
  <si>
    <t>%  de actividades de socialización del código único disciplinario.</t>
  </si>
  <si>
    <t>Seguridad y salud en el trabajo</t>
  </si>
  <si>
    <t>Higiene y Seguridad Industrial</t>
  </si>
  <si>
    <t>Indice de cumplimiento del sistema de gestión y seguridad y salud en el trabajo (SG-SST)</t>
  </si>
  <si>
    <t>Medicina del Trabajo</t>
  </si>
  <si>
    <t xml:space="preserve">Ponderación programada: </t>
  </si>
  <si>
    <t>Nombre del Indicador</t>
  </si>
  <si>
    <t>Unidad de Medida del Indicador</t>
  </si>
  <si>
    <t xml:space="preserve">Línea de base </t>
  </si>
  <si>
    <t>Ponderador indicador</t>
  </si>
  <si>
    <t>Meta Programada del indicador</t>
  </si>
  <si>
    <t>LÍNEA 1 PLAN DE DESARROLLO PERIODO 2018 - 2020</t>
  </si>
  <si>
    <r>
      <t xml:space="preserve">% Acumulado Año                              </t>
    </r>
    <r>
      <rPr>
        <b/>
        <sz val="18"/>
        <color indexed="63"/>
        <rFont val="Century Gothic"/>
        <family val="2"/>
      </rPr>
      <t xml:space="preserve"> (1, 2, 3, 4,5 y 6)</t>
    </r>
  </si>
  <si>
    <r>
      <t xml:space="preserve">FC: Forma de cálculo.                                   </t>
    </r>
    <r>
      <rPr>
        <b/>
        <sz val="16"/>
        <color indexed="63"/>
        <rFont val="Century Gothic"/>
        <family val="2"/>
      </rPr>
      <t>P: Promedio;                         S: Suma;                              UP: Último período</t>
    </r>
  </si>
  <si>
    <t>Razón de mortalidad perinatal</t>
  </si>
  <si>
    <t>Gestion de la red la RISS</t>
  </si>
  <si>
    <t>Proporción de estrategias Información, Educación y Comunicación - IEC Utilizadas en los encuentros de diálogos de saberes</t>
  </si>
  <si>
    <t>NLB</t>
  </si>
  <si>
    <t>S</t>
  </si>
  <si>
    <t>&gt;30%</t>
  </si>
  <si>
    <t>Subgerencia de Red, Direcciones UPSS</t>
  </si>
  <si>
    <t>Julio 2018 - Diciembre 2018</t>
  </si>
  <si>
    <t>Proporción de  organizaciones sociales y comunitarias de la UPT que participan en  procesos de salud</t>
  </si>
  <si>
    <t>Marzo 2018 - Diciembre 2018</t>
  </si>
  <si>
    <t>Tasa</t>
  </si>
  <si>
    <t>17.31x 1000</t>
  </si>
  <si>
    <t>UP</t>
  </si>
  <si>
    <t xml:space="preserve">&lt;17,3 x 1000
</t>
  </si>
  <si>
    <t>Junio 2018 - Diciembre 2018</t>
  </si>
  <si>
    <t>Cobertura de las estrategias  IEC de habitos de vida saludables en la población objeto</t>
  </si>
  <si>
    <t>Porcentaje</t>
  </si>
  <si>
    <t>01/01/2018 a 31/12/2018</t>
  </si>
  <si>
    <t>Razón</t>
  </si>
  <si>
    <t>&lt;4,6 x 1000</t>
  </si>
  <si>
    <t xml:space="preserve">0.78x1000 NV
</t>
  </si>
  <si>
    <t>&lt;11,6x 1000 NV</t>
  </si>
  <si>
    <t>Proporcion de cumplimiento de metas de Py P</t>
  </si>
  <si>
    <t>0,5 X 1000NV</t>
  </si>
  <si>
    <t>Cobertura de los programa  de HTA, DM y EPOC</t>
  </si>
  <si>
    <t xml:space="preserve">Racionalidad en el uso de ayudas diagnósticas  </t>
  </si>
  <si>
    <t>Numero</t>
  </si>
  <si>
    <t>Subgerencia de Red</t>
  </si>
  <si>
    <t xml:space="preserve">Efectividad de la orientacion a servicios de salud </t>
  </si>
  <si>
    <t>Produccion de acciones extramurales.</t>
  </si>
  <si>
    <t>Número</t>
  </si>
  <si>
    <t>Proporción de  Adherencia a las guías de práctica clínica  (Adherencia estricta)</t>
  </si>
  <si>
    <t>Proporción de  Adherencia a las guías de práctica clínica  (Adherencia por criterios )</t>
  </si>
  <si>
    <t>Proporción de solicitudes de referencia Urgentes pertinentes</t>
  </si>
  <si>
    <t>Proporción de solicitudes de referencia electivas  pertinentes</t>
  </si>
  <si>
    <t>Proporción de cumplimiento en la programación de servicios</t>
  </si>
  <si>
    <t>Proporción de  evaluación de portafolio de servicios de 2do nivel</t>
  </si>
  <si>
    <t>Número  de  organizaciones sociales y comunitarias de la UPT que participan en  procesos de salud</t>
  </si>
  <si>
    <t xml:space="preserve">Número </t>
  </si>
  <si>
    <t>Horas</t>
  </si>
  <si>
    <t>Proporción De Adherencia Al Protocolo De Atención Víctimas De Violencia Sexual</t>
  </si>
  <si>
    <t>Subgerencia de Red de Servicios, Directores UPSS</t>
  </si>
  <si>
    <t>P</t>
  </si>
  <si>
    <t>Jefes Unidades Administrativas</t>
  </si>
  <si>
    <t>01/01/2018 a 30/12/2018</t>
  </si>
  <si>
    <t>Variación en el reporte de sucesos administrativos</t>
  </si>
  <si>
    <t>Porporción de Riesgos que disminuyen en su valoración</t>
  </si>
  <si>
    <t>Directores UPSS</t>
  </si>
  <si>
    <t>Índice de eventos adversos</t>
  </si>
  <si>
    <t>&lt;7</t>
  </si>
  <si>
    <t>Cultura del reporte en seguridad del paciente</t>
  </si>
  <si>
    <t xml:space="preserve">Efectividad de las Rondas de Seguridad del Paciente               </t>
  </si>
  <si>
    <t xml:space="preserve">Proporción de adherencia a las Barreras de Seguridad del Paciente </t>
  </si>
  <si>
    <t>Gerente</t>
  </si>
  <si>
    <t>Jefe Oficina Asesora de Planeación y Desarrollo Organizacional</t>
  </si>
  <si>
    <t>15/01/2018 a 30/06/2018</t>
  </si>
  <si>
    <t>Actualización de procedimientos</t>
  </si>
  <si>
    <t>Cumplimiento en la aplicación de la autoevaluación de Procedimientos</t>
  </si>
  <si>
    <t>Cumplimiento de evaluación de los Procedimientos (Programados)</t>
  </si>
  <si>
    <t>Cobertura Modelo de evaluación y control desplegado</t>
  </si>
  <si>
    <t>Jefe Oficina Asesora de Planeación y Desarrollo Organizacional; Jefes Unidades Administrativas</t>
  </si>
  <si>
    <t>Oficina de Control Interno y Evaluación; Oficina Asesora de Planeación y Desarrollo Organizacional; Jefes Unidades administrativas</t>
  </si>
  <si>
    <t>Nivel de desarrollo del MECI</t>
  </si>
  <si>
    <t>Jefes Unidades Administrativas; Oficina Asesora de Planeación y Desarrollo Organizacional; Oficina Control Interno y Evaluación</t>
  </si>
  <si>
    <t>Jefe Oficina Asesora de Planeación y Desarrollo Organizacional - Jefes de Unidades Administrativas</t>
  </si>
  <si>
    <t>% De requerimientos judiciales resueltos dentro del término</t>
  </si>
  <si>
    <t>01/01/2018 a 30/12/2019</t>
  </si>
  <si>
    <t>Satisfacción del usuarios con  respuesta recibida a su queja o reclamo</t>
  </si>
  <si>
    <t>Grado  de apropiacion de los usuarios en los temas del plan de capacitacion</t>
  </si>
  <si>
    <t>Subgerencia Administrativa y Financiera</t>
  </si>
  <si>
    <t>% de Endeudamiento</t>
  </si>
  <si>
    <t>Oportunidad en la entrega de los informes de costos</t>
  </si>
  <si>
    <t>Días</t>
  </si>
  <si>
    <t xml:space="preserve">% De glosa recepcionada según lo facturado </t>
  </si>
  <si>
    <t xml:space="preserve">% Del evento facturado a las entidades responsables del pago </t>
  </si>
  <si>
    <t xml:space="preserve"> Proporción de Cumplimiento de actividades del Plan de Mercadeo</t>
  </si>
  <si>
    <t>% Cobertura del despliegue de los contratos vigentes de venta de servicios de salud</t>
  </si>
  <si>
    <t xml:space="preserve">Jefe de Oficina de Mercadeo </t>
  </si>
  <si>
    <t>Grado de conocimiento de los contratos vigentes de venta de servicios de salud</t>
  </si>
  <si>
    <t>Directores de UPSS</t>
  </si>
  <si>
    <t xml:space="preserve"> Proporcion de ejecucion contractual de proyectos de salud publica y proteccion social</t>
  </si>
  <si>
    <t xml:space="preserve">Porcentaje de cumplimiento en el mantenmimiento preventivo de la infraestructura </t>
  </si>
  <si>
    <t>Direccion Administrativa</t>
  </si>
  <si>
    <t>Porcentaje de ejecucion del plan de compras de bienes y servicios</t>
  </si>
  <si>
    <t>Proporcion de medicamentos y material medico quirigico adquirido mediante compras conjuntas atraves de cooperativa de  ESE o compras atraves de mecanismos electronicos</t>
  </si>
  <si>
    <t>Rotacion en dias del inventario de todas las bodegas de insumos hospitalarios y generales de Almacen General</t>
  </si>
  <si>
    <t>Direccion Administrativa; Directores UPSS</t>
  </si>
  <si>
    <t>Cobertura de capacitación para equipos biomédicos nuevos</t>
  </si>
  <si>
    <t>Porcentaje de cumplimiento en el mantenimiento preventivo de los equipos biomedicos</t>
  </si>
  <si>
    <t>Cumplimiento del Plan de capacitacion a usuarios finales consumidores de la informacion</t>
  </si>
  <si>
    <t>Director de sistemas</t>
  </si>
  <si>
    <t>Enero - Diciembre 2018</t>
  </si>
  <si>
    <t>Oportunidad en los requerimientos de información (%)</t>
  </si>
  <si>
    <t>Nivel de satisfacción con el sistema de información</t>
  </si>
  <si>
    <t>Cobertura de digitalizacion en los tipos de archivo</t>
  </si>
  <si>
    <t>Nivel de Obsolecencia de la infraestructura informatica</t>
  </si>
  <si>
    <t>Cumplimiento del plan de mantenimiento de la infraestructura informatica</t>
  </si>
  <si>
    <t>Solicitudes Automatizadas o Rediseñadas en el ERP</t>
  </si>
  <si>
    <t>Porcentaje de ejecucion proyecto de Telesalud</t>
  </si>
  <si>
    <t>Direccion de sistemas</t>
  </si>
  <si>
    <t xml:space="preserve">Grupo Comunicaciones </t>
  </si>
  <si>
    <t>Cobertura de los medios de comunicación institucionales</t>
  </si>
  <si>
    <t xml:space="preserve">Cumplimiento ejecución Plan Comunicaciones </t>
  </si>
  <si>
    <t>Oficina Asesora de Planeacion y Desarrollo Organizacional</t>
  </si>
  <si>
    <t xml:space="preserve">% Cobertura del despliegue en Temas Institucionales </t>
  </si>
  <si>
    <t xml:space="preserve">Grado de conocimiento de los temas Institucionales </t>
  </si>
  <si>
    <t>positiva</t>
  </si>
  <si>
    <t>Positiva</t>
  </si>
  <si>
    <t>Eneo - dicembre de 2018</t>
  </si>
  <si>
    <t xml:space="preserve">Proporción de criterios del acuerdo 000003 de 2003 cumplidos en la autoevaluación </t>
  </si>
  <si>
    <t>Eneo - dicembre de 2019</t>
  </si>
  <si>
    <t>Proporción De Estudiantes, docentes y servidores  Satisfechos Con Las Practica En La Ese Metrosalud</t>
  </si>
  <si>
    <t>Eneo - dicembre de 2020</t>
  </si>
  <si>
    <t>Director Talento Humano</t>
  </si>
  <si>
    <t>01/01/2018-30/12/2018</t>
  </si>
  <si>
    <t>% de servidores con  oportunidad de respuesta a requerimientos relacionados con  procesos de administracion del talento humano</t>
  </si>
  <si>
    <t>Proporción de colaboradores capacitados</t>
  </si>
  <si>
    <t>Proporción de Efectividad de las capacitaciones internas (Pre y Postest)</t>
  </si>
  <si>
    <t>01/09/2018 - 15/12/2018</t>
  </si>
  <si>
    <t>Variación de la participación de familiares en los programas de protección y servicios sociales</t>
  </si>
  <si>
    <t>Cobertura acumulada del componente de calidad de vida laboral</t>
  </si>
  <si>
    <t>≥435</t>
  </si>
  <si>
    <t>Cobertura acumulada del componente de protección y servicios sociales</t>
  </si>
  <si>
    <t>≥1.033</t>
  </si>
  <si>
    <t>Proporción de cumplimiento de las actividades de Calidad de Vida Laboral</t>
  </si>
  <si>
    <t>01/07/2018 - 15/12/2018</t>
  </si>
  <si>
    <t>Servidores que conocen componentes claves de la cultura organizacional</t>
  </si>
  <si>
    <t>≥270</t>
  </si>
  <si>
    <t>Servidores que conocen herramientas claves para una atención con calidad</t>
  </si>
  <si>
    <t xml:space="preserve">Indice de cumplimiento del (SG-SST) higiene y seguridad industrial </t>
  </si>
  <si>
    <t xml:space="preserve">Ejecución del plan para la gestión del riesgo de emergencias y desastres </t>
  </si>
  <si>
    <t>Jefes Unidades administrativas</t>
  </si>
  <si>
    <t>01/01/2018 - 31/12/2018</t>
  </si>
  <si>
    <t>Indice de cumplimiento del  (SG-SST) medicina del trabajo</t>
  </si>
  <si>
    <t>Porcentaje de disminución del Ausentismo laboral</t>
  </si>
  <si>
    <t>% Acumulado Año                               (1, 2, 3, 4,5 y 6)</t>
  </si>
  <si>
    <r>
      <t xml:space="preserve"> </t>
    </r>
    <r>
      <rPr>
        <sz val="18"/>
        <color indexed="63"/>
        <rFont val="Calibri"/>
        <family val="2"/>
      </rPr>
      <t xml:space="preserve">≤ </t>
    </r>
    <r>
      <rPr>
        <sz val="18"/>
        <color indexed="63"/>
        <rFont val="Century Gothic"/>
        <family val="2"/>
      </rPr>
      <t xml:space="preserve">8 </t>
    </r>
  </si>
  <si>
    <r>
      <t xml:space="preserve"> </t>
    </r>
    <r>
      <rPr>
        <sz val="16"/>
        <color indexed="63"/>
        <rFont val="Calibri"/>
        <family val="2"/>
      </rPr>
      <t xml:space="preserve">≤ </t>
    </r>
    <r>
      <rPr>
        <sz val="16"/>
        <color indexed="63"/>
        <rFont val="Century Gothic"/>
        <family val="2"/>
      </rPr>
      <t xml:space="preserve">8 </t>
    </r>
  </si>
  <si>
    <r>
      <t xml:space="preserve"> </t>
    </r>
    <r>
      <rPr>
        <sz val="18"/>
        <color indexed="63"/>
        <rFont val="Calibri"/>
        <family val="2"/>
      </rPr>
      <t>≤ 2</t>
    </r>
  </si>
  <si>
    <r>
      <t xml:space="preserve"> Implementación Mejores Prácticas De Calidad</t>
    </r>
    <r>
      <rPr>
        <b/>
        <sz val="16"/>
        <color indexed="63"/>
        <rFont val="Century Gothic"/>
        <family val="2"/>
      </rPr>
      <t xml:space="preserve">                                                                                        </t>
    </r>
    <r>
      <rPr>
        <b/>
        <sz val="14"/>
        <color indexed="63"/>
        <rFont val="Century Gothic"/>
        <family val="2"/>
      </rPr>
      <t xml:space="preserve">MECI – MIPYG – NORMAS (ISO 14001, ISO 27001, OSHAS 18001,ISO 26000, ISO 31000) </t>
    </r>
  </si>
  <si>
    <t>Porcentaje de obsolenciancia de los equipos biomedicos según su tiempo de vida util</t>
  </si>
  <si>
    <r>
      <rPr>
        <sz val="16"/>
        <color indexed="63"/>
        <rFont val="Calibri"/>
        <family val="2"/>
      </rPr>
      <t>≥</t>
    </r>
    <r>
      <rPr>
        <sz val="16"/>
        <color indexed="63"/>
        <rFont val="Century Gothic"/>
        <family val="2"/>
      </rPr>
      <t>867</t>
    </r>
  </si>
  <si>
    <t>Plan de Desarrollo ESE Metrosalud Ajustado 2018 - 2020</t>
  </si>
  <si>
    <t>Formulación</t>
  </si>
  <si>
    <t>FC: Forma de cálculo.                                   P: Promedio;                         S: Suma;                              UP: Último período</t>
  </si>
  <si>
    <t>Línea 1. Ponderación programada</t>
  </si>
  <si>
    <t>Línea 2. Ponderación programada</t>
  </si>
  <si>
    <t>Línea 3. Ponderación programada</t>
  </si>
  <si>
    <t>Línea 4. Ponderación programada</t>
  </si>
  <si>
    <t>Implementación de nuevas funcionalidades</t>
  </si>
  <si>
    <t xml:space="preserve">Desarrollo de telesalud </t>
  </si>
  <si>
    <t>Efectividad de la auditoría para el mejoramiento continuo de la calidad de la atención en salud</t>
  </si>
  <si>
    <t>Cobertura de despliegue del Modelo de sistema de medición a jefes de unidades administrativas</t>
  </si>
  <si>
    <t>Línea 5. Ponderación programada</t>
  </si>
  <si>
    <t>Cualitativa</t>
  </si>
  <si>
    <t>Oportunidad en el mantenimiento correctivo de la infraestructura</t>
  </si>
  <si>
    <t>% De la facturacion radicada en el mismo mes (15 Primeros días del mes)</t>
  </si>
  <si>
    <t xml:space="preserve">Oportunidad en horas en la asignacion de camas </t>
  </si>
  <si>
    <t>&gt;15%</t>
  </si>
  <si>
    <t>Jefe Oficina de Control Interno Disciplinario</t>
  </si>
  <si>
    <t xml:space="preserve">Subgerencia de red de servicios
</t>
  </si>
  <si>
    <t xml:space="preserve">Jefe de Oficina de Mercadeo, Jefes de Unidades Administrativas y Directores de UPSS </t>
  </si>
  <si>
    <t>Subgerencia Red de Servicios</t>
  </si>
  <si>
    <t xml:space="preserve">Subgerencia Red de Servicios, Directores UPSS </t>
  </si>
  <si>
    <t>Jefe Oficina Asesora Juridica</t>
  </si>
  <si>
    <t>Jefes de Unidades Adminsitrativas</t>
  </si>
  <si>
    <t>Gerente - Jefes de Unidades Administrativas</t>
  </si>
  <si>
    <t>Ponderación total Programada Tablero de Indicadores</t>
  </si>
  <si>
    <t xml:space="preserve">5,09 x 1000 NV
</t>
  </si>
  <si>
    <t xml:space="preserve">% De cumplimiento en la aplicación de las políticas del código de ética y de buen gobierno priorizadas </t>
  </si>
  <si>
    <t xml:space="preserve">Proporción de ejecución del programa de gestión de la investigación </t>
  </si>
  <si>
    <t>%  de actividades de socialización del código único disciplinario</t>
  </si>
  <si>
    <t>Total Indicadores</t>
  </si>
  <si>
    <t>Total Indicadores Plan de Desarrollo</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</si>
</sst>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Activado&quot;;&quot;Activado&quot;;&quot;Desactivado&quot;"/>
    <numFmt numFmtId="182" formatCode="_-[$£-809]* #,##0.00_-;\-[$£-809]* #,##0.00_-;_-[$£-809]* &quot;-&quot;??_-;_-@_-"/>
    <numFmt numFmtId="183" formatCode="_(* #,##0_);_(* \(#,##0\);_(* &quot;-&quot;??_);_(@_)"/>
    <numFmt numFmtId="184" formatCode="[$-C0A]dddd\,\ dd&quot; de &quot;mmmm&quot; de &quot;yyyy"/>
    <numFmt numFmtId="185" formatCode="[$$-240A]\ #,##0_);\([$$-240A]\ #,##0\)"/>
    <numFmt numFmtId="186" formatCode="0.0"/>
    <numFmt numFmtId="187" formatCode="0.0000000"/>
    <numFmt numFmtId="188" formatCode="0.000000"/>
    <numFmt numFmtId="189" formatCode="0.00000"/>
    <numFmt numFmtId="190" formatCode="0.0000"/>
    <numFmt numFmtId="191" formatCode="0.000"/>
    <numFmt numFmtId="192" formatCode="[$-240A]dddd\,\ dd&quot; de &quot;mmmm&quot; de &quot;yyyy"/>
    <numFmt numFmtId="193" formatCode="&quot;$&quot;\ #,##0"/>
    <numFmt numFmtId="194" formatCode="[$$-240A]\ #,##0.0_);\([$$-240A]\ #,##0.0\)"/>
    <numFmt numFmtId="195" formatCode="[$$-240A]\ #,##0.00"/>
    <numFmt numFmtId="196" formatCode="[$$-240A]\ #,##0"/>
    <numFmt numFmtId="197" formatCode="[$$-240A]\ #,##0.0"/>
    <numFmt numFmtId="198" formatCode="&quot;Sí&quot;;&quot;Sí&quot;;&quot;No&quot;"/>
    <numFmt numFmtId="199" formatCode="&quot;Verdadero&quot;;&quot;Verdadero&quot;;&quot;Falso&quot;"/>
    <numFmt numFmtId="200" formatCode="[$€-2]\ #,##0.00_);[Red]\([$€-2]\ #,##0.00\)"/>
    <numFmt numFmtId="201" formatCode="_-* #,##0.00\ _P_t_s_-;\-* #,##0.00\ _P_t_s_-;_-* &quot;-&quot;??\ _P_t_s_-;_-@_-"/>
    <numFmt numFmtId="202" formatCode="_-[$$-240A]* #,##0.00_-;\-[$$-240A]* #,##0.00_-;_-[$$-240A]* &quot;-&quot;??_-;_-@_-"/>
    <numFmt numFmtId="203" formatCode="_-[$$-240A]* #,##0.0_-;\-[$$-240A]* #,##0.0_-;_-[$$-240A]* &quot;-&quot;??_-;_-@_-"/>
    <numFmt numFmtId="204" formatCode="_-[$$-240A]* #,##0_-;\-[$$-240A]* #,##0_-;_-[$$-240A]* &quot;-&quot;??_-;_-@_-"/>
    <numFmt numFmtId="205" formatCode="[$$-240A]#,##0.00"/>
    <numFmt numFmtId="206" formatCode="[$$-240A]#,##0.0"/>
    <numFmt numFmtId="207" formatCode="[$$-240A]#,##0"/>
    <numFmt numFmtId="208" formatCode="0.000%"/>
    <numFmt numFmtId="209" formatCode="0.0000%"/>
    <numFmt numFmtId="210" formatCode="0.00000%"/>
    <numFmt numFmtId="211" formatCode="[$-240A]h:mm:ss\ AM/PM"/>
    <numFmt numFmtId="212" formatCode="0.000000%"/>
    <numFmt numFmtId="213" formatCode="0.0E+00"/>
    <numFmt numFmtId="214" formatCode="_(* #,##0.000_);_(* \(#,##0.000\);_(* &quot;-&quot;??_);_(@_)"/>
  </numFmts>
  <fonts count="166">
    <font>
      <sz val="11"/>
      <color theme="1"/>
      <name val="Calibri"/>
      <family val="2"/>
    </font>
    <font>
      <sz val="11"/>
      <color indexed="8"/>
      <name val="Calibri"/>
      <family val="2"/>
    </font>
    <font>
      <sz val="12"/>
      <name val="Arial"/>
      <family val="2"/>
    </font>
    <font>
      <b/>
      <sz val="12"/>
      <color indexed="8"/>
      <name val="Arial"/>
      <family val="2"/>
    </font>
    <font>
      <sz val="10"/>
      <name val="Arial"/>
      <family val="2"/>
    </font>
    <font>
      <sz val="10"/>
      <name val="Century Gothic"/>
      <family val="2"/>
    </font>
    <font>
      <sz val="10"/>
      <color indexed="8"/>
      <name val="Century Gothic"/>
      <family val="2"/>
    </font>
    <font>
      <b/>
      <sz val="10"/>
      <name val="Century Gothic"/>
      <family val="2"/>
    </font>
    <font>
      <b/>
      <sz val="11"/>
      <name val="Century Gothic"/>
      <family val="2"/>
    </font>
    <font>
      <sz val="11"/>
      <color indexed="8"/>
      <name val="Century Gothic"/>
      <family val="2"/>
    </font>
    <font>
      <b/>
      <sz val="10"/>
      <color indexed="8"/>
      <name val="Century Gothic"/>
      <family val="2"/>
    </font>
    <font>
      <b/>
      <sz val="16"/>
      <color indexed="8"/>
      <name val="Century Gothic"/>
      <family val="2"/>
    </font>
    <font>
      <b/>
      <sz val="10"/>
      <color indexed="9"/>
      <name val="Century Gothic"/>
      <family val="2"/>
    </font>
    <font>
      <b/>
      <sz val="36"/>
      <color indexed="55"/>
      <name val="Century Gothic"/>
      <family val="2"/>
    </font>
    <font>
      <sz val="9"/>
      <name val="Century Gothic"/>
      <family val="2"/>
    </font>
    <font>
      <sz val="11"/>
      <name val="Century Gothic"/>
      <family val="2"/>
    </font>
    <font>
      <sz val="16"/>
      <name val="Century Gothic"/>
      <family val="2"/>
    </font>
    <font>
      <b/>
      <sz val="26"/>
      <name val="Century Gothic"/>
      <family val="2"/>
    </font>
    <font>
      <b/>
      <sz val="28"/>
      <name val="Century Gothic"/>
      <family val="2"/>
    </font>
    <font>
      <b/>
      <sz val="16"/>
      <color indexed="63"/>
      <name val="Century Gothic"/>
      <family val="2"/>
    </font>
    <font>
      <b/>
      <sz val="14"/>
      <name val="Tahoma"/>
      <family val="2"/>
    </font>
    <font>
      <sz val="14"/>
      <name val="Tahoma"/>
      <family val="2"/>
    </font>
    <font>
      <b/>
      <sz val="11"/>
      <name val="Tahoma"/>
      <family val="2"/>
    </font>
    <font>
      <sz val="9"/>
      <name val="Tahoma"/>
      <family val="2"/>
    </font>
    <font>
      <b/>
      <sz val="16"/>
      <name val="Tahoma"/>
      <family val="2"/>
    </font>
    <font>
      <b/>
      <sz val="18"/>
      <name val="Tahoma"/>
      <family val="2"/>
    </font>
    <font>
      <sz val="16"/>
      <name val="Tahoma"/>
      <family val="2"/>
    </font>
    <font>
      <b/>
      <i/>
      <sz val="14"/>
      <name val="Tahoma"/>
      <family val="2"/>
    </font>
    <font>
      <b/>
      <sz val="18"/>
      <color indexed="63"/>
      <name val="Century Gothic"/>
      <family val="2"/>
    </font>
    <font>
      <b/>
      <sz val="48"/>
      <name val="Century Gothic"/>
      <family val="2"/>
    </font>
    <font>
      <b/>
      <sz val="24"/>
      <color indexed="9"/>
      <name val="Century Gothic"/>
      <family val="2"/>
    </font>
    <font>
      <b/>
      <sz val="9"/>
      <name val="Tahoma"/>
      <family val="2"/>
    </font>
    <font>
      <sz val="18"/>
      <name val="Tahoma"/>
      <family val="2"/>
    </font>
    <font>
      <sz val="11"/>
      <name val="Tahoma"/>
      <family val="2"/>
    </font>
    <font>
      <sz val="16"/>
      <color indexed="63"/>
      <name val="Century Gothic"/>
      <family val="2"/>
    </font>
    <font>
      <sz val="18"/>
      <color indexed="63"/>
      <name val="Century Gothic"/>
      <family val="2"/>
    </font>
    <font>
      <b/>
      <sz val="14"/>
      <color indexed="63"/>
      <name val="Century Gothic"/>
      <family val="2"/>
    </font>
    <font>
      <sz val="16"/>
      <color indexed="63"/>
      <name val="Calibri"/>
      <family val="2"/>
    </font>
    <font>
      <sz val="18"/>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7"/>
      <color indexed="12"/>
      <name val="Calibri"/>
      <family val="2"/>
    </font>
    <font>
      <u val="single"/>
      <sz val="5.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9"/>
      <name val="Arial"/>
      <family val="2"/>
    </font>
    <font>
      <b/>
      <sz val="11"/>
      <color indexed="8"/>
      <name val="Arial"/>
      <family val="2"/>
    </font>
    <font>
      <b/>
      <sz val="10"/>
      <color indexed="9"/>
      <name val="Arial"/>
      <family val="2"/>
    </font>
    <font>
      <b/>
      <sz val="16"/>
      <color indexed="9"/>
      <name val="Arial"/>
      <family val="2"/>
    </font>
    <font>
      <b/>
      <sz val="16"/>
      <color indexed="63"/>
      <name val="Arial"/>
      <family val="2"/>
    </font>
    <font>
      <sz val="10"/>
      <color indexed="8"/>
      <name val="Arial"/>
      <family val="2"/>
    </font>
    <font>
      <b/>
      <sz val="10"/>
      <color indexed="8"/>
      <name val="Arial"/>
      <family val="2"/>
    </font>
    <font>
      <sz val="11"/>
      <color indexed="9"/>
      <name val="Arial"/>
      <family val="2"/>
    </font>
    <font>
      <sz val="11"/>
      <color indexed="63"/>
      <name val="Century Gothic"/>
      <family val="2"/>
    </font>
    <font>
      <b/>
      <sz val="12"/>
      <color indexed="63"/>
      <name val="Century Gothic"/>
      <family val="2"/>
    </font>
    <font>
      <sz val="12"/>
      <color indexed="63"/>
      <name val="Century Gothic"/>
      <family val="2"/>
    </font>
    <font>
      <u val="single"/>
      <sz val="5.7"/>
      <color indexed="63"/>
      <name val="Calibri"/>
      <family val="2"/>
    </font>
    <font>
      <b/>
      <sz val="11"/>
      <color indexed="63"/>
      <name val="Century Gothic"/>
      <family val="2"/>
    </font>
    <font>
      <sz val="20"/>
      <color indexed="63"/>
      <name val="Century Gothic"/>
      <family val="2"/>
    </font>
    <font>
      <b/>
      <sz val="16"/>
      <color indexed="9"/>
      <name val="Century Gothic"/>
      <family val="2"/>
    </font>
    <font>
      <b/>
      <sz val="48"/>
      <color indexed="63"/>
      <name val="Century Gothic"/>
      <family val="2"/>
    </font>
    <font>
      <b/>
      <sz val="26"/>
      <color indexed="63"/>
      <name val="Century Gothic"/>
      <family val="2"/>
    </font>
    <font>
      <b/>
      <sz val="22"/>
      <color indexed="63"/>
      <name val="Century Gothic"/>
      <family val="2"/>
    </font>
    <font>
      <sz val="22"/>
      <color indexed="63"/>
      <name val="Century Gothic"/>
      <family val="2"/>
    </font>
    <font>
      <b/>
      <sz val="22"/>
      <color indexed="9"/>
      <name val="Century Gothic"/>
      <family val="2"/>
    </font>
    <font>
      <b/>
      <sz val="20"/>
      <color indexed="63"/>
      <name val="Century Gothic"/>
      <family val="2"/>
    </font>
    <font>
      <u val="single"/>
      <sz val="20"/>
      <color indexed="63"/>
      <name val="Calibri"/>
      <family val="2"/>
    </font>
    <font>
      <b/>
      <sz val="26"/>
      <color indexed="9"/>
      <name val="Century Gothic"/>
      <family val="2"/>
    </font>
    <font>
      <b/>
      <sz val="26"/>
      <color indexed="63"/>
      <name val="Arial"/>
      <family val="2"/>
    </font>
    <font>
      <sz val="26"/>
      <color indexed="63"/>
      <name val="Century Gothic"/>
      <family val="2"/>
    </font>
    <font>
      <b/>
      <sz val="20"/>
      <color indexed="8"/>
      <name val="Century Gothic"/>
      <family val="2"/>
    </font>
    <font>
      <sz val="20"/>
      <color indexed="8"/>
      <name val="Century Gothic"/>
      <family val="2"/>
    </font>
    <font>
      <b/>
      <sz val="20"/>
      <color indexed="9"/>
      <name val="Century Gothic"/>
      <family val="2"/>
    </font>
    <font>
      <sz val="20"/>
      <color indexed="9"/>
      <name val="Century Gothic"/>
      <family val="2"/>
    </font>
    <font>
      <b/>
      <sz val="26"/>
      <color indexed="9"/>
      <name val="Arial"/>
      <family val="2"/>
    </font>
    <font>
      <b/>
      <sz val="18"/>
      <color indexed="63"/>
      <name val="Calibri"/>
      <family val="2"/>
    </font>
    <font>
      <b/>
      <sz val="22"/>
      <color indexed="63"/>
      <name val="Calibri"/>
      <family val="2"/>
    </font>
    <font>
      <b/>
      <sz val="18"/>
      <color indexed="9"/>
      <name val="Century Gothic"/>
      <family val="2"/>
    </font>
    <font>
      <b/>
      <sz val="36"/>
      <color indexed="63"/>
      <name val="Century Gothic"/>
      <family val="2"/>
    </font>
    <font>
      <b/>
      <sz val="14"/>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7"/>
      <color theme="10"/>
      <name val="Calibri"/>
      <family val="2"/>
    </font>
    <font>
      <u val="single"/>
      <sz val="5.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b/>
      <sz val="10"/>
      <color theme="0"/>
      <name val="Arial"/>
      <family val="2"/>
    </font>
    <font>
      <b/>
      <sz val="16"/>
      <color theme="0"/>
      <name val="Arial"/>
      <family val="2"/>
    </font>
    <font>
      <b/>
      <sz val="16"/>
      <color theme="1" tint="0.24998000264167786"/>
      <name val="Arial"/>
      <family val="2"/>
    </font>
    <font>
      <sz val="10"/>
      <color theme="1"/>
      <name val="Arial"/>
      <family val="2"/>
    </font>
    <font>
      <b/>
      <sz val="10"/>
      <color theme="1"/>
      <name val="Arial"/>
      <family val="2"/>
    </font>
    <font>
      <sz val="11"/>
      <color theme="0"/>
      <name val="Arial"/>
      <family val="2"/>
    </font>
    <font>
      <sz val="11"/>
      <color theme="1" tint="0.24998000264167786"/>
      <name val="Century Gothic"/>
      <family val="2"/>
    </font>
    <font>
      <b/>
      <sz val="16"/>
      <color theme="1" tint="0.24998000264167786"/>
      <name val="Century Gothic"/>
      <family val="2"/>
    </font>
    <font>
      <b/>
      <sz val="12"/>
      <color theme="1" tint="0.24998000264167786"/>
      <name val="Century Gothic"/>
      <family val="2"/>
    </font>
    <font>
      <b/>
      <sz val="14"/>
      <color theme="1" tint="0.24998000264167786"/>
      <name val="Century Gothic"/>
      <family val="2"/>
    </font>
    <font>
      <sz val="12"/>
      <color theme="1" tint="0.24998000264167786"/>
      <name val="Century Gothic"/>
      <family val="2"/>
    </font>
    <font>
      <u val="single"/>
      <sz val="5.7"/>
      <color theme="1" tint="0.24998000264167786"/>
      <name val="Calibri"/>
      <family val="2"/>
    </font>
    <font>
      <b/>
      <sz val="11"/>
      <color theme="1" tint="0.24998000264167786"/>
      <name val="Century Gothic"/>
      <family val="2"/>
    </font>
    <font>
      <b/>
      <sz val="18"/>
      <color theme="1" tint="0.24998000264167786"/>
      <name val="Century Gothic"/>
      <family val="2"/>
    </font>
    <font>
      <sz val="20"/>
      <color theme="1" tint="0.24998000264167786"/>
      <name val="Century Gothic"/>
      <family val="2"/>
    </font>
    <font>
      <b/>
      <sz val="16"/>
      <color theme="0"/>
      <name val="Century Gothic"/>
      <family val="2"/>
    </font>
    <font>
      <sz val="18"/>
      <color theme="1" tint="0.24998000264167786"/>
      <name val="Century Gothic"/>
      <family val="2"/>
    </font>
    <font>
      <sz val="16"/>
      <color theme="1" tint="0.24998000264167786"/>
      <name val="Century Gothic"/>
      <family val="2"/>
    </font>
    <font>
      <sz val="11"/>
      <color theme="1" tint="0.15000000596046448"/>
      <name val="Century Gothic"/>
      <family val="2"/>
    </font>
    <font>
      <b/>
      <sz val="48"/>
      <color theme="1" tint="0.15000000596046448"/>
      <name val="Century Gothic"/>
      <family val="2"/>
    </font>
    <font>
      <b/>
      <sz val="26"/>
      <color theme="1" tint="0.15000000596046448"/>
      <name val="Century Gothic"/>
      <family val="2"/>
    </font>
    <font>
      <b/>
      <sz val="11"/>
      <color theme="1" tint="0.15000000596046448"/>
      <name val="Century Gothic"/>
      <family val="2"/>
    </font>
    <font>
      <sz val="16"/>
      <color theme="1" tint="0.15000000596046448"/>
      <name val="Century Gothic"/>
      <family val="2"/>
    </font>
    <font>
      <b/>
      <sz val="14"/>
      <color theme="1" tint="0.15000000596046448"/>
      <name val="Century Gothic"/>
      <family val="2"/>
    </font>
    <font>
      <b/>
      <sz val="12"/>
      <color theme="1" tint="0.15000000596046448"/>
      <name val="Century Gothic"/>
      <family val="2"/>
    </font>
    <font>
      <sz val="12"/>
      <color theme="1" tint="0.15000000596046448"/>
      <name val="Century Gothic"/>
      <family val="2"/>
    </font>
    <font>
      <u val="single"/>
      <sz val="5.7"/>
      <color theme="1" tint="0.15000000596046448"/>
      <name val="Calibri"/>
      <family val="2"/>
    </font>
    <font>
      <sz val="20"/>
      <color theme="1" tint="0.15000000596046448"/>
      <name val="Century Gothic"/>
      <family val="2"/>
    </font>
    <font>
      <b/>
      <sz val="22"/>
      <color theme="1" tint="0.15000000596046448"/>
      <name val="Century Gothic"/>
      <family val="2"/>
    </font>
    <font>
      <sz val="22"/>
      <color theme="1" tint="0.15000000596046448"/>
      <name val="Century Gothic"/>
      <family val="2"/>
    </font>
    <font>
      <b/>
      <sz val="22"/>
      <color theme="0"/>
      <name val="Century Gothic"/>
      <family val="2"/>
    </font>
    <font>
      <b/>
      <sz val="20"/>
      <color theme="1" tint="0.15000000596046448"/>
      <name val="Century Gothic"/>
      <family val="2"/>
    </font>
    <font>
      <u val="single"/>
      <sz val="20"/>
      <color theme="1" tint="0.15000000596046448"/>
      <name val="Calibri"/>
      <family val="2"/>
    </font>
    <font>
      <b/>
      <sz val="26"/>
      <color theme="0"/>
      <name val="Century Gothic"/>
      <family val="2"/>
    </font>
    <font>
      <b/>
      <sz val="26"/>
      <color theme="1" tint="0.15000000596046448"/>
      <name val="Arial"/>
      <family val="2"/>
    </font>
    <font>
      <sz val="26"/>
      <color theme="1" tint="0.15000000596046448"/>
      <name val="Century Gothic"/>
      <family val="2"/>
    </font>
    <font>
      <b/>
      <sz val="16"/>
      <color theme="1" tint="0.15000000596046448"/>
      <name val="Century Gothic"/>
      <family val="2"/>
    </font>
    <font>
      <b/>
      <sz val="20"/>
      <color theme="1" tint="0.04998999834060669"/>
      <name val="Century Gothic"/>
      <family val="2"/>
    </font>
    <font>
      <sz val="20"/>
      <color theme="1" tint="0.04998999834060669"/>
      <name val="Century Gothic"/>
      <family val="2"/>
    </font>
    <font>
      <b/>
      <sz val="20"/>
      <color theme="0"/>
      <name val="Century Gothic"/>
      <family val="2"/>
    </font>
    <font>
      <sz val="20"/>
      <color theme="0"/>
      <name val="Century Gothic"/>
      <family val="2"/>
    </font>
    <font>
      <sz val="18"/>
      <color theme="1" tint="0.15000000596046448"/>
      <name val="Century Gothic"/>
      <family val="2"/>
    </font>
    <font>
      <b/>
      <sz val="18"/>
      <color theme="1" tint="0.15000000596046448"/>
      <name val="Century Gothic"/>
      <family val="2"/>
    </font>
    <font>
      <b/>
      <sz val="26"/>
      <color theme="0"/>
      <name val="Arial"/>
      <family val="2"/>
    </font>
    <font>
      <sz val="10"/>
      <color theme="1"/>
      <name val="Century Gothic"/>
      <family val="2"/>
    </font>
    <font>
      <b/>
      <sz val="18"/>
      <color theme="1" tint="0.24998000264167786"/>
      <name val="Calibri"/>
      <family val="2"/>
    </font>
    <font>
      <b/>
      <sz val="18"/>
      <color theme="0"/>
      <name val="Century Gothic"/>
      <family val="2"/>
    </font>
    <font>
      <b/>
      <sz val="36"/>
      <color theme="1" tint="0.15000000596046448"/>
      <name val="Century Gothic"/>
      <family val="2"/>
    </font>
    <font>
      <b/>
      <sz val="22"/>
      <color theme="1" tint="0.15000000596046448"/>
      <name val="Calibri"/>
      <family val="2"/>
    </font>
    <font>
      <b/>
      <sz val="16"/>
      <color theme="1" tint="0.15000000596046448"/>
      <name val="Arial"/>
      <family val="2"/>
    </font>
    <font>
      <b/>
      <sz val="14"/>
      <color theme="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03A"/>
        <bgColor indexed="64"/>
      </patternFill>
    </fill>
    <fill>
      <patternFill patternType="solid">
        <fgColor rgb="FF339966"/>
        <bgColor indexed="64"/>
      </patternFill>
    </fill>
    <fill>
      <patternFill patternType="solid">
        <fgColor rgb="FF669900"/>
        <bgColor indexed="64"/>
      </patternFill>
    </fill>
    <fill>
      <patternFill patternType="solid">
        <fgColor theme="9" tint="-0.4999699890613556"/>
        <bgColor indexed="64"/>
      </patternFill>
    </fill>
    <fill>
      <patternFill patternType="solid">
        <fgColor rgb="FF92D050"/>
        <bgColor indexed="64"/>
      </patternFill>
    </fill>
    <fill>
      <patternFill patternType="solid">
        <fgColor rgb="FF00B050"/>
        <bgColor indexed="64"/>
      </patternFill>
    </fill>
    <fill>
      <patternFill patternType="solid">
        <fgColor theme="6" tint="-0.24997000396251678"/>
        <bgColor indexed="64"/>
      </patternFill>
    </fill>
    <fill>
      <patternFill patternType="solid">
        <fgColor theme="0"/>
        <bgColor indexed="64"/>
      </patternFill>
    </fill>
    <fill>
      <patternFill patternType="solid">
        <fgColor rgb="FF66FF99"/>
        <bgColor indexed="64"/>
      </patternFill>
    </fill>
    <fill>
      <patternFill patternType="solid">
        <fgColor rgb="FF006666"/>
        <bgColor indexed="64"/>
      </patternFill>
    </fill>
    <fill>
      <patternFill patternType="solid">
        <fgColor theme="5" tint="-0.49996998906135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2" tint="-0.4999699890613556"/>
      </left>
      <right style="hair">
        <color theme="2" tint="-0.4999699890613556"/>
      </right>
      <top style="hair">
        <color theme="2" tint="-0.4999699890613556"/>
      </top>
      <bottom style="hair">
        <color theme="2" tint="-0.4999699890613556"/>
      </bottom>
    </border>
    <border>
      <left style="hair">
        <color theme="2" tint="-0.4999699890613556"/>
      </left>
      <right style="hair">
        <color theme="2" tint="-0.4999699890613556"/>
      </right>
      <top style="hair">
        <color theme="2" tint="-0.4999699890613556"/>
      </top>
      <bottom/>
    </border>
    <border>
      <left style="hair">
        <color theme="2" tint="-0.4999699890613556"/>
      </left>
      <right style="hair">
        <color theme="2" tint="-0.4999699890613556"/>
      </right>
      <top/>
      <bottom style="hair">
        <color theme="2" tint="-0.4999699890613556"/>
      </bottom>
    </border>
    <border>
      <left style="hair"/>
      <right style="hair"/>
      <top style="hair"/>
      <bottom style="hair"/>
    </border>
    <border>
      <left style="hair"/>
      <right>
        <color indexed="63"/>
      </right>
      <top>
        <color indexed="63"/>
      </top>
      <bottom>
        <color indexed="63"/>
      </bottom>
    </border>
    <border>
      <left style="hair"/>
      <right style="hair"/>
      <top/>
      <bottom style="hair"/>
    </border>
    <border>
      <left>
        <color indexed="63"/>
      </left>
      <right style="hair"/>
      <top style="hair"/>
      <bottom/>
    </border>
    <border>
      <left style="hair"/>
      <right style="hair"/>
      <top style="hair"/>
      <bottom/>
    </border>
    <border>
      <left>
        <color indexed="63"/>
      </left>
      <right style="hair"/>
      <top/>
      <bottom style="hair"/>
    </border>
    <border>
      <left>
        <color indexed="63"/>
      </left>
      <right style="hair"/>
      <top>
        <color indexed="63"/>
      </top>
      <bottom>
        <color indexed="63"/>
      </bottom>
    </border>
    <border>
      <left/>
      <right/>
      <top style="hair"/>
      <bottom style="hair"/>
    </border>
    <border>
      <left>
        <color indexed="63"/>
      </left>
      <right>
        <color indexed="63"/>
      </right>
      <top/>
      <bottom style="hair"/>
    </border>
    <border>
      <left style="hair"/>
      <right/>
      <top style="hair"/>
      <bottom/>
    </border>
    <border>
      <left/>
      <right style="hair"/>
      <top style="hair"/>
      <bottom style="hair"/>
    </border>
    <border>
      <left style="hair"/>
      <right/>
      <top style="hair"/>
      <bottom style="hair"/>
    </border>
    <border>
      <left style="hair"/>
      <right/>
      <top/>
      <bottom style="hair"/>
    </border>
    <border>
      <left style="hair">
        <color theme="2" tint="-0.4999699890613556"/>
      </left>
      <right style="hair">
        <color theme="2" tint="-0.4999699890613556"/>
      </right>
      <top/>
      <bottom/>
    </border>
    <border>
      <left style="hair">
        <color theme="2" tint="-0.4999699890613556"/>
      </left>
      <right/>
      <top/>
      <bottom style="hair">
        <color theme="2" tint="-0.4999699890613556"/>
      </bottom>
    </border>
    <border>
      <left/>
      <right/>
      <top/>
      <bottom style="hair">
        <color theme="2" tint="-0.4999699890613556"/>
      </bottom>
    </border>
    <border>
      <left style="hair">
        <color theme="2" tint="-0.4999699890613556"/>
      </left>
      <right/>
      <top style="hair">
        <color theme="2" tint="-0.4999699890613556"/>
      </top>
      <bottom style="hair">
        <color theme="2" tint="-0.4999699890613556"/>
      </bottom>
    </border>
    <border>
      <left/>
      <right style="hair">
        <color theme="2" tint="-0.4999699890613556"/>
      </right>
      <top style="hair">
        <color theme="2" tint="-0.4999699890613556"/>
      </top>
      <bottom style="hair">
        <color theme="2" tint="-0.4999699890613556"/>
      </bottom>
    </border>
    <border>
      <left style="hair"/>
      <right style="hair"/>
      <top>
        <color indexed="63"/>
      </top>
      <bottom>
        <color indexed="63"/>
      </bottom>
    </border>
    <border>
      <left>
        <color indexed="63"/>
      </left>
      <right>
        <color indexed="63"/>
      </right>
      <top style="hair"/>
      <bottom>
        <color indexed="63"/>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4" applyNumberFormat="0" applyFill="0" applyAlignment="0" applyProtection="0"/>
    <xf numFmtId="0" fontId="99" fillId="0" borderId="0" applyNumberFormat="0" applyFill="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100" fillId="29" borderId="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4" fillId="31" borderId="0" applyNumberFormat="0" applyBorder="0" applyAlignment="0" applyProtection="0"/>
    <xf numFmtId="0" fontId="1"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05" fillId="21" borderId="6"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7" applyNumberFormat="0" applyFill="0" applyAlignment="0" applyProtection="0"/>
    <xf numFmtId="0" fontId="99" fillId="0" borderId="8" applyNumberFormat="0" applyFill="0" applyAlignment="0" applyProtection="0"/>
    <xf numFmtId="0" fontId="110" fillId="0" borderId="9" applyNumberFormat="0" applyFill="0" applyAlignment="0" applyProtection="0"/>
  </cellStyleXfs>
  <cellXfs count="613">
    <xf numFmtId="0" fontId="0" fillId="0" borderId="0" xfId="0" applyFont="1" applyAlignment="1">
      <alignment/>
    </xf>
    <xf numFmtId="180" fontId="0" fillId="0" borderId="0" xfId="0" applyNumberFormat="1" applyAlignment="1">
      <alignment/>
    </xf>
    <xf numFmtId="180" fontId="0" fillId="0" borderId="0" xfId="87" applyNumberFormat="1" applyFont="1" applyAlignment="1">
      <alignment horizontal="center"/>
    </xf>
    <xf numFmtId="0" fontId="0" fillId="0" borderId="10" xfId="0" applyBorder="1" applyAlignment="1">
      <alignment/>
    </xf>
    <xf numFmtId="180" fontId="0" fillId="0" borderId="10" xfId="0" applyNumberFormat="1" applyBorder="1" applyAlignment="1">
      <alignment horizontal="center"/>
    </xf>
    <xf numFmtId="180" fontId="0" fillId="0" borderId="10" xfId="0" applyNumberFormat="1" applyBorder="1" applyAlignment="1">
      <alignment/>
    </xf>
    <xf numFmtId="180" fontId="0" fillId="0" borderId="10" xfId="87" applyNumberFormat="1" applyFont="1" applyBorder="1" applyAlignment="1">
      <alignment horizontal="center"/>
    </xf>
    <xf numFmtId="180" fontId="6" fillId="0" borderId="10" xfId="87" applyNumberFormat="1" applyFont="1" applyFill="1" applyBorder="1" applyAlignment="1">
      <alignment horizontal="center" vertical="center" wrapText="1"/>
    </xf>
    <xf numFmtId="0" fontId="5" fillId="25" borderId="10" xfId="59" applyFont="1" applyFill="1" applyBorder="1" applyAlignment="1">
      <alignment horizontal="justify" vertical="center" wrapText="1"/>
      <protection/>
    </xf>
    <xf numFmtId="0" fontId="6" fillId="25" borderId="10" xfId="59" applyFont="1" applyFill="1" applyBorder="1" applyAlignment="1">
      <alignment horizontal="center" vertical="center" wrapText="1"/>
      <protection/>
    </xf>
    <xf numFmtId="0" fontId="6" fillId="25" borderId="10" xfId="59" applyFont="1" applyFill="1" applyBorder="1" applyAlignment="1">
      <alignment horizontal="justify" vertical="center" wrapText="1"/>
      <protection/>
    </xf>
    <xf numFmtId="0" fontId="5" fillId="25" borderId="10" xfId="59" applyFont="1" applyFill="1" applyBorder="1" applyAlignment="1">
      <alignment horizontal="center" vertical="center" wrapText="1"/>
      <protection/>
    </xf>
    <xf numFmtId="0" fontId="6" fillId="25" borderId="10" xfId="0" applyFont="1" applyFill="1" applyBorder="1" applyAlignment="1">
      <alignment vertical="center" wrapText="1"/>
    </xf>
    <xf numFmtId="0" fontId="6" fillId="25" borderId="10" xfId="0" applyFont="1" applyFill="1" applyBorder="1" applyAlignment="1">
      <alignment horizontal="center" vertical="center" wrapText="1"/>
    </xf>
    <xf numFmtId="0" fontId="5" fillId="25" borderId="10" xfId="0" applyFont="1" applyFill="1" applyBorder="1" applyAlignment="1">
      <alignment vertical="center" wrapText="1"/>
    </xf>
    <xf numFmtId="0" fontId="6" fillId="25" borderId="10" xfId="0" applyFont="1" applyFill="1" applyBorder="1" applyAlignment="1">
      <alignment horizontal="left" vertical="center" wrapText="1"/>
    </xf>
    <xf numFmtId="0" fontId="6" fillId="25" borderId="10" xfId="59" applyFont="1" applyFill="1" applyBorder="1" applyAlignment="1">
      <alignment horizontal="center" vertical="center" wrapText="1"/>
      <protection/>
    </xf>
    <xf numFmtId="0" fontId="5" fillId="25" borderId="10" xfId="59" applyFont="1" applyFill="1" applyBorder="1" applyAlignment="1">
      <alignment horizontal="center" vertical="center" wrapText="1"/>
      <protection/>
    </xf>
    <xf numFmtId="0" fontId="6" fillId="0" borderId="10" xfId="59" applyFont="1" applyBorder="1" applyAlignment="1">
      <alignment horizontal="center" vertical="center" wrapText="1"/>
      <protection/>
    </xf>
    <xf numFmtId="0" fontId="10" fillId="0" borderId="10" xfId="59" applyFont="1" applyBorder="1" applyAlignment="1">
      <alignment horizontal="justify" vertical="center" wrapText="1"/>
      <protection/>
    </xf>
    <xf numFmtId="0" fontId="12" fillId="33" borderId="10" xfId="63" applyFont="1" applyFill="1" applyBorder="1" applyAlignment="1">
      <alignment horizontal="center" vertical="center" wrapText="1"/>
      <protection/>
    </xf>
    <xf numFmtId="0" fontId="5" fillId="25" borderId="10" xfId="59" applyFont="1" applyFill="1" applyBorder="1" applyAlignment="1">
      <alignment horizontal="justify" vertical="center" wrapText="1"/>
      <protection/>
    </xf>
    <xf numFmtId="0" fontId="6" fillId="25" borderId="10" xfId="59" applyFont="1" applyFill="1" applyBorder="1" applyAlignment="1">
      <alignment vertical="center" wrapText="1"/>
      <protection/>
    </xf>
    <xf numFmtId="180" fontId="5" fillId="0" borderId="10" xfId="87"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180" fontId="6" fillId="0" borderId="10" xfId="87" applyNumberFormat="1" applyFont="1" applyFill="1" applyBorder="1" applyAlignment="1">
      <alignment horizontal="center" vertical="center" wrapText="1"/>
    </xf>
    <xf numFmtId="180" fontId="14" fillId="0" borderId="10" xfId="87" applyNumberFormat="1" applyFont="1" applyFill="1" applyBorder="1" applyAlignment="1">
      <alignment horizontal="center" vertical="center" wrapText="1"/>
    </xf>
    <xf numFmtId="10" fontId="14" fillId="0" borderId="10" xfId="63" applyNumberFormat="1" applyFont="1" applyFill="1" applyBorder="1" applyAlignment="1">
      <alignment horizontal="center" vertical="center" wrapText="1"/>
      <protection/>
    </xf>
    <xf numFmtId="180" fontId="10" fillId="0" borderId="10" xfId="59" applyNumberFormat="1" applyFont="1" applyBorder="1" applyAlignment="1">
      <alignment horizontal="justify" vertical="center" wrapText="1"/>
      <protection/>
    </xf>
    <xf numFmtId="180" fontId="12" fillId="33" borderId="10" xfId="63" applyNumberFormat="1" applyFont="1" applyFill="1" applyBorder="1" applyAlignment="1">
      <alignment horizontal="center" vertical="center" wrapText="1"/>
      <protection/>
    </xf>
    <xf numFmtId="9" fontId="10" fillId="0" borderId="10" xfId="59" applyNumberFormat="1"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0" fontId="5" fillId="25" borderId="10" xfId="59" applyFont="1" applyFill="1" applyBorder="1" applyAlignment="1">
      <alignment horizontal="justify" vertical="center" wrapText="1"/>
      <protection/>
    </xf>
    <xf numFmtId="0" fontId="6" fillId="25" borderId="10" xfId="59" applyFont="1" applyFill="1" applyBorder="1" applyAlignment="1">
      <alignment horizontal="center" vertical="center" wrapText="1"/>
      <protection/>
    </xf>
    <xf numFmtId="180" fontId="6" fillId="0" borderId="11" xfId="87" applyNumberFormat="1" applyFont="1" applyFill="1" applyBorder="1" applyAlignment="1">
      <alignment horizontal="center" vertical="center" wrapText="1"/>
    </xf>
    <xf numFmtId="180" fontId="6" fillId="0" borderId="12" xfId="87" applyNumberFormat="1" applyFont="1" applyFill="1" applyBorder="1" applyAlignment="1">
      <alignment horizontal="center" vertical="center" wrapText="1"/>
    </xf>
    <xf numFmtId="0" fontId="10" fillId="25" borderId="10" xfId="59" applyFont="1" applyFill="1" applyBorder="1" applyAlignment="1">
      <alignment horizontal="center" vertical="center" wrapText="1"/>
      <protection/>
    </xf>
    <xf numFmtId="9" fontId="7" fillId="0" borderId="11" xfId="59" applyNumberFormat="1" applyFont="1" applyFill="1" applyBorder="1" applyAlignment="1">
      <alignment horizontal="center" vertical="center" wrapText="1"/>
      <protection/>
    </xf>
    <xf numFmtId="9" fontId="10" fillId="0" borderId="11" xfId="59" applyNumberFormat="1" applyFont="1" applyFill="1" applyBorder="1" applyAlignment="1">
      <alignment horizontal="center" vertical="center" wrapText="1"/>
      <protection/>
    </xf>
    <xf numFmtId="0" fontId="12" fillId="34" borderId="10" xfId="63" applyFont="1" applyFill="1" applyBorder="1" applyAlignment="1">
      <alignment horizontal="center" vertical="center" wrapText="1"/>
      <protection/>
    </xf>
    <xf numFmtId="9" fontId="0" fillId="0" borderId="0" xfId="0" applyNumberFormat="1" applyAlignment="1">
      <alignment/>
    </xf>
    <xf numFmtId="0" fontId="0" fillId="35" borderId="10" xfId="0" applyFill="1" applyBorder="1" applyAlignment="1">
      <alignment/>
    </xf>
    <xf numFmtId="180" fontId="93" fillId="35" borderId="10" xfId="0" applyNumberFormat="1" applyFont="1" applyFill="1" applyBorder="1" applyAlignment="1">
      <alignment/>
    </xf>
    <xf numFmtId="180" fontId="96" fillId="35" borderId="10" xfId="0" applyNumberFormat="1" applyFont="1" applyFill="1" applyBorder="1" applyAlignment="1">
      <alignment/>
    </xf>
    <xf numFmtId="0" fontId="12" fillId="33" borderId="0" xfId="63" applyFont="1" applyFill="1" applyBorder="1" applyAlignment="1">
      <alignment horizontal="center" vertical="center" wrapText="1"/>
      <protection/>
    </xf>
    <xf numFmtId="180" fontId="0" fillId="0" borderId="0" xfId="87" applyNumberFormat="1" applyFont="1" applyBorder="1" applyAlignment="1">
      <alignment horizontal="center"/>
    </xf>
    <xf numFmtId="0" fontId="0" fillId="0" borderId="0" xfId="0" applyBorder="1" applyAlignment="1">
      <alignment/>
    </xf>
    <xf numFmtId="9" fontId="7" fillId="0" borderId="11" xfId="59" applyNumberFormat="1" applyFont="1" applyFill="1" applyBorder="1" applyAlignment="1">
      <alignment horizontal="center" vertical="center" wrapText="1"/>
      <protection/>
    </xf>
    <xf numFmtId="180" fontId="10" fillId="0" borderId="11" xfId="59" applyNumberFormat="1" applyFont="1" applyFill="1" applyBorder="1" applyAlignment="1">
      <alignment horizontal="center" vertical="center" wrapText="1"/>
      <protection/>
    </xf>
    <xf numFmtId="180" fontId="10" fillId="0" borderId="10" xfId="59" applyNumberFormat="1" applyFont="1" applyFill="1" applyBorder="1" applyAlignment="1">
      <alignment horizontal="center" vertical="center" wrapText="1"/>
      <protection/>
    </xf>
    <xf numFmtId="180" fontId="6" fillId="0" borderId="12" xfId="87" applyNumberFormat="1" applyFont="1" applyFill="1" applyBorder="1" applyAlignment="1">
      <alignment horizontal="center" vertical="center" wrapText="1"/>
    </xf>
    <xf numFmtId="180" fontId="7" fillId="0" borderId="11" xfId="59" applyNumberFormat="1" applyFont="1" applyFill="1" applyBorder="1" applyAlignment="1">
      <alignment horizontal="center" vertical="center" wrapText="1"/>
      <protection/>
    </xf>
    <xf numFmtId="0" fontId="111" fillId="0" borderId="0" xfId="0" applyFont="1" applyAlignment="1" applyProtection="1">
      <alignment/>
      <protection/>
    </xf>
    <xf numFmtId="0" fontId="112" fillId="33" borderId="13" xfId="0" applyFont="1" applyFill="1" applyBorder="1" applyAlignment="1" applyProtection="1">
      <alignment horizontal="center" vertical="center" wrapText="1"/>
      <protection/>
    </xf>
    <xf numFmtId="0" fontId="112" fillId="33" borderId="13" xfId="0" applyFont="1" applyFill="1" applyBorder="1" applyAlignment="1" applyProtection="1">
      <alignment/>
      <protection/>
    </xf>
    <xf numFmtId="10" fontId="112" fillId="33" borderId="13" xfId="0" applyNumberFormat="1" applyFont="1" applyFill="1" applyBorder="1" applyAlignment="1" applyProtection="1">
      <alignment/>
      <protection/>
    </xf>
    <xf numFmtId="0" fontId="113" fillId="0" borderId="0" xfId="0" applyFont="1" applyAlignment="1" applyProtection="1">
      <alignment/>
      <protection/>
    </xf>
    <xf numFmtId="0" fontId="112" fillId="36" borderId="13" xfId="0" applyFont="1" applyFill="1" applyBorder="1" applyAlignment="1" applyProtection="1">
      <alignment/>
      <protection/>
    </xf>
    <xf numFmtId="10" fontId="112" fillId="36" borderId="13" xfId="0" applyNumberFormat="1" applyFont="1" applyFill="1" applyBorder="1" applyAlignment="1" applyProtection="1">
      <alignment/>
      <protection/>
    </xf>
    <xf numFmtId="0" fontId="112" fillId="37" borderId="13" xfId="0" applyFont="1" applyFill="1" applyBorder="1" applyAlignment="1" applyProtection="1">
      <alignment wrapText="1"/>
      <protection/>
    </xf>
    <xf numFmtId="10" fontId="112" fillId="37" borderId="13" xfId="0" applyNumberFormat="1" applyFont="1" applyFill="1" applyBorder="1" applyAlignment="1" applyProtection="1">
      <alignment wrapText="1"/>
      <protection/>
    </xf>
    <xf numFmtId="0" fontId="112" fillId="33" borderId="13" xfId="0" applyFont="1" applyFill="1" applyBorder="1" applyAlignment="1" applyProtection="1">
      <alignment horizontal="center"/>
      <protection/>
    </xf>
    <xf numFmtId="0" fontId="114" fillId="33" borderId="13" xfId="0" applyFont="1" applyFill="1" applyBorder="1" applyAlignment="1" applyProtection="1">
      <alignment horizontal="center"/>
      <protection/>
    </xf>
    <xf numFmtId="0" fontId="114" fillId="33" borderId="13" xfId="0" applyFont="1" applyFill="1" applyBorder="1" applyAlignment="1" applyProtection="1">
      <alignment horizontal="center" vertical="center" wrapText="1"/>
      <protection/>
    </xf>
    <xf numFmtId="0" fontId="112" fillId="38" borderId="0" xfId="0" applyFont="1" applyFill="1" applyAlignment="1" applyProtection="1">
      <alignment/>
      <protection/>
    </xf>
    <xf numFmtId="10" fontId="112" fillId="38" borderId="0" xfId="87" applyNumberFormat="1" applyFont="1" applyFill="1" applyAlignment="1" applyProtection="1">
      <alignment horizontal="center"/>
      <protection/>
    </xf>
    <xf numFmtId="9" fontId="112" fillId="38" borderId="0" xfId="0" applyNumberFormat="1" applyFont="1" applyFill="1" applyAlignment="1" applyProtection="1">
      <alignment horizontal="center"/>
      <protection/>
    </xf>
    <xf numFmtId="0" fontId="112" fillId="36" borderId="0" xfId="0" applyFont="1" applyFill="1" applyAlignment="1" applyProtection="1">
      <alignment/>
      <protection/>
    </xf>
    <xf numFmtId="10" fontId="112" fillId="36" borderId="0" xfId="0" applyNumberFormat="1" applyFont="1" applyFill="1" applyAlignment="1" applyProtection="1">
      <alignment horizontal="center"/>
      <protection/>
    </xf>
    <xf numFmtId="9" fontId="112" fillId="36" borderId="0" xfId="0" applyNumberFormat="1" applyFont="1" applyFill="1" applyAlignment="1" applyProtection="1">
      <alignment horizontal="center"/>
      <protection/>
    </xf>
    <xf numFmtId="0" fontId="111" fillId="0" borderId="0" xfId="0" applyFont="1" applyAlignment="1" applyProtection="1">
      <alignment/>
      <protection hidden="1"/>
    </xf>
    <xf numFmtId="0" fontId="112" fillId="33" borderId="13" xfId="0" applyFont="1" applyFill="1" applyBorder="1" applyAlignment="1" applyProtection="1">
      <alignment horizontal="center" vertical="center" wrapText="1"/>
      <protection hidden="1"/>
    </xf>
    <xf numFmtId="10" fontId="112" fillId="33" borderId="13" xfId="0" applyNumberFormat="1" applyFont="1" applyFill="1" applyBorder="1" applyAlignment="1" applyProtection="1">
      <alignment/>
      <protection hidden="1"/>
    </xf>
    <xf numFmtId="0" fontId="113" fillId="0" borderId="0" xfId="0" applyFont="1" applyAlignment="1" applyProtection="1">
      <alignment/>
      <protection hidden="1"/>
    </xf>
    <xf numFmtId="10" fontId="112" fillId="37" borderId="13" xfId="0" applyNumberFormat="1" applyFont="1" applyFill="1" applyBorder="1" applyAlignment="1" applyProtection="1">
      <alignment wrapText="1"/>
      <protection hidden="1"/>
    </xf>
    <xf numFmtId="0" fontId="114" fillId="33" borderId="13" xfId="0" applyFont="1" applyFill="1" applyBorder="1" applyAlignment="1" applyProtection="1">
      <alignment horizontal="center"/>
      <protection hidden="1"/>
    </xf>
    <xf numFmtId="0" fontId="114" fillId="33" borderId="13" xfId="0" applyFont="1" applyFill="1" applyBorder="1" applyAlignment="1" applyProtection="1">
      <alignment horizontal="center" vertical="center" wrapText="1"/>
      <protection hidden="1"/>
    </xf>
    <xf numFmtId="10" fontId="112" fillId="38" borderId="0" xfId="87" applyNumberFormat="1" applyFont="1" applyFill="1" applyAlignment="1" applyProtection="1">
      <alignment horizontal="center"/>
      <protection hidden="1"/>
    </xf>
    <xf numFmtId="9" fontId="112" fillId="38" borderId="0" xfId="0" applyNumberFormat="1" applyFont="1" applyFill="1" applyAlignment="1" applyProtection="1">
      <alignment horizontal="center"/>
      <protection hidden="1"/>
    </xf>
    <xf numFmtId="10" fontId="112" fillId="36" borderId="0" xfId="0" applyNumberFormat="1" applyFont="1" applyFill="1" applyAlignment="1" applyProtection="1">
      <alignment horizontal="center"/>
      <protection hidden="1"/>
    </xf>
    <xf numFmtId="9" fontId="112" fillId="36" borderId="0" xfId="0" applyNumberFormat="1" applyFont="1" applyFill="1" applyAlignment="1" applyProtection="1">
      <alignment horizontal="center"/>
      <protection hidden="1"/>
    </xf>
    <xf numFmtId="0" fontId="15" fillId="0" borderId="0" xfId="0" applyFont="1" applyAlignment="1" applyProtection="1">
      <alignment vertical="center"/>
      <protection hidden="1"/>
    </xf>
    <xf numFmtId="0" fontId="8" fillId="0" borderId="14" xfId="63" applyFont="1" applyFill="1" applyBorder="1" applyAlignment="1" applyProtection="1">
      <alignment horizontal="left" vertical="center" wrapText="1"/>
      <protection hidden="1"/>
    </xf>
    <xf numFmtId="0" fontId="8" fillId="0" borderId="0" xfId="63" applyFont="1" applyFill="1" applyBorder="1" applyAlignment="1" applyProtection="1">
      <alignment horizontal="center" vertical="center" wrapText="1"/>
      <protection hidden="1"/>
    </xf>
    <xf numFmtId="0" fontId="8" fillId="0" borderId="0" xfId="63" applyFont="1" applyFill="1" applyBorder="1" applyAlignment="1" applyProtection="1">
      <alignment horizontal="left" vertical="center" wrapText="1"/>
      <protection hidden="1"/>
    </xf>
    <xf numFmtId="0" fontId="15" fillId="0" borderId="0" xfId="63" applyFont="1" applyFill="1" applyBorder="1" applyAlignment="1" applyProtection="1">
      <alignment horizontal="center" vertical="center"/>
      <protection hidden="1"/>
    </xf>
    <xf numFmtId="10" fontId="15" fillId="0" borderId="0" xfId="0" applyNumberFormat="1" applyFont="1" applyAlignment="1" applyProtection="1">
      <alignment vertical="center"/>
      <protection hidden="1"/>
    </xf>
    <xf numFmtId="10" fontId="115" fillId="39" borderId="15" xfId="0" applyNumberFormat="1" applyFont="1" applyFill="1" applyBorder="1" applyAlignment="1" applyProtection="1">
      <alignment horizontal="center" wrapText="1"/>
      <protection hidden="1"/>
    </xf>
    <xf numFmtId="9" fontId="115" fillId="39" borderId="15" xfId="0" applyNumberFormat="1" applyFont="1" applyFill="1" applyBorder="1" applyAlignment="1" applyProtection="1">
      <alignment horizontal="center" wrapText="1"/>
      <protection hidden="1"/>
    </xf>
    <xf numFmtId="10" fontId="116" fillId="7" borderId="15" xfId="0" applyNumberFormat="1" applyFont="1" applyFill="1" applyBorder="1" applyAlignment="1" applyProtection="1">
      <alignment horizontal="center" wrapText="1"/>
      <protection hidden="1"/>
    </xf>
    <xf numFmtId="0" fontId="15" fillId="40" borderId="0" xfId="0" applyFont="1" applyFill="1" applyAlignment="1" applyProtection="1">
      <alignment vertical="center"/>
      <protection hidden="1"/>
    </xf>
    <xf numFmtId="0" fontId="15" fillId="0" borderId="0" xfId="0" applyFont="1" applyAlignment="1" applyProtection="1">
      <alignment horizontal="center" vertical="center"/>
      <protection hidden="1"/>
    </xf>
    <xf numFmtId="9" fontId="116" fillId="7" borderId="15" xfId="0" applyNumberFormat="1" applyFont="1" applyFill="1" applyBorder="1" applyAlignment="1" applyProtection="1">
      <alignment horizontal="center" wrapText="1"/>
      <protection hidden="1"/>
    </xf>
    <xf numFmtId="10" fontId="112" fillId="37" borderId="13" xfId="0" applyNumberFormat="1" applyFont="1" applyFill="1" applyBorder="1" applyAlignment="1" applyProtection="1">
      <alignment horizontal="right" wrapText="1"/>
      <protection hidden="1"/>
    </xf>
    <xf numFmtId="208" fontId="116" fillId="7" borderId="15" xfId="0" applyNumberFormat="1" applyFont="1" applyFill="1" applyBorder="1" applyAlignment="1" applyProtection="1">
      <alignment horizontal="center" wrapText="1"/>
      <protection hidden="1"/>
    </xf>
    <xf numFmtId="0" fontId="114" fillId="33" borderId="13" xfId="0" applyFont="1" applyFill="1" applyBorder="1" applyAlignment="1" applyProtection="1">
      <alignment wrapText="1"/>
      <protection hidden="1"/>
    </xf>
    <xf numFmtId="0" fontId="114" fillId="37" borderId="13" xfId="0" applyFont="1" applyFill="1" applyBorder="1" applyAlignment="1" applyProtection="1">
      <alignment wrapText="1"/>
      <protection hidden="1"/>
    </xf>
    <xf numFmtId="0" fontId="117" fillId="0" borderId="0" xfId="0" applyFont="1" applyAlignment="1" applyProtection="1">
      <alignment wrapText="1"/>
      <protection hidden="1"/>
    </xf>
    <xf numFmtId="0" fontId="118" fillId="0" borderId="0" xfId="0" applyFont="1" applyAlignment="1" applyProtection="1">
      <alignment wrapText="1"/>
      <protection hidden="1"/>
    </xf>
    <xf numFmtId="0" fontId="114" fillId="38" borderId="0" xfId="0" applyFont="1" applyFill="1" applyAlignment="1" applyProtection="1">
      <alignment wrapText="1"/>
      <protection hidden="1"/>
    </xf>
    <xf numFmtId="0" fontId="114" fillId="36" borderId="0" xfId="0" applyFont="1" applyFill="1" applyAlignment="1" applyProtection="1">
      <alignment wrapText="1"/>
      <protection hidden="1"/>
    </xf>
    <xf numFmtId="10" fontId="114" fillId="0" borderId="0" xfId="87" applyNumberFormat="1" applyFont="1" applyAlignment="1" applyProtection="1">
      <alignment wrapText="1"/>
      <protection hidden="1"/>
    </xf>
    <xf numFmtId="0" fontId="119" fillId="0" borderId="0" xfId="0" applyFont="1" applyAlignment="1" applyProtection="1">
      <alignment/>
      <protection hidden="1"/>
    </xf>
    <xf numFmtId="10" fontId="114" fillId="0" borderId="0" xfId="0" applyNumberFormat="1" applyFont="1" applyAlignment="1" applyProtection="1">
      <alignment wrapText="1"/>
      <protection hidden="1"/>
    </xf>
    <xf numFmtId="10" fontId="119" fillId="0" borderId="0" xfId="0" applyNumberFormat="1" applyFont="1" applyAlignment="1" applyProtection="1">
      <alignment/>
      <protection hidden="1"/>
    </xf>
    <xf numFmtId="10" fontId="112" fillId="0" borderId="0" xfId="0" applyNumberFormat="1" applyFont="1" applyAlignment="1" applyProtection="1">
      <alignment/>
      <protection hidden="1"/>
    </xf>
    <xf numFmtId="0" fontId="112" fillId="0" borderId="0" xfId="0" applyFont="1" applyAlignment="1" applyProtection="1">
      <alignment/>
      <protection hidden="1"/>
    </xf>
    <xf numFmtId="0" fontId="17" fillId="0" borderId="0" xfId="63" applyFont="1" applyFill="1" applyBorder="1" applyAlignment="1" applyProtection="1">
      <alignment horizontal="center" vertical="center" wrapText="1"/>
      <protection hidden="1"/>
    </xf>
    <xf numFmtId="0" fontId="120" fillId="0" borderId="0" xfId="0" applyFont="1" applyAlignment="1" applyProtection="1">
      <alignment vertical="center"/>
      <protection hidden="1"/>
    </xf>
    <xf numFmtId="0" fontId="114" fillId="37" borderId="0" xfId="0" applyFont="1" applyFill="1" applyBorder="1" applyAlignment="1" applyProtection="1">
      <alignment wrapText="1"/>
      <protection hidden="1"/>
    </xf>
    <xf numFmtId="10" fontId="112" fillId="37" borderId="0" xfId="0" applyNumberFormat="1" applyFont="1" applyFill="1" applyBorder="1" applyAlignment="1" applyProtection="1">
      <alignment wrapText="1"/>
      <protection hidden="1"/>
    </xf>
    <xf numFmtId="0" fontId="17" fillId="40" borderId="0" xfId="63" applyFont="1" applyFill="1" applyBorder="1" applyAlignment="1" applyProtection="1">
      <alignment horizontal="center" vertical="center" wrapText="1"/>
      <protection hidden="1"/>
    </xf>
    <xf numFmtId="0" fontId="121" fillId="10" borderId="13" xfId="0" applyFont="1" applyFill="1" applyBorder="1" applyAlignment="1">
      <alignment horizontal="center" vertical="center" wrapText="1"/>
    </xf>
    <xf numFmtId="9" fontId="122" fillId="40" borderId="13" xfId="87" applyFont="1" applyFill="1" applyBorder="1" applyAlignment="1" applyProtection="1">
      <alignment horizontal="center" vertical="center" wrapText="1"/>
      <protection hidden="1"/>
    </xf>
    <xf numFmtId="0" fontId="123" fillId="10" borderId="16" xfId="0" applyFont="1" applyFill="1" applyBorder="1" applyAlignment="1" applyProtection="1">
      <alignment vertical="center" wrapText="1"/>
      <protection hidden="1"/>
    </xf>
    <xf numFmtId="9" fontId="124" fillId="10" borderId="13" xfId="87" applyFont="1" applyFill="1" applyBorder="1" applyAlignment="1" applyProtection="1">
      <alignment horizontal="center" vertical="center" wrapText="1"/>
      <protection hidden="1"/>
    </xf>
    <xf numFmtId="10" fontId="124" fillId="40" borderId="17" xfId="87" applyNumberFormat="1" applyFont="1" applyFill="1" applyBorder="1" applyAlignment="1" applyProtection="1">
      <alignment horizontal="center" vertical="center" wrapText="1"/>
      <protection hidden="1"/>
    </xf>
    <xf numFmtId="9" fontId="124" fillId="10" borderId="17" xfId="87" applyFont="1" applyFill="1" applyBorder="1" applyAlignment="1" applyProtection="1">
      <alignment horizontal="center" vertical="center" wrapText="1"/>
      <protection hidden="1"/>
    </xf>
    <xf numFmtId="10" fontId="124" fillId="10" borderId="17" xfId="87" applyNumberFormat="1" applyFont="1" applyFill="1" applyBorder="1" applyAlignment="1" applyProtection="1">
      <alignment horizontal="center" vertical="center" wrapText="1"/>
      <protection hidden="1"/>
    </xf>
    <xf numFmtId="9" fontId="124" fillId="7" borderId="13" xfId="87" applyFont="1" applyFill="1" applyBorder="1" applyAlignment="1" applyProtection="1">
      <alignment horizontal="center" vertical="center"/>
      <protection hidden="1"/>
    </xf>
    <xf numFmtId="9" fontId="124" fillId="7" borderId="17" xfId="87" applyFont="1" applyFill="1" applyBorder="1" applyAlignment="1" applyProtection="1">
      <alignment horizontal="center" vertical="center"/>
      <protection hidden="1"/>
    </xf>
    <xf numFmtId="1" fontId="124" fillId="10" borderId="17" xfId="0" applyNumberFormat="1" applyFont="1" applyFill="1" applyBorder="1" applyAlignment="1" applyProtection="1">
      <alignment horizontal="center" vertical="center" wrapText="1"/>
      <protection hidden="1"/>
    </xf>
    <xf numFmtId="9" fontId="124" fillId="0" borderId="13" xfId="87" applyFont="1" applyFill="1" applyBorder="1" applyAlignment="1" applyProtection="1">
      <alignment horizontal="center" vertical="center" wrapText="1"/>
      <protection hidden="1" locked="0"/>
    </xf>
    <xf numFmtId="9" fontId="124" fillId="0" borderId="17" xfId="87" applyFont="1" applyFill="1" applyBorder="1" applyAlignment="1" applyProtection="1">
      <alignment horizontal="center" vertical="center" wrapText="1"/>
      <protection hidden="1" locked="0"/>
    </xf>
    <xf numFmtId="9" fontId="124" fillId="0" borderId="17" xfId="87" applyFont="1" applyFill="1" applyBorder="1" applyAlignment="1" applyProtection="1">
      <alignment vertical="center" wrapText="1"/>
      <protection hidden="1" locked="0"/>
    </xf>
    <xf numFmtId="9" fontId="124" fillId="10" borderId="17" xfId="87" applyFont="1" applyFill="1" applyBorder="1" applyAlignment="1" applyProtection="1">
      <alignment vertical="center" wrapText="1"/>
      <protection hidden="1"/>
    </xf>
    <xf numFmtId="9" fontId="124" fillId="0" borderId="17" xfId="87" applyFont="1" applyFill="1" applyBorder="1" applyAlignment="1" applyProtection="1">
      <alignment horizontal="center" vertical="center" wrapText="1"/>
      <protection hidden="1"/>
    </xf>
    <xf numFmtId="0" fontId="124" fillId="0" borderId="13" xfId="0" applyFont="1" applyBorder="1" applyAlignment="1" applyProtection="1">
      <alignment vertical="center"/>
      <protection hidden="1" locked="0"/>
    </xf>
    <xf numFmtId="0" fontId="120" fillId="0" borderId="13" xfId="0" applyFont="1" applyBorder="1" applyAlignment="1" applyProtection="1">
      <alignment vertical="center"/>
      <protection hidden="1" locked="0"/>
    </xf>
    <xf numFmtId="0" fontId="125" fillId="0" borderId="13" xfId="46" applyFont="1" applyBorder="1" applyAlignment="1" applyProtection="1">
      <alignment vertical="center" wrapText="1"/>
      <protection hidden="1" locked="0"/>
    </xf>
    <xf numFmtId="0" fontId="125" fillId="0" borderId="13" xfId="46" applyFont="1" applyBorder="1" applyAlignment="1" applyProtection="1">
      <alignment vertical="center"/>
      <protection hidden="1" locked="0"/>
    </xf>
    <xf numFmtId="0" fontId="123" fillId="10" borderId="18" xfId="0" applyFont="1" applyFill="1" applyBorder="1" applyAlignment="1" applyProtection="1">
      <alignment vertical="center" wrapText="1"/>
      <protection hidden="1"/>
    </xf>
    <xf numFmtId="9" fontId="124" fillId="40" borderId="17" xfId="87" applyFont="1" applyFill="1" applyBorder="1" applyAlignment="1" applyProtection="1">
      <alignment horizontal="center" vertical="center" wrapText="1"/>
      <protection hidden="1"/>
    </xf>
    <xf numFmtId="1" fontId="124" fillId="10" borderId="17" xfId="0" applyNumberFormat="1" applyFont="1" applyFill="1" applyBorder="1" applyAlignment="1" applyProtection="1">
      <alignment vertical="center" wrapText="1"/>
      <protection hidden="1"/>
    </xf>
    <xf numFmtId="9" fontId="124" fillId="0" borderId="13" xfId="87" applyFont="1" applyFill="1" applyBorder="1" applyAlignment="1" applyProtection="1">
      <alignment vertical="center" wrapText="1"/>
      <protection hidden="1" locked="0"/>
    </xf>
    <xf numFmtId="0" fontId="120" fillId="0" borderId="13" xfId="0" applyFont="1" applyBorder="1" applyAlignment="1" applyProtection="1">
      <alignment vertical="center" wrapText="1"/>
      <protection hidden="1" locked="0"/>
    </xf>
    <xf numFmtId="9" fontId="124" fillId="0" borderId="13" xfId="87" applyFont="1" applyFill="1" applyBorder="1" applyAlignment="1" applyProtection="1">
      <alignment horizontal="center" vertical="center" wrapText="1"/>
      <protection hidden="1"/>
    </xf>
    <xf numFmtId="0" fontId="126" fillId="10" borderId="16" xfId="63" applyFont="1" applyFill="1" applyBorder="1" applyAlignment="1" applyProtection="1">
      <alignment horizontal="center" vertical="center" wrapText="1"/>
      <protection hidden="1"/>
    </xf>
    <xf numFmtId="0" fontId="124" fillId="0" borderId="13" xfId="0" applyFont="1" applyFill="1" applyBorder="1" applyAlignment="1" applyProtection="1">
      <alignment vertical="center" wrapText="1"/>
      <protection hidden="1" locked="0"/>
    </xf>
    <xf numFmtId="0" fontId="120" fillId="0" borderId="13" xfId="0" applyFont="1" applyFill="1" applyBorder="1" applyAlignment="1" applyProtection="1">
      <alignment vertical="center" wrapText="1"/>
      <protection hidden="1" locked="0"/>
    </xf>
    <xf numFmtId="0" fontId="120" fillId="0" borderId="0" xfId="0" applyFont="1" applyAlignment="1" applyProtection="1">
      <alignment vertical="center"/>
      <protection hidden="1" locked="0"/>
    </xf>
    <xf numFmtId="0" fontId="125" fillId="0" borderId="13" xfId="46" applyFont="1" applyFill="1" applyBorder="1" applyAlignment="1" applyProtection="1">
      <alignment vertical="center" wrapText="1"/>
      <protection hidden="1" locked="0"/>
    </xf>
    <xf numFmtId="0" fontId="123" fillId="10" borderId="19" xfId="0" applyFont="1" applyFill="1" applyBorder="1" applyAlignment="1" applyProtection="1">
      <alignment vertical="center" wrapText="1"/>
      <protection hidden="1"/>
    </xf>
    <xf numFmtId="0" fontId="120" fillId="0" borderId="0" xfId="0" applyFont="1" applyBorder="1" applyAlignment="1" applyProtection="1">
      <alignment vertical="center"/>
      <protection hidden="1" locked="0"/>
    </xf>
    <xf numFmtId="0" fontId="123" fillId="10" borderId="16" xfId="0" applyFont="1" applyFill="1" applyBorder="1" applyAlignment="1" applyProtection="1">
      <alignment horizontal="center" vertical="center" wrapText="1"/>
      <protection hidden="1"/>
    </xf>
    <xf numFmtId="0" fontId="123" fillId="10" borderId="19" xfId="0" applyFont="1" applyFill="1" applyBorder="1" applyAlignment="1" applyProtection="1">
      <alignment horizontal="center" vertical="center" wrapText="1"/>
      <protection hidden="1"/>
    </xf>
    <xf numFmtId="0" fontId="120" fillId="40" borderId="0" xfId="0" applyFont="1" applyFill="1" applyAlignment="1" applyProtection="1">
      <alignment vertical="center"/>
      <protection hidden="1"/>
    </xf>
    <xf numFmtId="0" fontId="120" fillId="0" borderId="0" xfId="0" applyFont="1" applyBorder="1" applyAlignment="1" applyProtection="1">
      <alignment vertical="center"/>
      <protection hidden="1"/>
    </xf>
    <xf numFmtId="0" fontId="120" fillId="0" borderId="0" xfId="0" applyFont="1" applyFill="1" applyBorder="1" applyAlignment="1" applyProtection="1">
      <alignment vertical="center" wrapText="1"/>
      <protection hidden="1" locked="0"/>
    </xf>
    <xf numFmtId="0" fontId="127" fillId="10" borderId="13" xfId="0" applyFont="1" applyFill="1" applyBorder="1" applyAlignment="1">
      <alignment horizontal="center" vertical="center" wrapText="1"/>
    </xf>
    <xf numFmtId="0" fontId="128" fillId="0" borderId="0" xfId="0" applyFont="1" applyAlignment="1" applyProtection="1">
      <alignment horizontal="center" vertical="center"/>
      <protection hidden="1"/>
    </xf>
    <xf numFmtId="208" fontId="129" fillId="39" borderId="20" xfId="0" applyNumberFormat="1" applyFont="1" applyFill="1" applyBorder="1" applyAlignment="1" applyProtection="1">
      <alignment horizontal="center" vertical="center" wrapText="1"/>
      <protection hidden="1"/>
    </xf>
    <xf numFmtId="0" fontId="129" fillId="39" borderId="20" xfId="0" applyFont="1" applyFill="1" applyBorder="1" applyAlignment="1" applyProtection="1">
      <alignment horizontal="center" vertical="center" wrapText="1"/>
      <protection hidden="1"/>
    </xf>
    <xf numFmtId="0" fontId="16" fillId="0" borderId="0" xfId="0" applyFont="1" applyAlignment="1" applyProtection="1">
      <alignment vertical="center"/>
      <protection hidden="1"/>
    </xf>
    <xf numFmtId="0" fontId="115" fillId="0" borderId="0" xfId="0" applyFont="1" applyFill="1" applyBorder="1" applyAlignment="1" applyProtection="1">
      <alignment horizontal="center" wrapText="1"/>
      <protection hidden="1"/>
    </xf>
    <xf numFmtId="208" fontId="16" fillId="0" borderId="0" xfId="0" applyNumberFormat="1" applyFont="1" applyAlignment="1" applyProtection="1">
      <alignment vertical="center"/>
      <protection hidden="1"/>
    </xf>
    <xf numFmtId="0" fontId="29" fillId="0" borderId="0" xfId="63" applyFont="1" applyFill="1" applyBorder="1" applyAlignment="1" applyProtection="1">
      <alignment horizontal="center" vertical="center" wrapText="1"/>
      <protection hidden="1"/>
    </xf>
    <xf numFmtId="0" fontId="127" fillId="10" borderId="17" xfId="0" applyFont="1" applyFill="1" applyBorder="1" applyAlignment="1" applyProtection="1">
      <alignment horizontal="center" vertical="center" wrapText="1"/>
      <protection hidden="1"/>
    </xf>
    <xf numFmtId="2" fontId="127" fillId="10" borderId="21" xfId="63" applyNumberFormat="1" applyFont="1" applyFill="1" applyBorder="1" applyAlignment="1" applyProtection="1">
      <alignment horizontal="center" vertical="center" wrapText="1"/>
      <protection hidden="1"/>
    </xf>
    <xf numFmtId="0" fontId="130" fillId="0" borderId="0" xfId="0" applyFont="1" applyAlignment="1" applyProtection="1">
      <alignment vertical="center"/>
      <protection hidden="1"/>
    </xf>
    <xf numFmtId="0" fontId="127" fillId="10" borderId="13" xfId="63" applyFont="1" applyFill="1" applyBorder="1" applyAlignment="1" applyProtection="1">
      <alignment horizontal="center" vertical="center" wrapText="1"/>
      <protection hidden="1"/>
    </xf>
    <xf numFmtId="0" fontId="127" fillId="10" borderId="15" xfId="0" applyFont="1" applyFill="1" applyBorder="1" applyAlignment="1" applyProtection="1">
      <alignment horizontal="center" vertical="center" wrapText="1"/>
      <protection hidden="1"/>
    </xf>
    <xf numFmtId="0" fontId="127" fillId="10" borderId="17" xfId="63" applyFont="1" applyFill="1" applyBorder="1" applyAlignment="1" applyProtection="1">
      <alignment horizontal="center" vertical="center" wrapText="1"/>
      <protection hidden="1"/>
    </xf>
    <xf numFmtId="0" fontId="127" fillId="10" borderId="0" xfId="63" applyFont="1" applyFill="1" applyBorder="1" applyAlignment="1" applyProtection="1">
      <alignment horizontal="center" vertical="center" wrapText="1"/>
      <protection hidden="1"/>
    </xf>
    <xf numFmtId="0" fontId="127" fillId="7" borderId="11" xfId="63" applyFont="1" applyFill="1" applyBorder="1" applyAlignment="1" applyProtection="1">
      <alignment horizontal="center" vertical="center" wrapText="1"/>
      <protection hidden="1"/>
    </xf>
    <xf numFmtId="0" fontId="127" fillId="10" borderId="22" xfId="63" applyFont="1" applyFill="1" applyBorder="1" applyAlignment="1" applyProtection="1">
      <alignment horizontal="center" vertical="center" wrapText="1"/>
      <protection hidden="1"/>
    </xf>
    <xf numFmtId="0" fontId="121" fillId="41" borderId="13" xfId="64" applyFont="1" applyFill="1" applyBorder="1" applyAlignment="1" applyProtection="1">
      <alignment horizontal="center" vertical="center" wrapText="1"/>
      <protection locked="0"/>
    </xf>
    <xf numFmtId="0" fontId="121" fillId="41" borderId="13" xfId="0" applyFont="1" applyFill="1" applyBorder="1" applyAlignment="1" applyProtection="1">
      <alignment horizontal="center" vertical="center" wrapText="1"/>
      <protection locked="0"/>
    </xf>
    <xf numFmtId="0" fontId="121" fillId="40" borderId="13" xfId="0" applyFont="1" applyFill="1" applyBorder="1" applyAlignment="1" applyProtection="1">
      <alignment horizontal="center" vertical="center" wrapText="1"/>
      <protection locked="0"/>
    </xf>
    <xf numFmtId="0" fontId="121" fillId="41" borderId="13" xfId="81" applyFont="1" applyFill="1" applyBorder="1" applyAlignment="1" applyProtection="1">
      <alignment horizontal="center" vertical="center" wrapText="1"/>
      <protection locked="0"/>
    </xf>
    <xf numFmtId="0" fontId="121" fillId="41" borderId="17" xfId="81" applyFont="1" applyFill="1" applyBorder="1" applyAlignment="1" applyProtection="1">
      <alignment horizontal="center" vertical="center" wrapText="1"/>
      <protection locked="0"/>
    </xf>
    <xf numFmtId="0" fontId="129" fillId="39" borderId="20" xfId="0" applyFont="1" applyFill="1" applyBorder="1" applyAlignment="1" applyProtection="1">
      <alignment horizontal="center" vertical="center" wrapText="1"/>
      <protection locked="0"/>
    </xf>
    <xf numFmtId="208" fontId="129" fillId="39" borderId="20" xfId="0" applyNumberFormat="1" applyFont="1" applyFill="1" applyBorder="1" applyAlignment="1" applyProtection="1">
      <alignment horizontal="center" vertical="center" wrapText="1"/>
      <protection locked="0"/>
    </xf>
    <xf numFmtId="10" fontId="129" fillId="39" borderId="0" xfId="0" applyNumberFormat="1" applyFont="1" applyFill="1" applyBorder="1" applyAlignment="1" applyProtection="1">
      <alignment horizontal="center" vertical="center" wrapText="1"/>
      <protection locked="0"/>
    </xf>
    <xf numFmtId="10" fontId="115" fillId="39" borderId="15" xfId="0" applyNumberFormat="1" applyFont="1" applyFill="1" applyBorder="1" applyAlignment="1" applyProtection="1">
      <alignment horizontal="center" wrapText="1"/>
      <protection locked="0"/>
    </xf>
    <xf numFmtId="9" fontId="115" fillId="39" borderId="15" xfId="0" applyNumberFormat="1" applyFont="1" applyFill="1" applyBorder="1" applyAlignment="1" applyProtection="1">
      <alignment horizontal="center" wrapText="1"/>
      <protection locked="0"/>
    </xf>
    <xf numFmtId="9" fontId="121" fillId="40" borderId="13" xfId="0" applyNumberFormat="1" applyFont="1" applyFill="1" applyBorder="1" applyAlignment="1" applyProtection="1">
      <alignment horizontal="center" vertical="center" wrapText="1"/>
      <protection locked="0"/>
    </xf>
    <xf numFmtId="9" fontId="121" fillId="10" borderId="13" xfId="87" applyFont="1" applyFill="1" applyBorder="1" applyAlignment="1" applyProtection="1">
      <alignment horizontal="center" vertical="center" wrapText="1"/>
      <protection locked="0"/>
    </xf>
    <xf numFmtId="9" fontId="121" fillId="40" borderId="13" xfId="87" applyFont="1" applyFill="1" applyBorder="1" applyAlignment="1" applyProtection="1">
      <alignment horizontal="center" vertical="center" wrapText="1"/>
      <protection locked="0"/>
    </xf>
    <xf numFmtId="10" fontId="121" fillId="40" borderId="13" xfId="0" applyNumberFormat="1" applyFont="1" applyFill="1" applyBorder="1" applyAlignment="1" applyProtection="1">
      <alignment horizontal="center" vertical="center" wrapText="1"/>
      <protection locked="0"/>
    </xf>
    <xf numFmtId="0" fontId="131" fillId="0" borderId="16" xfId="0" applyFont="1" applyFill="1" applyBorder="1" applyAlignment="1" applyProtection="1">
      <alignment horizontal="center" vertical="center" wrapText="1"/>
      <protection locked="0"/>
    </xf>
    <xf numFmtId="9" fontId="131" fillId="10" borderId="13" xfId="87" applyFont="1" applyFill="1" applyBorder="1" applyAlignment="1" applyProtection="1">
      <alignment horizontal="center" vertical="center" wrapText="1"/>
      <protection locked="0"/>
    </xf>
    <xf numFmtId="9" fontId="131" fillId="40" borderId="13" xfId="87" applyFont="1" applyFill="1" applyBorder="1" applyAlignment="1" applyProtection="1">
      <alignment horizontal="center" vertical="center" wrapText="1"/>
      <protection locked="0"/>
    </xf>
    <xf numFmtId="9" fontId="131" fillId="0" borderId="13" xfId="87" applyFont="1" applyFill="1" applyBorder="1" applyAlignment="1" applyProtection="1">
      <alignment horizontal="center" vertical="center" wrapText="1"/>
      <protection locked="0"/>
    </xf>
    <xf numFmtId="10" fontId="131" fillId="40" borderId="13" xfId="0" applyNumberFormat="1" applyFont="1" applyFill="1" applyBorder="1" applyAlignment="1" applyProtection="1">
      <alignment horizontal="center" vertical="center" wrapText="1"/>
      <protection locked="0"/>
    </xf>
    <xf numFmtId="0" fontId="131" fillId="0" borderId="13" xfId="0" applyFont="1" applyFill="1" applyBorder="1" applyAlignment="1" applyProtection="1">
      <alignment horizontal="center" vertical="center" wrapText="1"/>
      <protection locked="0"/>
    </xf>
    <xf numFmtId="9" fontId="131" fillId="0" borderId="13" xfId="0" applyNumberFormat="1" applyFont="1" applyFill="1" applyBorder="1" applyAlignment="1" applyProtection="1">
      <alignment horizontal="center" vertical="center" wrapText="1"/>
      <protection locked="0"/>
    </xf>
    <xf numFmtId="9" fontId="131" fillId="0" borderId="23" xfId="87" applyFont="1" applyFill="1" applyBorder="1" applyAlignment="1" applyProtection="1">
      <alignment horizontal="center" vertical="center" wrapText="1"/>
      <protection locked="0"/>
    </xf>
    <xf numFmtId="9" fontId="131" fillId="40" borderId="23" xfId="0" applyNumberFormat="1" applyFont="1" applyFill="1" applyBorder="1" applyAlignment="1" applyProtection="1">
      <alignment horizontal="center" vertical="center" wrapText="1"/>
      <protection locked="0"/>
    </xf>
    <xf numFmtId="0" fontId="131" fillId="40" borderId="13" xfId="0" applyFont="1" applyFill="1" applyBorder="1" applyAlignment="1" applyProtection="1">
      <alignment horizontal="center" vertical="center" wrapText="1"/>
      <protection locked="0"/>
    </xf>
    <xf numFmtId="0" fontId="131" fillId="40" borderId="16" xfId="0" applyFont="1" applyFill="1" applyBorder="1" applyAlignment="1" applyProtection="1">
      <alignment horizontal="center" vertical="center" wrapText="1"/>
      <protection locked="0"/>
    </xf>
    <xf numFmtId="0" fontId="131" fillId="0" borderId="0" xfId="0" applyFont="1" applyAlignment="1" applyProtection="1">
      <alignment vertical="center"/>
      <protection locked="0"/>
    </xf>
    <xf numFmtId="9" fontId="121" fillId="40" borderId="23" xfId="0" applyNumberFormat="1" applyFont="1" applyFill="1" applyBorder="1" applyAlignment="1" applyProtection="1">
      <alignment horizontal="center" vertical="center" wrapText="1"/>
      <protection locked="0"/>
    </xf>
    <xf numFmtId="0" fontId="121" fillId="40" borderId="16" xfId="0" applyFont="1" applyFill="1" applyBorder="1" applyAlignment="1" applyProtection="1">
      <alignment horizontal="center" vertical="center" wrapText="1"/>
      <protection locked="0"/>
    </xf>
    <xf numFmtId="0" fontId="121" fillId="40" borderId="18" xfId="0" applyFont="1" applyFill="1" applyBorder="1" applyAlignment="1" applyProtection="1">
      <alignment horizontal="center" vertical="center" wrapText="1"/>
      <protection locked="0"/>
    </xf>
    <xf numFmtId="0" fontId="121" fillId="40" borderId="19" xfId="0" applyFont="1" applyFill="1" applyBorder="1" applyAlignment="1" applyProtection="1">
      <alignment horizontal="center" vertical="center" wrapText="1"/>
      <protection locked="0"/>
    </xf>
    <xf numFmtId="208" fontId="121" fillId="10" borderId="13" xfId="87" applyNumberFormat="1" applyFont="1" applyFill="1" applyBorder="1" applyAlignment="1" applyProtection="1">
      <alignment horizontal="center" vertical="center" wrapText="1"/>
      <protection locked="0"/>
    </xf>
    <xf numFmtId="2" fontId="121" fillId="40" borderId="13" xfId="0" applyNumberFormat="1" applyFont="1" applyFill="1" applyBorder="1" applyAlignment="1" applyProtection="1">
      <alignment horizontal="center" vertical="center" wrapText="1"/>
      <protection locked="0"/>
    </xf>
    <xf numFmtId="2" fontId="131" fillId="40" borderId="13" xfId="0" applyNumberFormat="1" applyFont="1" applyFill="1" applyBorder="1" applyAlignment="1" applyProtection="1">
      <alignment horizontal="center" vertical="center" wrapText="1"/>
      <protection locked="0"/>
    </xf>
    <xf numFmtId="9" fontId="131" fillId="40" borderId="13" xfId="0" applyNumberFormat="1" applyFont="1" applyFill="1" applyBorder="1" applyAlignment="1" applyProtection="1">
      <alignment horizontal="center" vertical="center" wrapText="1"/>
      <protection locked="0"/>
    </xf>
    <xf numFmtId="0" fontId="131" fillId="0" borderId="13" xfId="0" applyFont="1" applyBorder="1" applyAlignment="1" applyProtection="1">
      <alignment vertical="center"/>
      <protection locked="0"/>
    </xf>
    <xf numFmtId="0" fontId="131" fillId="0" borderId="13" xfId="0" applyFont="1" applyBorder="1" applyAlignment="1" applyProtection="1">
      <alignment horizontal="center" vertical="center"/>
      <protection locked="0"/>
    </xf>
    <xf numFmtId="0" fontId="131" fillId="0" borderId="0" xfId="0" applyFont="1" applyBorder="1" applyAlignment="1" applyProtection="1">
      <alignment vertical="center"/>
      <protection locked="0"/>
    </xf>
    <xf numFmtId="0" fontId="16" fillId="0" borderId="13" xfId="0" applyFont="1" applyBorder="1" applyAlignment="1" applyProtection="1">
      <alignment vertical="center"/>
      <protection locked="0"/>
    </xf>
    <xf numFmtId="0" fontId="16" fillId="0" borderId="13"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10" fontId="131" fillId="10" borderId="13" xfId="87" applyNumberFormat="1" applyFont="1" applyFill="1" applyBorder="1" applyAlignment="1" applyProtection="1">
      <alignment horizontal="center" vertical="center" wrapText="1"/>
      <protection locked="0"/>
    </xf>
    <xf numFmtId="17" fontId="131" fillId="0" borderId="16" xfId="0" applyNumberFormat="1" applyFont="1" applyFill="1" applyBorder="1" applyAlignment="1" applyProtection="1">
      <alignment horizontal="center" vertical="center" wrapText="1"/>
      <protection locked="0"/>
    </xf>
    <xf numFmtId="0" fontId="132" fillId="0" borderId="0" xfId="0" applyFont="1" applyAlignment="1" applyProtection="1">
      <alignment vertical="center"/>
      <protection hidden="1"/>
    </xf>
    <xf numFmtId="0" fontId="133" fillId="0" borderId="0" xfId="63" applyFont="1" applyFill="1" applyBorder="1" applyAlignment="1" applyProtection="1">
      <alignment horizontal="center" vertical="center" wrapText="1"/>
      <protection hidden="1"/>
    </xf>
    <xf numFmtId="0" fontId="134" fillId="0" borderId="0" xfId="63" applyFont="1" applyFill="1" applyBorder="1" applyAlignment="1" applyProtection="1">
      <alignment horizontal="center" vertical="center" wrapText="1"/>
      <protection hidden="1"/>
    </xf>
    <xf numFmtId="0" fontId="134" fillId="40" borderId="0" xfId="63" applyFont="1" applyFill="1" applyBorder="1" applyAlignment="1" applyProtection="1">
      <alignment horizontal="center" vertical="center" wrapText="1"/>
      <protection hidden="1"/>
    </xf>
    <xf numFmtId="0" fontId="135" fillId="0" borderId="14" xfId="63" applyFont="1" applyFill="1" applyBorder="1" applyAlignment="1" applyProtection="1">
      <alignment horizontal="left" vertical="center" wrapText="1"/>
      <protection hidden="1"/>
    </xf>
    <xf numFmtId="0" fontId="135" fillId="0" borderId="0" xfId="63" applyFont="1" applyFill="1" applyBorder="1" applyAlignment="1" applyProtection="1">
      <alignment horizontal="left" vertical="center" wrapText="1"/>
      <protection hidden="1"/>
    </xf>
    <xf numFmtId="0" fontId="135" fillId="0" borderId="0" xfId="63" applyFont="1" applyFill="1" applyBorder="1" applyAlignment="1" applyProtection="1">
      <alignment horizontal="center" vertical="center" wrapText="1"/>
      <protection hidden="1"/>
    </xf>
    <xf numFmtId="0" fontId="132" fillId="0" borderId="0" xfId="63" applyFont="1" applyFill="1" applyBorder="1" applyAlignment="1" applyProtection="1">
      <alignment horizontal="center" vertical="center"/>
      <protection hidden="1"/>
    </xf>
    <xf numFmtId="0" fontId="132" fillId="40" borderId="0" xfId="0" applyFont="1" applyFill="1" applyAlignment="1" applyProtection="1">
      <alignment vertical="center"/>
      <protection hidden="1"/>
    </xf>
    <xf numFmtId="10" fontId="132" fillId="0" borderId="0" xfId="0" applyNumberFormat="1" applyFont="1" applyAlignment="1" applyProtection="1">
      <alignment vertical="center"/>
      <protection hidden="1"/>
    </xf>
    <xf numFmtId="10" fontId="136" fillId="10" borderId="13" xfId="87" applyNumberFormat="1" applyFont="1" applyFill="1" applyBorder="1" applyAlignment="1" applyProtection="1">
      <alignment horizontal="center" vertical="center" wrapText="1"/>
      <protection/>
    </xf>
    <xf numFmtId="0" fontId="137" fillId="10" borderId="16" xfId="0" applyFont="1" applyFill="1" applyBorder="1" applyAlignment="1" applyProtection="1">
      <alignment vertical="center" wrapText="1"/>
      <protection hidden="1"/>
    </xf>
    <xf numFmtId="9" fontId="138" fillId="40" borderId="13" xfId="87" applyFont="1" applyFill="1" applyBorder="1" applyAlignment="1" applyProtection="1">
      <alignment horizontal="center" vertical="center" wrapText="1"/>
      <protection hidden="1"/>
    </xf>
    <xf numFmtId="9" fontId="139" fillId="10" borderId="13" xfId="87" applyFont="1" applyFill="1" applyBorder="1" applyAlignment="1" applyProtection="1">
      <alignment horizontal="center" vertical="center" wrapText="1"/>
      <protection hidden="1"/>
    </xf>
    <xf numFmtId="10" fontId="139" fillId="40" borderId="17" xfId="87" applyNumberFormat="1" applyFont="1" applyFill="1" applyBorder="1" applyAlignment="1" applyProtection="1">
      <alignment horizontal="center" vertical="center" wrapText="1"/>
      <protection hidden="1"/>
    </xf>
    <xf numFmtId="9" fontId="139" fillId="10" borderId="17" xfId="87" applyFont="1" applyFill="1" applyBorder="1" applyAlignment="1" applyProtection="1">
      <alignment horizontal="center" vertical="center" wrapText="1"/>
      <protection hidden="1"/>
    </xf>
    <xf numFmtId="10" fontId="139" fillId="10" borderId="17" xfId="87" applyNumberFormat="1" applyFont="1" applyFill="1" applyBorder="1" applyAlignment="1" applyProtection="1">
      <alignment horizontal="center" vertical="center" wrapText="1"/>
      <protection hidden="1"/>
    </xf>
    <xf numFmtId="9" fontId="139" fillId="7" borderId="13" xfId="87" applyFont="1" applyFill="1" applyBorder="1" applyAlignment="1" applyProtection="1">
      <alignment horizontal="center" vertical="center"/>
      <protection hidden="1"/>
    </xf>
    <xf numFmtId="9" fontId="139" fillId="7" borderId="17" xfId="87" applyFont="1" applyFill="1" applyBorder="1" applyAlignment="1" applyProtection="1">
      <alignment horizontal="center" vertical="center"/>
      <protection hidden="1"/>
    </xf>
    <xf numFmtId="1" fontId="139" fillId="10" borderId="17" xfId="0" applyNumberFormat="1" applyFont="1" applyFill="1" applyBorder="1" applyAlignment="1" applyProtection="1">
      <alignment horizontal="center" vertical="center" wrapText="1"/>
      <protection hidden="1"/>
    </xf>
    <xf numFmtId="9" fontId="139" fillId="0" borderId="13" xfId="87" applyFont="1" applyFill="1" applyBorder="1" applyAlignment="1" applyProtection="1">
      <alignment horizontal="center" vertical="center" wrapText="1"/>
      <protection hidden="1"/>
    </xf>
    <xf numFmtId="9" fontId="139" fillId="0" borderId="17" xfId="87" applyFont="1" applyFill="1" applyBorder="1" applyAlignment="1" applyProtection="1">
      <alignment horizontal="center" vertical="center" wrapText="1"/>
      <protection hidden="1"/>
    </xf>
    <xf numFmtId="9" fontId="139" fillId="0" borderId="17" xfId="87" applyFont="1" applyFill="1" applyBorder="1" applyAlignment="1" applyProtection="1">
      <alignment vertical="center" wrapText="1"/>
      <protection hidden="1"/>
    </xf>
    <xf numFmtId="9" fontId="139" fillId="10" borderId="17" xfId="87" applyFont="1" applyFill="1" applyBorder="1" applyAlignment="1" applyProtection="1">
      <alignment vertical="center" wrapText="1"/>
      <protection hidden="1"/>
    </xf>
    <xf numFmtId="0" fontId="139" fillId="0" borderId="13" xfId="0" applyFont="1" applyBorder="1" applyAlignment="1" applyProtection="1">
      <alignment vertical="center"/>
      <protection hidden="1"/>
    </xf>
    <xf numFmtId="0" fontId="132" fillId="0" borderId="13" xfId="0" applyFont="1" applyBorder="1" applyAlignment="1" applyProtection="1">
      <alignment vertical="center"/>
      <protection hidden="1"/>
    </xf>
    <xf numFmtId="0" fontId="140" fillId="0" borderId="13" xfId="46" applyFont="1" applyBorder="1" applyAlignment="1" applyProtection="1">
      <alignment vertical="center" wrapText="1"/>
      <protection hidden="1"/>
    </xf>
    <xf numFmtId="0" fontId="140" fillId="0" borderId="13" xfId="46" applyFont="1" applyBorder="1" applyAlignment="1" applyProtection="1">
      <alignment vertical="center"/>
      <protection hidden="1"/>
    </xf>
    <xf numFmtId="0" fontId="137" fillId="10" borderId="18" xfId="0" applyFont="1" applyFill="1" applyBorder="1" applyAlignment="1" applyProtection="1">
      <alignment vertical="center" wrapText="1"/>
      <protection hidden="1"/>
    </xf>
    <xf numFmtId="9" fontId="139" fillId="40" borderId="17" xfId="87" applyFont="1" applyFill="1" applyBorder="1" applyAlignment="1" applyProtection="1">
      <alignment horizontal="center" vertical="center" wrapText="1"/>
      <protection hidden="1"/>
    </xf>
    <xf numFmtId="1" fontId="139" fillId="10" borderId="17" xfId="0" applyNumberFormat="1" applyFont="1" applyFill="1" applyBorder="1" applyAlignment="1" applyProtection="1">
      <alignment vertical="center" wrapText="1"/>
      <protection hidden="1"/>
    </xf>
    <xf numFmtId="9" fontId="139" fillId="0" borderId="13" xfId="87" applyFont="1" applyFill="1" applyBorder="1" applyAlignment="1" applyProtection="1">
      <alignment vertical="center" wrapText="1"/>
      <protection hidden="1"/>
    </xf>
    <xf numFmtId="0" fontId="132" fillId="0" borderId="13" xfId="0" applyFont="1" applyBorder="1" applyAlignment="1" applyProtection="1">
      <alignment vertical="center" wrapText="1"/>
      <protection hidden="1"/>
    </xf>
    <xf numFmtId="0" fontId="135" fillId="10" borderId="16" xfId="63" applyFont="1" applyFill="1" applyBorder="1" applyAlignment="1" applyProtection="1">
      <alignment horizontal="center" vertical="center" wrapText="1"/>
      <protection hidden="1"/>
    </xf>
    <xf numFmtId="0" fontId="141" fillId="0" borderId="0" xfId="0" applyFont="1" applyAlignment="1" applyProtection="1">
      <alignment horizontal="center" vertical="center"/>
      <protection hidden="1"/>
    </xf>
    <xf numFmtId="0" fontId="139" fillId="0" borderId="13" xfId="0" applyFont="1" applyFill="1" applyBorder="1" applyAlignment="1" applyProtection="1">
      <alignment vertical="center" wrapText="1"/>
      <protection hidden="1"/>
    </xf>
    <xf numFmtId="0" fontId="132" fillId="0" borderId="13" xfId="0" applyFont="1" applyFill="1" applyBorder="1" applyAlignment="1" applyProtection="1">
      <alignment vertical="center" wrapText="1"/>
      <protection hidden="1"/>
    </xf>
    <xf numFmtId="0" fontId="140" fillId="0" borderId="13" xfId="46" applyFont="1" applyFill="1" applyBorder="1" applyAlignment="1" applyProtection="1">
      <alignment vertical="center" wrapText="1"/>
      <protection hidden="1"/>
    </xf>
    <xf numFmtId="0" fontId="137" fillId="10" borderId="19" xfId="0" applyFont="1" applyFill="1" applyBorder="1" applyAlignment="1" applyProtection="1">
      <alignment vertical="center" wrapText="1"/>
      <protection hidden="1"/>
    </xf>
    <xf numFmtId="0" fontId="132" fillId="0" borderId="0" xfId="0" applyFont="1" applyBorder="1" applyAlignment="1" applyProtection="1">
      <alignment vertical="center"/>
      <protection hidden="1"/>
    </xf>
    <xf numFmtId="0" fontId="137" fillId="10" borderId="16" xfId="0" applyFont="1" applyFill="1" applyBorder="1" applyAlignment="1" applyProtection="1">
      <alignment horizontal="center" vertical="center" wrapText="1"/>
      <protection hidden="1"/>
    </xf>
    <xf numFmtId="0" fontId="137" fillId="10" borderId="19" xfId="0" applyFont="1" applyFill="1" applyBorder="1" applyAlignment="1" applyProtection="1">
      <alignment horizontal="center" vertical="center" wrapText="1"/>
      <protection hidden="1"/>
    </xf>
    <xf numFmtId="0" fontId="132" fillId="0" borderId="0" xfId="0" applyFont="1" applyFill="1" applyBorder="1" applyAlignment="1" applyProtection="1">
      <alignment vertical="center" wrapText="1"/>
      <protection hidden="1"/>
    </xf>
    <xf numFmtId="0" fontId="136" fillId="0" borderId="0" xfId="0" applyFont="1" applyAlignment="1" applyProtection="1">
      <alignment vertical="center"/>
      <protection hidden="1"/>
    </xf>
    <xf numFmtId="0" fontId="137" fillId="10" borderId="18" xfId="0" applyFont="1" applyFill="1" applyBorder="1" applyAlignment="1" applyProtection="1">
      <alignment horizontal="center" vertical="center" wrapText="1"/>
      <protection hidden="1"/>
    </xf>
    <xf numFmtId="0" fontId="132" fillId="0" borderId="0" xfId="0" applyFont="1" applyAlignment="1" applyProtection="1">
      <alignment horizontal="center" vertical="center"/>
      <protection hidden="1"/>
    </xf>
    <xf numFmtId="0" fontId="141" fillId="0" borderId="0" xfId="0" applyFont="1" applyAlignment="1" applyProtection="1">
      <alignment vertical="center"/>
      <protection hidden="1"/>
    </xf>
    <xf numFmtId="0" fontId="142" fillId="10" borderId="17" xfId="0" applyFont="1" applyFill="1" applyBorder="1" applyAlignment="1" applyProtection="1">
      <alignment horizontal="center" vertical="center" wrapText="1"/>
      <protection hidden="1"/>
    </xf>
    <xf numFmtId="2" fontId="142" fillId="10" borderId="21" xfId="63" applyNumberFormat="1" applyFont="1" applyFill="1" applyBorder="1" applyAlignment="1" applyProtection="1">
      <alignment horizontal="center" vertical="center" wrapText="1"/>
      <protection hidden="1"/>
    </xf>
    <xf numFmtId="0" fontId="143" fillId="0" borderId="0" xfId="0" applyFont="1" applyAlignment="1" applyProtection="1">
      <alignment vertical="center"/>
      <protection hidden="1"/>
    </xf>
    <xf numFmtId="0" fontId="142" fillId="10" borderId="13" xfId="63" applyFont="1" applyFill="1" applyBorder="1" applyAlignment="1" applyProtection="1">
      <alignment horizontal="center" vertical="center" wrapText="1"/>
      <protection hidden="1"/>
    </xf>
    <xf numFmtId="0" fontId="142" fillId="10" borderId="15" xfId="0" applyFont="1" applyFill="1" applyBorder="1" applyAlignment="1" applyProtection="1">
      <alignment horizontal="center" vertical="center" wrapText="1"/>
      <protection hidden="1"/>
    </xf>
    <xf numFmtId="0" fontId="142" fillId="10" borderId="17" xfId="63" applyFont="1" applyFill="1" applyBorder="1" applyAlignment="1" applyProtection="1">
      <alignment horizontal="center" vertical="center" wrapText="1"/>
      <protection hidden="1"/>
    </xf>
    <xf numFmtId="0" fontId="142" fillId="10" borderId="0" xfId="63" applyFont="1" applyFill="1" applyBorder="1" applyAlignment="1" applyProtection="1">
      <alignment horizontal="center" vertical="center" wrapText="1"/>
      <protection hidden="1"/>
    </xf>
    <xf numFmtId="0" fontId="142" fillId="7" borderId="11" xfId="63" applyFont="1" applyFill="1" applyBorder="1" applyAlignment="1" applyProtection="1">
      <alignment horizontal="center" vertical="center" wrapText="1"/>
      <protection hidden="1"/>
    </xf>
    <xf numFmtId="0" fontId="142" fillId="10" borderId="22" xfId="63" applyFont="1" applyFill="1" applyBorder="1" applyAlignment="1" applyProtection="1">
      <alignment horizontal="center" vertical="center" wrapText="1"/>
      <protection hidden="1"/>
    </xf>
    <xf numFmtId="0" fontId="144" fillId="38" borderId="20" xfId="0" applyFont="1" applyFill="1" applyBorder="1" applyAlignment="1" applyProtection="1">
      <alignment horizontal="center" vertical="center" wrapText="1"/>
      <protection hidden="1"/>
    </xf>
    <xf numFmtId="0" fontId="145" fillId="10" borderId="16" xfId="63" applyFont="1" applyFill="1" applyBorder="1" applyAlignment="1" applyProtection="1">
      <alignment horizontal="center" vertical="center" wrapText="1"/>
      <protection hidden="1"/>
    </xf>
    <xf numFmtId="1" fontId="141" fillId="10" borderId="17" xfId="0" applyNumberFormat="1" applyFont="1" applyFill="1" applyBorder="1" applyAlignment="1" applyProtection="1">
      <alignment vertical="center" wrapText="1"/>
      <protection hidden="1"/>
    </xf>
    <xf numFmtId="9" fontId="141" fillId="10" borderId="13" xfId="87" applyFont="1" applyFill="1" applyBorder="1" applyAlignment="1" applyProtection="1">
      <alignment horizontal="center" vertical="center" wrapText="1"/>
      <protection hidden="1"/>
    </xf>
    <xf numFmtId="9" fontId="141" fillId="40" borderId="17" xfId="87" applyFont="1" applyFill="1" applyBorder="1" applyAlignment="1" applyProtection="1">
      <alignment horizontal="center" vertical="center" wrapText="1"/>
      <protection hidden="1"/>
    </xf>
    <xf numFmtId="9" fontId="141" fillId="10" borderId="17" xfId="87" applyFont="1" applyFill="1" applyBorder="1" applyAlignment="1" applyProtection="1">
      <alignment horizontal="center" vertical="center" wrapText="1"/>
      <protection hidden="1"/>
    </xf>
    <xf numFmtId="9" fontId="141" fillId="7" borderId="13" xfId="87" applyFont="1" applyFill="1" applyBorder="1" applyAlignment="1" applyProtection="1">
      <alignment horizontal="center" vertical="center"/>
      <protection hidden="1"/>
    </xf>
    <xf numFmtId="9" fontId="141" fillId="7" borderId="17" xfId="87" applyFont="1" applyFill="1" applyBorder="1" applyAlignment="1" applyProtection="1">
      <alignment horizontal="center" vertical="center"/>
      <protection hidden="1"/>
    </xf>
    <xf numFmtId="9" fontId="141" fillId="10" borderId="17" xfId="87" applyFont="1" applyFill="1" applyBorder="1" applyAlignment="1" applyProtection="1">
      <alignment vertical="center" wrapText="1"/>
      <protection hidden="1"/>
    </xf>
    <xf numFmtId="9" fontId="141" fillId="0" borderId="13" xfId="87" applyFont="1" applyFill="1" applyBorder="1" applyAlignment="1" applyProtection="1">
      <alignment vertical="center" wrapText="1"/>
      <protection hidden="1"/>
    </xf>
    <xf numFmtId="9" fontId="141" fillId="0" borderId="17" xfId="87" applyFont="1" applyFill="1" applyBorder="1" applyAlignment="1" applyProtection="1">
      <alignment vertical="center" wrapText="1"/>
      <protection hidden="1"/>
    </xf>
    <xf numFmtId="9" fontId="141" fillId="0" borderId="13" xfId="87" applyFont="1" applyFill="1" applyBorder="1" applyAlignment="1" applyProtection="1">
      <alignment horizontal="center" vertical="center" wrapText="1"/>
      <protection hidden="1"/>
    </xf>
    <xf numFmtId="0" fontId="141" fillId="0" borderId="13" xfId="0" applyFont="1" applyBorder="1" applyAlignment="1" applyProtection="1">
      <alignment vertical="center"/>
      <protection hidden="1"/>
    </xf>
    <xf numFmtId="0" fontId="141" fillId="0" borderId="13" xfId="0" applyFont="1" applyBorder="1" applyAlignment="1" applyProtection="1">
      <alignment vertical="center" wrapText="1"/>
      <protection hidden="1"/>
    </xf>
    <xf numFmtId="0" fontId="141" fillId="0" borderId="13" xfId="0" applyFont="1" applyFill="1" applyBorder="1" applyAlignment="1" applyProtection="1">
      <alignment vertical="center" wrapText="1"/>
      <protection hidden="1"/>
    </xf>
    <xf numFmtId="0" fontId="146" fillId="0" borderId="13" xfId="46" applyFont="1" applyFill="1" applyBorder="1" applyAlignment="1" applyProtection="1">
      <alignment vertical="center" wrapText="1"/>
      <protection hidden="1"/>
    </xf>
    <xf numFmtId="10" fontId="141" fillId="0" borderId="0" xfId="0" applyNumberFormat="1" applyFont="1" applyAlignment="1" applyProtection="1">
      <alignment vertical="center"/>
      <protection hidden="1"/>
    </xf>
    <xf numFmtId="0" fontId="145" fillId="10" borderId="19" xfId="0" applyFont="1" applyFill="1" applyBorder="1" applyAlignment="1" applyProtection="1">
      <alignment vertical="center" wrapText="1"/>
      <protection hidden="1"/>
    </xf>
    <xf numFmtId="0" fontId="141" fillId="0" borderId="0" xfId="0" applyFont="1" applyBorder="1" applyAlignment="1" applyProtection="1">
      <alignment vertical="center"/>
      <protection hidden="1"/>
    </xf>
    <xf numFmtId="0" fontId="146" fillId="0" borderId="13" xfId="46" applyFont="1" applyBorder="1" applyAlignment="1" applyProtection="1">
      <alignment vertical="center" wrapText="1"/>
      <protection hidden="1"/>
    </xf>
    <xf numFmtId="0" fontId="146" fillId="0" borderId="13" xfId="46" applyFont="1" applyBorder="1" applyAlignment="1" applyProtection="1">
      <alignment vertical="center"/>
      <protection hidden="1"/>
    </xf>
    <xf numFmtId="0" fontId="145" fillId="10" borderId="16" xfId="0" applyFont="1" applyFill="1" applyBorder="1" applyAlignment="1" applyProtection="1">
      <alignment vertical="center" wrapText="1"/>
      <protection hidden="1"/>
    </xf>
    <xf numFmtId="0" fontId="141" fillId="40" borderId="0" xfId="0" applyFont="1" applyFill="1" applyAlignment="1" applyProtection="1">
      <alignment vertical="center"/>
      <protection hidden="1"/>
    </xf>
    <xf numFmtId="0" fontId="145" fillId="10" borderId="19" xfId="0" applyFont="1" applyFill="1" applyBorder="1" applyAlignment="1" applyProtection="1">
      <alignment horizontal="center" vertical="center" wrapText="1"/>
      <protection hidden="1"/>
    </xf>
    <xf numFmtId="0" fontId="144" fillId="42" borderId="13" xfId="63" applyFont="1" applyFill="1" applyBorder="1" applyAlignment="1" applyProtection="1">
      <alignment horizontal="center" vertical="center" wrapText="1"/>
      <protection hidden="1"/>
    </xf>
    <xf numFmtId="208" fontId="147" fillId="38" borderId="20" xfId="0" applyNumberFormat="1" applyFont="1" applyFill="1" applyBorder="1" applyAlignment="1" applyProtection="1">
      <alignment horizontal="center" vertical="center" wrapText="1"/>
      <protection hidden="1"/>
    </xf>
    <xf numFmtId="0" fontId="147" fillId="38" borderId="20" xfId="0" applyFont="1" applyFill="1" applyBorder="1" applyAlignment="1" applyProtection="1">
      <alignment horizontal="center" vertical="center" wrapText="1"/>
      <protection hidden="1"/>
    </xf>
    <xf numFmtId="9" fontId="148" fillId="39" borderId="15" xfId="0" applyNumberFormat="1" applyFont="1" applyFill="1" applyBorder="1" applyAlignment="1" applyProtection="1">
      <alignment horizontal="center" wrapText="1"/>
      <protection hidden="1"/>
    </xf>
    <xf numFmtId="10" fontId="148" fillId="39" borderId="15" xfId="0" applyNumberFormat="1" applyFont="1" applyFill="1" applyBorder="1" applyAlignment="1" applyProtection="1">
      <alignment horizontal="center" wrapText="1"/>
      <protection hidden="1"/>
    </xf>
    <xf numFmtId="9" fontId="148" fillId="7" borderId="15" xfId="0" applyNumberFormat="1" applyFont="1" applyFill="1" applyBorder="1" applyAlignment="1" applyProtection="1">
      <alignment horizontal="center" wrapText="1"/>
      <protection hidden="1"/>
    </xf>
    <xf numFmtId="10" fontId="148" fillId="7" borderId="15" xfId="0" applyNumberFormat="1" applyFont="1" applyFill="1" applyBorder="1" applyAlignment="1" applyProtection="1">
      <alignment horizontal="center" wrapText="1"/>
      <protection hidden="1"/>
    </xf>
    <xf numFmtId="0" fontId="149" fillId="0" borderId="0" xfId="0" applyFont="1" applyAlignment="1" applyProtection="1">
      <alignment vertical="center"/>
      <protection hidden="1"/>
    </xf>
    <xf numFmtId="208" fontId="148" fillId="7" borderId="15" xfId="0" applyNumberFormat="1" applyFont="1" applyFill="1" applyBorder="1" applyAlignment="1" applyProtection="1">
      <alignment horizontal="center" wrapText="1"/>
      <protection hidden="1"/>
    </xf>
    <xf numFmtId="0" fontId="148" fillId="0" borderId="0" xfId="0" applyFont="1" applyFill="1" applyBorder="1" applyAlignment="1" applyProtection="1">
      <alignment horizontal="center" wrapText="1"/>
      <protection hidden="1"/>
    </xf>
    <xf numFmtId="208" fontId="149" fillId="0" borderId="0" xfId="0" applyNumberFormat="1" applyFont="1" applyAlignment="1" applyProtection="1">
      <alignment vertical="center"/>
      <protection hidden="1"/>
    </xf>
    <xf numFmtId="0" fontId="150" fillId="10" borderId="13" xfId="0" applyFont="1" applyFill="1" applyBorder="1" applyAlignment="1" applyProtection="1">
      <alignment horizontal="center" vertical="center" wrapText="1"/>
      <protection hidden="1"/>
    </xf>
    <xf numFmtId="180" fontId="151" fillId="10" borderId="0" xfId="0" applyNumberFormat="1" applyFont="1" applyFill="1" applyAlignment="1" applyProtection="1">
      <alignment vertical="center"/>
      <protection hidden="1"/>
    </xf>
    <xf numFmtId="9" fontId="147" fillId="42" borderId="15" xfId="0" applyNumberFormat="1" applyFont="1" applyFill="1" applyBorder="1" applyAlignment="1" applyProtection="1">
      <alignment horizontal="center" vertical="center" wrapText="1"/>
      <protection hidden="1"/>
    </xf>
    <xf numFmtId="0" fontId="134" fillId="10" borderId="15" xfId="0" applyFont="1" applyFill="1" applyBorder="1" applyAlignment="1" applyProtection="1">
      <alignment horizontal="center" vertical="center" wrapText="1"/>
      <protection hidden="1"/>
    </xf>
    <xf numFmtId="0" fontId="134" fillId="10" borderId="17" xfId="63" applyFont="1" applyFill="1" applyBorder="1" applyAlignment="1" applyProtection="1">
      <alignment horizontal="center" vertical="center" wrapText="1"/>
      <protection hidden="1"/>
    </xf>
    <xf numFmtId="0" fontId="134" fillId="10" borderId="0" xfId="63" applyFont="1" applyFill="1" applyBorder="1" applyAlignment="1" applyProtection="1">
      <alignment horizontal="center" vertical="center" wrapText="1"/>
      <protection hidden="1"/>
    </xf>
    <xf numFmtId="0" fontId="134" fillId="7" borderId="11" xfId="63" applyFont="1" applyFill="1" applyBorder="1" applyAlignment="1" applyProtection="1">
      <alignment horizontal="center" vertical="center" wrapText="1"/>
      <protection hidden="1"/>
    </xf>
    <xf numFmtId="0" fontId="134" fillId="10" borderId="22" xfId="63" applyFont="1" applyFill="1" applyBorder="1" applyAlignment="1" applyProtection="1">
      <alignment horizontal="center" vertical="center" wrapText="1"/>
      <protection hidden="1"/>
    </xf>
    <xf numFmtId="0" fontId="134" fillId="10" borderId="13" xfId="63" applyFont="1" applyFill="1" applyBorder="1" applyAlignment="1" applyProtection="1">
      <alignment horizontal="center" vertical="center" wrapText="1"/>
      <protection hidden="1"/>
    </xf>
    <xf numFmtId="0" fontId="145" fillId="0" borderId="0" xfId="0" applyFont="1" applyAlignment="1" applyProtection="1">
      <alignment horizontal="center" vertical="center"/>
      <protection hidden="1"/>
    </xf>
    <xf numFmtId="0" fontId="150" fillId="41" borderId="13" xfId="64" applyFont="1" applyFill="1" applyBorder="1" applyAlignment="1" applyProtection="1">
      <alignment horizontal="center" vertical="center" wrapText="1"/>
      <protection hidden="1"/>
    </xf>
    <xf numFmtId="9" fontId="136" fillId="40" borderId="13" xfId="0" applyNumberFormat="1" applyFont="1" applyFill="1" applyBorder="1" applyAlignment="1" applyProtection="1">
      <alignment horizontal="center" vertical="center" wrapText="1"/>
      <protection hidden="1"/>
    </xf>
    <xf numFmtId="10" fontId="152" fillId="10" borderId="13" xfId="87" applyNumberFormat="1" applyFont="1" applyFill="1" applyBorder="1" applyAlignment="1" applyProtection="1">
      <alignment horizontal="center" vertical="center" wrapText="1"/>
      <protection hidden="1"/>
    </xf>
    <xf numFmtId="9" fontId="136" fillId="40" borderId="13" xfId="87" applyFont="1" applyFill="1" applyBorder="1" applyAlignment="1" applyProtection="1">
      <alignment horizontal="center" vertical="center" wrapText="1"/>
      <protection hidden="1"/>
    </xf>
    <xf numFmtId="10" fontId="136" fillId="40" borderId="13" xfId="0" applyNumberFormat="1" applyFont="1" applyFill="1" applyBorder="1" applyAlignment="1" applyProtection="1">
      <alignment horizontal="center" vertical="center" wrapText="1"/>
      <protection hidden="1"/>
    </xf>
    <xf numFmtId="0" fontId="136" fillId="0" borderId="16" xfId="0" applyFont="1" applyFill="1" applyBorder="1" applyAlignment="1" applyProtection="1">
      <alignment horizontal="center" vertical="center" wrapText="1"/>
      <protection hidden="1"/>
    </xf>
    <xf numFmtId="17" fontId="136" fillId="0" borderId="16" xfId="0" applyNumberFormat="1" applyFont="1" applyFill="1" applyBorder="1" applyAlignment="1" applyProtection="1">
      <alignment horizontal="center" vertical="center" wrapText="1"/>
      <protection hidden="1"/>
    </xf>
    <xf numFmtId="9" fontId="150" fillId="40" borderId="13" xfId="0" applyNumberFormat="1" applyFont="1" applyFill="1" applyBorder="1" applyAlignment="1" applyProtection="1">
      <alignment horizontal="center" vertical="center" wrapText="1"/>
      <protection hidden="1"/>
    </xf>
    <xf numFmtId="9" fontId="151" fillId="10" borderId="13" xfId="87" applyFont="1" applyFill="1" applyBorder="1" applyAlignment="1" applyProtection="1">
      <alignment horizontal="center" vertical="center" wrapText="1"/>
      <protection hidden="1"/>
    </xf>
    <xf numFmtId="9" fontId="136" fillId="0" borderId="13" xfId="87" applyFont="1" applyFill="1" applyBorder="1" applyAlignment="1" applyProtection="1">
      <alignment horizontal="center" vertical="center" wrapText="1"/>
      <protection hidden="1"/>
    </xf>
    <xf numFmtId="0" fontId="136" fillId="0" borderId="13" xfId="0" applyFont="1" applyFill="1" applyBorder="1" applyAlignment="1" applyProtection="1">
      <alignment horizontal="center" vertical="center" wrapText="1"/>
      <protection hidden="1"/>
    </xf>
    <xf numFmtId="0" fontId="153" fillId="42" borderId="13" xfId="0" applyFont="1" applyFill="1" applyBorder="1" applyAlignment="1" applyProtection="1">
      <alignment horizontal="center" vertical="center" wrapText="1"/>
      <protection hidden="1"/>
    </xf>
    <xf numFmtId="10" fontId="151" fillId="10" borderId="13" xfId="87" applyNumberFormat="1" applyFont="1" applyFill="1" applyBorder="1" applyAlignment="1" applyProtection="1">
      <alignment horizontal="center" vertical="center" wrapText="1"/>
      <protection hidden="1"/>
    </xf>
    <xf numFmtId="9" fontId="154" fillId="42" borderId="13" xfId="87" applyFont="1" applyFill="1" applyBorder="1" applyAlignment="1" applyProtection="1">
      <alignment horizontal="center" vertical="center" wrapText="1"/>
      <protection hidden="1"/>
    </xf>
    <xf numFmtId="10" fontId="154" fillId="42" borderId="13" xfId="0" applyNumberFormat="1" applyFont="1" applyFill="1" applyBorder="1" applyAlignment="1" applyProtection="1">
      <alignment horizontal="center" vertical="center" wrapText="1"/>
      <protection hidden="1"/>
    </xf>
    <xf numFmtId="0" fontId="154" fillId="42" borderId="13" xfId="0" applyFont="1" applyFill="1" applyBorder="1" applyAlignment="1" applyProtection="1">
      <alignment horizontal="center" vertical="center" wrapText="1"/>
      <protection hidden="1"/>
    </xf>
    <xf numFmtId="0" fontId="154" fillId="42" borderId="16" xfId="0" applyFont="1" applyFill="1" applyBorder="1" applyAlignment="1" applyProtection="1">
      <alignment horizontal="center" vertical="center" wrapText="1"/>
      <protection hidden="1"/>
    </xf>
    <xf numFmtId="9" fontId="136" fillId="0" borderId="13" xfId="0" applyNumberFormat="1" applyFont="1" applyFill="1" applyBorder="1" applyAlignment="1" applyProtection="1">
      <alignment horizontal="center" vertical="center" wrapText="1"/>
      <protection hidden="1"/>
    </xf>
    <xf numFmtId="1" fontId="136" fillId="0" borderId="23" xfId="87" applyNumberFormat="1" applyFont="1" applyFill="1" applyBorder="1" applyAlignment="1" applyProtection="1">
      <alignment horizontal="center" vertical="center" wrapText="1"/>
      <protection hidden="1"/>
    </xf>
    <xf numFmtId="9" fontId="136" fillId="40" borderId="23" xfId="0" applyNumberFormat="1" applyFont="1" applyFill="1" applyBorder="1" applyAlignment="1" applyProtection="1">
      <alignment horizontal="center" wrapText="1"/>
      <protection hidden="1"/>
    </xf>
    <xf numFmtId="9" fontId="136" fillId="40" borderId="23" xfId="0" applyNumberFormat="1" applyFont="1" applyFill="1" applyBorder="1" applyAlignment="1" applyProtection="1">
      <alignment horizontal="center" vertical="center" wrapText="1"/>
      <protection hidden="1"/>
    </xf>
    <xf numFmtId="183" fontId="136" fillId="40" borderId="13" xfId="49" applyNumberFormat="1" applyFont="1" applyFill="1" applyBorder="1" applyAlignment="1" applyProtection="1">
      <alignment horizontal="center" vertical="center" wrapText="1"/>
      <protection hidden="1"/>
    </xf>
    <xf numFmtId="180" fontId="151" fillId="10" borderId="13" xfId="87" applyNumberFormat="1" applyFont="1" applyFill="1" applyBorder="1" applyAlignment="1" applyProtection="1">
      <alignment horizontal="center" vertical="center" wrapText="1"/>
      <protection hidden="1"/>
    </xf>
    <xf numFmtId="0" fontId="136" fillId="40" borderId="13" xfId="0" applyFont="1" applyFill="1" applyBorder="1" applyAlignment="1" applyProtection="1">
      <alignment horizontal="center" vertical="center" wrapText="1"/>
      <protection hidden="1"/>
    </xf>
    <xf numFmtId="0" fontId="136" fillId="40" borderId="16" xfId="0" applyFont="1" applyFill="1" applyBorder="1" applyAlignment="1" applyProtection="1">
      <alignment horizontal="center" vertical="center" wrapText="1"/>
      <protection hidden="1"/>
    </xf>
    <xf numFmtId="3" fontId="136" fillId="40" borderId="23" xfId="0" applyNumberFormat="1" applyFont="1" applyFill="1" applyBorder="1" applyAlignment="1" applyProtection="1">
      <alignment horizontal="center" vertical="center" wrapText="1"/>
      <protection hidden="1"/>
    </xf>
    <xf numFmtId="3" fontId="136" fillId="40" borderId="13" xfId="87" applyNumberFormat="1" applyFont="1" applyFill="1" applyBorder="1" applyAlignment="1" applyProtection="1">
      <alignment horizontal="center" vertical="center" wrapText="1"/>
      <protection hidden="1"/>
    </xf>
    <xf numFmtId="3" fontId="136" fillId="40" borderId="13" xfId="0" applyNumberFormat="1" applyFont="1" applyFill="1" applyBorder="1" applyAlignment="1" applyProtection="1">
      <alignment horizontal="center" vertical="center" wrapText="1"/>
      <protection hidden="1"/>
    </xf>
    <xf numFmtId="9" fontId="150" fillId="40" borderId="13" xfId="87" applyFont="1" applyFill="1" applyBorder="1" applyAlignment="1" applyProtection="1">
      <alignment horizontal="center" vertical="center" wrapText="1"/>
      <protection hidden="1"/>
    </xf>
    <xf numFmtId="9" fontId="136" fillId="40" borderId="13" xfId="87" applyNumberFormat="1" applyFont="1" applyFill="1" applyBorder="1" applyAlignment="1" applyProtection="1">
      <alignment horizontal="center" vertical="center" wrapText="1"/>
      <protection hidden="1"/>
    </xf>
    <xf numFmtId="9" fontId="150" fillId="40" borderId="23" xfId="0" applyNumberFormat="1" applyFont="1" applyFill="1" applyBorder="1" applyAlignment="1" applyProtection="1">
      <alignment horizontal="center" vertical="center" wrapText="1"/>
      <protection hidden="1"/>
    </xf>
    <xf numFmtId="10" fontId="150" fillId="40" borderId="13" xfId="0" applyNumberFormat="1" applyFont="1" applyFill="1" applyBorder="1" applyAlignment="1" applyProtection="1">
      <alignment horizontal="center" vertical="center" wrapText="1"/>
      <protection hidden="1"/>
    </xf>
    <xf numFmtId="0" fontId="150" fillId="40" borderId="13" xfId="0" applyFont="1" applyFill="1" applyBorder="1" applyAlignment="1" applyProtection="1">
      <alignment horizontal="center" vertical="center" wrapText="1"/>
      <protection hidden="1"/>
    </xf>
    <xf numFmtId="0" fontId="150" fillId="40" borderId="19" xfId="0" applyFont="1" applyFill="1" applyBorder="1" applyAlignment="1" applyProtection="1">
      <alignment horizontal="center" vertical="center" wrapText="1"/>
      <protection hidden="1"/>
    </xf>
    <xf numFmtId="0" fontId="150" fillId="41" borderId="13" xfId="0" applyFont="1" applyFill="1" applyBorder="1" applyAlignment="1" applyProtection="1">
      <alignment horizontal="center" vertical="center" wrapText="1"/>
      <protection hidden="1"/>
    </xf>
    <xf numFmtId="1" fontId="136" fillId="40" borderId="13" xfId="0" applyNumberFormat="1" applyFont="1" applyFill="1" applyBorder="1" applyAlignment="1" applyProtection="1">
      <alignment horizontal="center" vertical="center" wrapText="1"/>
      <protection hidden="1"/>
    </xf>
    <xf numFmtId="1" fontId="136" fillId="40" borderId="13" xfId="87" applyNumberFormat="1" applyFont="1" applyFill="1" applyBorder="1" applyAlignment="1" applyProtection="1">
      <alignment horizontal="center" vertical="center" wrapText="1"/>
      <protection hidden="1"/>
    </xf>
    <xf numFmtId="180" fontId="152" fillId="10" borderId="13" xfId="87" applyNumberFormat="1" applyFont="1" applyFill="1" applyBorder="1" applyAlignment="1" applyProtection="1">
      <alignment horizontal="center" vertical="center" wrapText="1"/>
      <protection hidden="1"/>
    </xf>
    <xf numFmtId="9" fontId="136" fillId="0" borderId="23" xfId="87" applyFont="1" applyFill="1" applyBorder="1" applyAlignment="1" applyProtection="1">
      <alignment horizontal="center" vertical="center" wrapText="1"/>
      <protection hidden="1"/>
    </xf>
    <xf numFmtId="9" fontId="136" fillId="40" borderId="23" xfId="87" applyFont="1" applyFill="1" applyBorder="1" applyAlignment="1" applyProtection="1">
      <alignment horizontal="center" vertical="center" wrapText="1"/>
      <protection hidden="1"/>
    </xf>
    <xf numFmtId="1" fontId="136" fillId="40" borderId="23" xfId="0" applyNumberFormat="1" applyFont="1" applyFill="1" applyBorder="1" applyAlignment="1" applyProtection="1">
      <alignment horizontal="center" vertical="center" wrapText="1"/>
      <protection hidden="1"/>
    </xf>
    <xf numFmtId="9" fontId="155" fillId="40" borderId="13" xfId="87" applyFont="1" applyFill="1" applyBorder="1" applyAlignment="1" applyProtection="1">
      <alignment horizontal="center" vertical="center" wrapText="1"/>
      <protection hidden="1"/>
    </xf>
    <xf numFmtId="2" fontId="136" fillId="40" borderId="23" xfId="0" applyNumberFormat="1" applyFont="1" applyFill="1" applyBorder="1" applyAlignment="1" applyProtection="1">
      <alignment horizontal="center" vertical="center" wrapText="1"/>
      <protection hidden="1"/>
    </xf>
    <xf numFmtId="186" fontId="136" fillId="40" borderId="23" xfId="0" applyNumberFormat="1" applyFont="1" applyFill="1" applyBorder="1" applyAlignment="1" applyProtection="1">
      <alignment horizontal="center" vertical="center" wrapText="1"/>
      <protection hidden="1"/>
    </xf>
    <xf numFmtId="1" fontId="150" fillId="40" borderId="13" xfId="87" applyNumberFormat="1" applyFont="1" applyFill="1" applyBorder="1" applyAlignment="1" applyProtection="1">
      <alignment horizontal="center" vertical="center" wrapText="1"/>
      <protection hidden="1"/>
    </xf>
    <xf numFmtId="208" fontId="150" fillId="10" borderId="13" xfId="87" applyNumberFormat="1" applyFont="1" applyFill="1" applyBorder="1" applyAlignment="1" applyProtection="1">
      <alignment horizontal="center" vertical="center" wrapText="1"/>
      <protection hidden="1"/>
    </xf>
    <xf numFmtId="0" fontId="150" fillId="40" borderId="18" xfId="0" applyFont="1" applyFill="1" applyBorder="1" applyAlignment="1" applyProtection="1">
      <alignment horizontal="center" vertical="center" wrapText="1"/>
      <protection hidden="1"/>
    </xf>
    <xf numFmtId="0" fontId="150" fillId="40" borderId="16" xfId="0" applyFont="1" applyFill="1" applyBorder="1" applyAlignment="1" applyProtection="1">
      <alignment horizontal="center" vertical="center" wrapText="1"/>
      <protection hidden="1"/>
    </xf>
    <xf numFmtId="2" fontId="150" fillId="40" borderId="13" xfId="0" applyNumberFormat="1" applyFont="1" applyFill="1" applyBorder="1" applyAlignment="1" applyProtection="1">
      <alignment horizontal="center" vertical="center" wrapText="1"/>
      <protection hidden="1"/>
    </xf>
    <xf numFmtId="2" fontId="136" fillId="40" borderId="13" xfId="0" applyNumberFormat="1" applyFont="1" applyFill="1" applyBorder="1" applyAlignment="1" applyProtection="1">
      <alignment horizontal="center" vertical="center" wrapText="1"/>
      <protection hidden="1"/>
    </xf>
    <xf numFmtId="0" fontId="150" fillId="41" borderId="13" xfId="81" applyFont="1" applyFill="1" applyBorder="1" applyAlignment="1" applyProtection="1">
      <alignment horizontal="center" vertical="center" wrapText="1"/>
      <protection hidden="1"/>
    </xf>
    <xf numFmtId="0" fontId="150" fillId="41" borderId="17" xfId="81" applyFont="1" applyFill="1" applyBorder="1" applyAlignment="1" applyProtection="1">
      <alignment horizontal="center" vertical="center" wrapText="1"/>
      <protection hidden="1"/>
    </xf>
    <xf numFmtId="0" fontId="136" fillId="0" borderId="13" xfId="0" applyFont="1" applyBorder="1" applyAlignment="1" applyProtection="1">
      <alignment vertical="center"/>
      <protection hidden="1"/>
    </xf>
    <xf numFmtId="0" fontId="136" fillId="0" borderId="13" xfId="0" applyFont="1" applyBorder="1" applyAlignment="1" applyProtection="1">
      <alignment horizontal="center" vertical="center"/>
      <protection hidden="1"/>
    </xf>
    <xf numFmtId="0" fontId="150" fillId="0" borderId="13" xfId="0" applyFont="1" applyBorder="1" applyAlignment="1" applyProtection="1">
      <alignment vertical="center"/>
      <protection hidden="1"/>
    </xf>
    <xf numFmtId="0" fontId="136" fillId="0" borderId="0" xfId="0" applyFont="1" applyBorder="1" applyAlignment="1" applyProtection="1">
      <alignment vertical="center"/>
      <protection hidden="1"/>
    </xf>
    <xf numFmtId="0" fontId="156" fillId="10" borderId="13" xfId="0" applyFont="1" applyFill="1" applyBorder="1" applyAlignment="1" applyProtection="1">
      <alignment horizontal="center" vertical="center" wrapText="1"/>
      <protection hidden="1"/>
    </xf>
    <xf numFmtId="0" fontId="136" fillId="0" borderId="0" xfId="0" applyFont="1" applyAlignment="1" applyProtection="1">
      <alignment horizontal="center" vertical="center"/>
      <protection hidden="1"/>
    </xf>
    <xf numFmtId="0" fontId="150" fillId="0" borderId="0" xfId="0" applyFont="1" applyAlignment="1" applyProtection="1">
      <alignment vertical="center"/>
      <protection hidden="1"/>
    </xf>
    <xf numFmtId="9" fontId="147" fillId="38" borderId="20" xfId="0" applyNumberFormat="1" applyFont="1" applyFill="1" applyBorder="1" applyAlignment="1" applyProtection="1">
      <alignment horizontal="center" vertical="center" wrapText="1"/>
      <protection hidden="1"/>
    </xf>
    <xf numFmtId="10" fontId="147" fillId="38" borderId="0" xfId="0" applyNumberFormat="1" applyFont="1" applyFill="1" applyBorder="1" applyAlignment="1" applyProtection="1">
      <alignment horizontal="center" vertical="center" wrapText="1"/>
      <protection hidden="1"/>
    </xf>
    <xf numFmtId="10" fontId="157" fillId="38" borderId="15" xfId="0" applyNumberFormat="1" applyFont="1" applyFill="1" applyBorder="1" applyAlignment="1" applyProtection="1">
      <alignment horizontal="center" wrapText="1"/>
      <protection hidden="1"/>
    </xf>
    <xf numFmtId="9" fontId="157" fillId="38" borderId="15" xfId="0" applyNumberFormat="1" applyFont="1" applyFill="1" applyBorder="1" applyAlignment="1" applyProtection="1">
      <alignment horizontal="center" wrapText="1"/>
      <protection hidden="1"/>
    </xf>
    <xf numFmtId="14" fontId="136" fillId="40" borderId="13" xfId="0" applyNumberFormat="1" applyFont="1" applyFill="1" applyBorder="1" applyAlignment="1" applyProtection="1">
      <alignment horizontal="center" vertical="center" wrapText="1"/>
      <protection hidden="1"/>
    </xf>
    <xf numFmtId="1" fontId="150" fillId="40" borderId="13" xfId="0" applyNumberFormat="1" applyFont="1" applyFill="1" applyBorder="1" applyAlignment="1" applyProtection="1">
      <alignment horizontal="center" vertical="center" wrapText="1"/>
      <protection hidden="1"/>
    </xf>
    <xf numFmtId="0" fontId="145" fillId="10" borderId="13" xfId="0" applyFont="1" applyFill="1" applyBorder="1" applyAlignment="1" applyProtection="1">
      <alignment horizontal="center" vertical="center" wrapText="1"/>
      <protection hidden="1"/>
    </xf>
    <xf numFmtId="10" fontId="145" fillId="10" borderId="13" xfId="87" applyNumberFormat="1" applyFont="1" applyFill="1" applyBorder="1" applyAlignment="1" applyProtection="1">
      <alignment horizontal="center" vertical="center" wrapText="1"/>
      <protection hidden="1"/>
    </xf>
    <xf numFmtId="10" fontId="141" fillId="10" borderId="13" xfId="0" applyNumberFormat="1" applyFont="1" applyFill="1" applyBorder="1" applyAlignment="1" applyProtection="1">
      <alignment horizontal="center" vertical="center" wrapText="1"/>
      <protection hidden="1"/>
    </xf>
    <xf numFmtId="0" fontId="141" fillId="10" borderId="13" xfId="0" applyFont="1" applyFill="1" applyBorder="1" applyAlignment="1" applyProtection="1">
      <alignment horizontal="center" vertical="center" wrapText="1"/>
      <protection hidden="1"/>
    </xf>
    <xf numFmtId="180" fontId="136" fillId="40" borderId="13" xfId="0" applyNumberFormat="1" applyFont="1" applyFill="1" applyBorder="1" applyAlignment="1" applyProtection="1">
      <alignment horizontal="center" vertical="center" wrapText="1"/>
      <protection hidden="1"/>
    </xf>
    <xf numFmtId="9" fontId="136" fillId="40" borderId="24" xfId="0" applyNumberFormat="1" applyFont="1" applyFill="1" applyBorder="1" applyAlignment="1" applyProtection="1">
      <alignment horizontal="center" vertical="center" wrapText="1"/>
      <protection hidden="1"/>
    </xf>
    <xf numFmtId="0" fontId="136" fillId="0" borderId="13" xfId="0" applyFont="1" applyBorder="1" applyAlignment="1" applyProtection="1">
      <alignment horizontal="center" vertical="center" wrapText="1"/>
      <protection hidden="1"/>
    </xf>
    <xf numFmtId="9" fontId="136" fillId="0" borderId="13" xfId="87" applyFont="1" applyBorder="1" applyAlignment="1" applyProtection="1">
      <alignment horizontal="center" vertical="center" wrapText="1"/>
      <protection hidden="1"/>
    </xf>
    <xf numFmtId="9" fontId="155" fillId="0" borderId="13" xfId="0" applyNumberFormat="1" applyFont="1" applyBorder="1" applyAlignment="1" applyProtection="1">
      <alignment horizontal="center" vertical="center" wrapText="1" readingOrder="1"/>
      <protection hidden="1"/>
    </xf>
    <xf numFmtId="0" fontId="136" fillId="0" borderId="25" xfId="0" applyFont="1" applyBorder="1" applyAlignment="1" applyProtection="1">
      <alignment horizontal="center" vertical="center" wrapText="1"/>
      <protection hidden="1"/>
    </xf>
    <xf numFmtId="0" fontId="136" fillId="0" borderId="21" xfId="0" applyFont="1" applyBorder="1" applyAlignment="1" applyProtection="1">
      <alignment horizontal="center" vertical="center" wrapText="1"/>
      <protection hidden="1"/>
    </xf>
    <xf numFmtId="9" fontId="155" fillId="0" borderId="18" xfId="0" applyNumberFormat="1" applyFont="1" applyBorder="1" applyAlignment="1" applyProtection="1">
      <alignment horizontal="center" vertical="center" wrapText="1" readingOrder="1"/>
      <protection hidden="1"/>
    </xf>
    <xf numFmtId="9" fontId="136" fillId="40" borderId="15" xfId="87" applyFont="1" applyFill="1" applyBorder="1" applyAlignment="1" applyProtection="1">
      <alignment horizontal="center" vertical="center" wrapText="1"/>
      <protection hidden="1"/>
    </xf>
    <xf numFmtId="10" fontId="145" fillId="10" borderId="15" xfId="87" applyNumberFormat="1" applyFont="1" applyFill="1" applyBorder="1" applyAlignment="1" applyProtection="1">
      <alignment horizontal="center" vertical="center" wrapText="1"/>
      <protection hidden="1"/>
    </xf>
    <xf numFmtId="0" fontId="136" fillId="0" borderId="0" xfId="0" applyFont="1" applyAlignment="1" applyProtection="1">
      <alignment horizontal="center" vertical="center" wrapText="1"/>
      <protection hidden="1"/>
    </xf>
    <xf numFmtId="9" fontId="145" fillId="10" borderId="13" xfId="0" applyNumberFormat="1" applyFont="1" applyFill="1" applyBorder="1" applyAlignment="1" applyProtection="1">
      <alignment horizontal="center" vertical="center" wrapText="1"/>
      <protection hidden="1"/>
    </xf>
    <xf numFmtId="10" fontId="145" fillId="10" borderId="13" xfId="0" applyNumberFormat="1" applyFont="1" applyFill="1" applyBorder="1" applyAlignment="1" applyProtection="1">
      <alignment horizontal="center" vertical="center" wrapText="1"/>
      <protection hidden="1"/>
    </xf>
    <xf numFmtId="9" fontId="136" fillId="0" borderId="23" xfId="0" applyNumberFormat="1" applyFont="1" applyFill="1" applyBorder="1" applyAlignment="1" applyProtection="1">
      <alignment horizontal="center" vertical="center" wrapText="1"/>
      <protection hidden="1"/>
    </xf>
    <xf numFmtId="9" fontId="141" fillId="10" borderId="13" xfId="0" applyNumberFormat="1" applyFont="1" applyFill="1" applyBorder="1" applyAlignment="1" applyProtection="1">
      <alignment horizontal="center" vertical="center" wrapText="1"/>
      <protection hidden="1"/>
    </xf>
    <xf numFmtId="208" fontId="136" fillId="40" borderId="13" xfId="87" applyNumberFormat="1" applyFont="1" applyFill="1" applyBorder="1" applyAlignment="1" applyProtection="1">
      <alignment horizontal="center" vertical="center" wrapText="1"/>
      <protection hidden="1"/>
    </xf>
    <xf numFmtId="2" fontId="136" fillId="0" borderId="23" xfId="0" applyNumberFormat="1" applyFont="1" applyFill="1" applyBorder="1" applyAlignment="1" applyProtection="1">
      <alignment horizontal="center" vertical="center" wrapText="1"/>
      <protection hidden="1"/>
    </xf>
    <xf numFmtId="0" fontId="141" fillId="10" borderId="16" xfId="0" applyFont="1" applyFill="1" applyBorder="1" applyAlignment="1" applyProtection="1">
      <alignment horizontal="center" vertical="center" wrapText="1"/>
      <protection hidden="1"/>
    </xf>
    <xf numFmtId="180" fontId="136" fillId="40" borderId="23" xfId="0" applyNumberFormat="1" applyFont="1" applyFill="1" applyBorder="1" applyAlignment="1" applyProtection="1">
      <alignment horizontal="center" vertical="center" wrapText="1"/>
      <protection hidden="1"/>
    </xf>
    <xf numFmtId="208" fontId="150" fillId="40" borderId="13" xfId="87" applyNumberFormat="1" applyFont="1" applyFill="1" applyBorder="1" applyAlignment="1" applyProtection="1">
      <alignment horizontal="center" vertical="center" wrapText="1"/>
      <protection hidden="1"/>
    </xf>
    <xf numFmtId="10" fontId="136" fillId="10" borderId="13" xfId="87" applyNumberFormat="1" applyFont="1" applyFill="1" applyBorder="1" applyAlignment="1" applyProtection="1">
      <alignment horizontal="center" vertical="center" wrapText="1"/>
      <protection hidden="1"/>
    </xf>
    <xf numFmtId="2" fontId="136" fillId="0" borderId="13" xfId="0" applyNumberFormat="1" applyFont="1" applyFill="1" applyBorder="1" applyAlignment="1" applyProtection="1">
      <alignment horizontal="center" vertical="center" wrapText="1"/>
      <protection hidden="1"/>
    </xf>
    <xf numFmtId="10" fontId="136" fillId="0" borderId="13" xfId="0" applyNumberFormat="1" applyFont="1" applyFill="1" applyBorder="1" applyAlignment="1" applyProtection="1">
      <alignment horizontal="center" vertical="center" wrapText="1"/>
      <protection hidden="1"/>
    </xf>
    <xf numFmtId="10" fontId="144" fillId="38" borderId="0" xfId="0" applyNumberFormat="1" applyFont="1" applyFill="1" applyBorder="1" applyAlignment="1" applyProtection="1">
      <alignment horizontal="center" vertical="center" wrapText="1"/>
      <protection hidden="1"/>
    </xf>
    <xf numFmtId="10" fontId="144" fillId="38" borderId="15" xfId="0" applyNumberFormat="1" applyFont="1" applyFill="1" applyBorder="1" applyAlignment="1" applyProtection="1">
      <alignment horizontal="center" wrapText="1"/>
      <protection hidden="1"/>
    </xf>
    <xf numFmtId="9" fontId="144" fillId="38" borderId="15" xfId="0" applyNumberFormat="1" applyFont="1" applyFill="1" applyBorder="1" applyAlignment="1" applyProtection="1">
      <alignment horizontal="center" wrapText="1"/>
      <protection hidden="1"/>
    </xf>
    <xf numFmtId="9" fontId="136" fillId="0" borderId="13" xfId="87" applyFont="1" applyBorder="1" applyAlignment="1" applyProtection="1">
      <alignment horizontal="center" vertical="center"/>
      <protection hidden="1"/>
    </xf>
    <xf numFmtId="9" fontId="136" fillId="0" borderId="13" xfId="0" applyNumberFormat="1" applyFont="1" applyBorder="1" applyAlignment="1" applyProtection="1">
      <alignment horizontal="center" vertical="center"/>
      <protection hidden="1"/>
    </xf>
    <xf numFmtId="0" fontId="136" fillId="40" borderId="13" xfId="0" applyFont="1" applyFill="1" applyBorder="1" applyAlignment="1" applyProtection="1">
      <alignment horizontal="center" vertical="center"/>
      <protection hidden="1"/>
    </xf>
    <xf numFmtId="0" fontId="141" fillId="10" borderId="13" xfId="0" applyFont="1" applyFill="1" applyBorder="1" applyAlignment="1" applyProtection="1">
      <alignment horizontal="center" vertical="center"/>
      <protection hidden="1"/>
    </xf>
    <xf numFmtId="0" fontId="141" fillId="10" borderId="13" xfId="0" applyFont="1" applyFill="1" applyBorder="1" applyAlignment="1" applyProtection="1">
      <alignment vertical="center"/>
      <protection hidden="1"/>
    </xf>
    <xf numFmtId="1" fontId="136" fillId="40" borderId="13" xfId="0" applyNumberFormat="1" applyFont="1" applyFill="1" applyBorder="1" applyAlignment="1" applyProtection="1">
      <alignment horizontal="center" vertical="center"/>
      <protection hidden="1"/>
    </xf>
    <xf numFmtId="9" fontId="136" fillId="40" borderId="13" xfId="87" applyFont="1" applyFill="1" applyBorder="1" applyAlignment="1" applyProtection="1">
      <alignment horizontal="center" vertical="center"/>
      <protection hidden="1"/>
    </xf>
    <xf numFmtId="10" fontId="136" fillId="0" borderId="13" xfId="87" applyNumberFormat="1" applyFont="1" applyBorder="1" applyAlignment="1" applyProtection="1">
      <alignment horizontal="center" vertical="center"/>
      <protection hidden="1"/>
    </xf>
    <xf numFmtId="9" fontId="136" fillId="40" borderId="13" xfId="0" applyNumberFormat="1" applyFont="1" applyFill="1" applyBorder="1" applyAlignment="1" applyProtection="1">
      <alignment horizontal="center" vertical="center"/>
      <protection hidden="1"/>
    </xf>
    <xf numFmtId="0" fontId="6" fillId="25" borderId="10" xfId="59" applyFont="1" applyFill="1" applyBorder="1" applyAlignment="1">
      <alignment horizontal="center" vertical="center" wrapText="1"/>
      <protection/>
    </xf>
    <xf numFmtId="0" fontId="7" fillId="25" borderId="10" xfId="59" applyFont="1" applyFill="1" applyBorder="1" applyAlignment="1">
      <alignment horizontal="center" vertical="center" wrapText="1"/>
      <protection/>
    </xf>
    <xf numFmtId="9" fontId="10" fillId="0" borderId="10" xfId="59" applyNumberFormat="1" applyFont="1" applyFill="1" applyBorder="1" applyAlignment="1">
      <alignment horizontal="center" vertical="center" wrapText="1"/>
      <protection/>
    </xf>
    <xf numFmtId="0" fontId="5" fillId="25" borderId="10" xfId="59" applyFont="1" applyFill="1" applyBorder="1" applyAlignment="1">
      <alignment horizontal="justify" vertical="center" wrapText="1"/>
      <protection/>
    </xf>
    <xf numFmtId="180" fontId="10" fillId="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center" wrapText="1"/>
      <protection/>
    </xf>
    <xf numFmtId="0" fontId="6" fillId="25" borderId="10" xfId="59" applyFont="1" applyFill="1" applyBorder="1" applyAlignment="1">
      <alignment horizontal="justify" vertical="center" wrapText="1"/>
      <protection/>
    </xf>
    <xf numFmtId="180" fontId="6" fillId="0" borderId="11" xfId="87" applyNumberFormat="1" applyFont="1" applyFill="1" applyBorder="1" applyAlignment="1">
      <alignment horizontal="center" vertical="center" wrapText="1"/>
    </xf>
    <xf numFmtId="180" fontId="6" fillId="0" borderId="12" xfId="87" applyNumberFormat="1" applyFont="1" applyFill="1" applyBorder="1" applyAlignment="1">
      <alignment horizontal="center" vertical="center" wrapText="1"/>
    </xf>
    <xf numFmtId="0" fontId="13" fillId="0" borderId="10" xfId="59" applyFont="1" applyBorder="1" applyAlignment="1">
      <alignment horizontal="center" vertical="center" textRotation="90" wrapText="1"/>
      <protection/>
    </xf>
    <xf numFmtId="0" fontId="6" fillId="25" borderId="10" xfId="0" applyFont="1" applyFill="1" applyBorder="1" applyAlignment="1">
      <alignment horizontal="left" vertical="center" wrapText="1"/>
    </xf>
    <xf numFmtId="0" fontId="6" fillId="25" borderId="10" xfId="0" applyNumberFormat="1" applyFont="1" applyFill="1" applyBorder="1" applyAlignment="1">
      <alignment horizontal="left" vertical="center" wrapText="1"/>
    </xf>
    <xf numFmtId="0" fontId="6" fillId="25" borderId="11" xfId="0" applyFont="1" applyFill="1" applyBorder="1" applyAlignment="1">
      <alignment horizontal="center" vertical="center" wrapText="1"/>
    </xf>
    <xf numFmtId="0" fontId="6" fillId="25" borderId="26" xfId="0" applyFont="1" applyFill="1" applyBorder="1" applyAlignment="1">
      <alignment horizontal="center" vertical="center" wrapText="1"/>
    </xf>
    <xf numFmtId="0" fontId="6" fillId="25" borderId="12" xfId="0" applyFont="1" applyFill="1" applyBorder="1" applyAlignment="1">
      <alignment horizontal="center" vertical="center" wrapText="1"/>
    </xf>
    <xf numFmtId="180" fontId="6" fillId="25" borderId="11" xfId="87" applyNumberFormat="1" applyFont="1" applyFill="1" applyBorder="1" applyAlignment="1">
      <alignment horizontal="center" vertical="center" wrapText="1"/>
    </xf>
    <xf numFmtId="180" fontId="6" fillId="25" borderId="12" xfId="87" applyNumberFormat="1" applyFont="1" applyFill="1" applyBorder="1" applyAlignment="1">
      <alignment horizontal="center" vertical="center" wrapText="1"/>
    </xf>
    <xf numFmtId="180" fontId="6" fillId="25" borderId="26" xfId="87" applyNumberFormat="1" applyFont="1" applyFill="1" applyBorder="1" applyAlignment="1">
      <alignment horizontal="center" vertical="center" wrapText="1"/>
    </xf>
    <xf numFmtId="180" fontId="6" fillId="25" borderId="11" xfId="0" applyNumberFormat="1" applyFont="1" applyFill="1" applyBorder="1" applyAlignment="1">
      <alignment horizontal="center" vertical="center" wrapText="1"/>
    </xf>
    <xf numFmtId="180" fontId="6" fillId="25" borderId="12" xfId="0" applyNumberFormat="1" applyFont="1" applyFill="1" applyBorder="1" applyAlignment="1">
      <alignment horizontal="center" vertical="center" wrapText="1"/>
    </xf>
    <xf numFmtId="0" fontId="158" fillId="25" borderId="10" xfId="0" applyFont="1" applyFill="1" applyBorder="1" applyAlignment="1">
      <alignment vertical="center" wrapText="1"/>
    </xf>
    <xf numFmtId="180" fontId="6" fillId="25" borderId="11" xfId="59" applyNumberFormat="1" applyFont="1" applyFill="1" applyBorder="1" applyAlignment="1">
      <alignment horizontal="center" vertical="center" wrapText="1"/>
      <protection/>
    </xf>
    <xf numFmtId="180" fontId="6" fillId="25" borderId="12" xfId="59" applyNumberFormat="1" applyFont="1" applyFill="1" applyBorder="1" applyAlignment="1">
      <alignment horizontal="center" vertical="center" wrapText="1"/>
      <protection/>
    </xf>
    <xf numFmtId="180" fontId="6" fillId="25" borderId="26" xfId="59" applyNumberFormat="1" applyFont="1" applyFill="1" applyBorder="1" applyAlignment="1">
      <alignment horizontal="center" vertical="center" wrapText="1"/>
      <protection/>
    </xf>
    <xf numFmtId="0" fontId="10" fillId="25" borderId="10" xfId="59" applyFont="1" applyFill="1" applyBorder="1" applyAlignment="1">
      <alignment horizontal="center" vertical="center" wrapText="1"/>
      <protection/>
    </xf>
    <xf numFmtId="9" fontId="7" fillId="0" borderId="11" xfId="59" applyNumberFormat="1" applyFont="1" applyFill="1" applyBorder="1" applyAlignment="1">
      <alignment horizontal="center" vertical="center" wrapText="1"/>
      <protection/>
    </xf>
    <xf numFmtId="9" fontId="7" fillId="0" borderId="26" xfId="59" applyNumberFormat="1" applyFont="1" applyFill="1" applyBorder="1" applyAlignment="1">
      <alignment horizontal="center" vertical="center" wrapText="1"/>
      <protection/>
    </xf>
    <xf numFmtId="9" fontId="7" fillId="0" borderId="12" xfId="59" applyNumberFormat="1" applyFont="1" applyFill="1" applyBorder="1" applyAlignment="1">
      <alignment horizontal="center" vertical="center" wrapText="1"/>
      <protection/>
    </xf>
    <xf numFmtId="0" fontId="6" fillId="25" borderId="11" xfId="59" applyFont="1" applyFill="1" applyBorder="1" applyAlignment="1">
      <alignment horizontal="center" vertical="center" wrapText="1"/>
      <protection/>
    </xf>
    <xf numFmtId="0" fontId="6" fillId="25" borderId="26" xfId="59" applyFont="1" applyFill="1" applyBorder="1" applyAlignment="1">
      <alignment horizontal="center" vertical="center" wrapText="1"/>
      <protection/>
    </xf>
    <xf numFmtId="0" fontId="6" fillId="25" borderId="12" xfId="59"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0" fillId="0" borderId="10" xfId="59" applyFont="1" applyBorder="1" applyAlignment="1">
      <alignment horizontal="justify" vertical="center" wrapText="1"/>
      <protection/>
    </xf>
    <xf numFmtId="0" fontId="6" fillId="0" borderId="10" xfId="59" applyFont="1" applyBorder="1" applyAlignment="1">
      <alignment horizontal="center" vertical="center" wrapText="1"/>
      <protection/>
    </xf>
    <xf numFmtId="9" fontId="10" fillId="0" borderId="11" xfId="59" applyNumberFormat="1" applyFont="1" applyFill="1" applyBorder="1" applyAlignment="1">
      <alignment horizontal="center" vertical="center" wrapText="1"/>
      <protection/>
    </xf>
    <xf numFmtId="9" fontId="10" fillId="0" borderId="26" xfId="59" applyNumberFormat="1" applyFont="1" applyFill="1" applyBorder="1" applyAlignment="1">
      <alignment horizontal="center" vertical="center" wrapText="1"/>
      <protection/>
    </xf>
    <xf numFmtId="9" fontId="10" fillId="0" borderId="12" xfId="59" applyNumberFormat="1" applyFont="1" applyFill="1" applyBorder="1" applyAlignment="1">
      <alignment horizontal="center" vertical="center" wrapText="1"/>
      <protection/>
    </xf>
    <xf numFmtId="180" fontId="10" fillId="0" borderId="11" xfId="59" applyNumberFormat="1" applyFont="1" applyFill="1" applyBorder="1" applyAlignment="1">
      <alignment horizontal="center" vertical="center" wrapText="1"/>
      <protection/>
    </xf>
    <xf numFmtId="180" fontId="10" fillId="0" borderId="26" xfId="59" applyNumberFormat="1" applyFont="1" applyFill="1" applyBorder="1" applyAlignment="1">
      <alignment horizontal="center" vertical="center" wrapText="1"/>
      <protection/>
    </xf>
    <xf numFmtId="180" fontId="10" fillId="0" borderId="12" xfId="59" applyNumberFormat="1" applyFont="1" applyFill="1" applyBorder="1" applyAlignment="1">
      <alignment horizontal="center" vertical="center" wrapText="1"/>
      <protection/>
    </xf>
    <xf numFmtId="0" fontId="5" fillId="25" borderId="11"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6" fillId="0" borderId="10" xfId="59" applyFont="1" applyFill="1" applyBorder="1" applyAlignment="1">
      <alignment horizontal="center" vertical="center" wrapText="1"/>
      <protection/>
    </xf>
    <xf numFmtId="0" fontId="12" fillId="33" borderId="27" xfId="63" applyFont="1" applyFill="1" applyBorder="1" applyAlignment="1">
      <alignment horizontal="center" vertical="center" wrapText="1"/>
      <protection/>
    </xf>
    <xf numFmtId="0" fontId="12" fillId="33" borderId="28" xfId="63" applyFont="1" applyFill="1" applyBorder="1" applyAlignment="1">
      <alignment horizontal="center" vertical="center" wrapText="1"/>
      <protection/>
    </xf>
    <xf numFmtId="0" fontId="12" fillId="34" borderId="29" xfId="63" applyFont="1" applyFill="1" applyBorder="1" applyAlignment="1">
      <alignment horizontal="center" vertical="center" wrapText="1"/>
      <protection/>
    </xf>
    <xf numFmtId="0" fontId="12" fillId="34" borderId="30" xfId="63" applyFont="1" applyFill="1" applyBorder="1" applyAlignment="1">
      <alignment horizontal="center" vertical="center" wrapText="1"/>
      <protection/>
    </xf>
    <xf numFmtId="0" fontId="127" fillId="0" borderId="13" xfId="0" applyFont="1" applyBorder="1" applyAlignment="1">
      <alignment horizontal="center" vertical="center" wrapText="1"/>
    </xf>
    <xf numFmtId="0" fontId="127" fillId="10" borderId="13" xfId="0" applyFont="1" applyFill="1" applyBorder="1" applyAlignment="1">
      <alignment horizontal="center" vertical="center" wrapText="1"/>
    </xf>
    <xf numFmtId="0" fontId="121" fillId="10" borderId="13" xfId="63" applyFont="1" applyFill="1" applyBorder="1" applyAlignment="1" applyProtection="1">
      <alignment horizontal="center" vertical="center" wrapText="1"/>
      <protection locked="0"/>
    </xf>
    <xf numFmtId="0" fontId="127" fillId="40" borderId="13" xfId="0" applyFont="1" applyFill="1" applyBorder="1" applyAlignment="1">
      <alignment horizontal="center" vertical="center" wrapText="1"/>
    </xf>
    <xf numFmtId="0" fontId="123" fillId="10" borderId="16" xfId="0" applyFont="1" applyFill="1" applyBorder="1" applyAlignment="1" applyProtection="1">
      <alignment horizontal="center" vertical="center" wrapText="1"/>
      <protection hidden="1"/>
    </xf>
    <xf numFmtId="0" fontId="123" fillId="10" borderId="19" xfId="0" applyFont="1" applyFill="1" applyBorder="1" applyAlignment="1" applyProtection="1">
      <alignment horizontal="center" vertical="center" wrapText="1"/>
      <protection hidden="1"/>
    </xf>
    <xf numFmtId="0" fontId="123" fillId="10" borderId="18" xfId="0" applyFont="1" applyFill="1" applyBorder="1" applyAlignment="1" applyProtection="1">
      <alignment horizontal="center" vertical="center" wrapText="1"/>
      <protection hidden="1"/>
    </xf>
    <xf numFmtId="0" fontId="121" fillId="10" borderId="24" xfId="63" applyFont="1" applyFill="1" applyBorder="1" applyAlignment="1" applyProtection="1">
      <alignment horizontal="center" vertical="center" wrapText="1"/>
      <protection locked="0"/>
    </xf>
    <xf numFmtId="0" fontId="121" fillId="10" borderId="20" xfId="63" applyFont="1" applyFill="1" applyBorder="1" applyAlignment="1" applyProtection="1">
      <alignment horizontal="center" vertical="center" wrapText="1"/>
      <protection locked="0"/>
    </xf>
    <xf numFmtId="0" fontId="121" fillId="10" borderId="23" xfId="63" applyFont="1" applyFill="1" applyBorder="1" applyAlignment="1" applyProtection="1">
      <alignment horizontal="center" vertical="center" wrapText="1"/>
      <protection locked="0"/>
    </xf>
    <xf numFmtId="0" fontId="127" fillId="0" borderId="17" xfId="0" applyFont="1" applyBorder="1" applyAlignment="1">
      <alignment horizontal="center" vertical="center" wrapText="1"/>
    </xf>
    <xf numFmtId="0" fontId="127" fillId="0" borderId="31" xfId="0" applyFont="1" applyBorder="1" applyAlignment="1">
      <alignment horizontal="center" vertical="center" wrapText="1"/>
    </xf>
    <xf numFmtId="0" fontId="127" fillId="0" borderId="15" xfId="0" applyFont="1" applyBorder="1" applyAlignment="1">
      <alignment horizontal="center" vertical="center" wrapText="1"/>
    </xf>
    <xf numFmtId="0" fontId="127" fillId="10" borderId="17" xfId="0" applyFont="1" applyFill="1" applyBorder="1" applyAlignment="1">
      <alignment horizontal="center" vertical="center" wrapText="1"/>
    </xf>
    <xf numFmtId="0" fontId="127" fillId="10" borderId="31" xfId="0" applyFont="1" applyFill="1" applyBorder="1" applyAlignment="1">
      <alignment horizontal="center" vertical="center" wrapText="1"/>
    </xf>
    <xf numFmtId="0" fontId="127" fillId="10" borderId="15" xfId="0" applyFont="1" applyFill="1" applyBorder="1" applyAlignment="1">
      <alignment horizontal="center" vertical="center" wrapText="1"/>
    </xf>
    <xf numFmtId="0" fontId="127" fillId="40" borderId="17" xfId="0" applyFont="1" applyFill="1" applyBorder="1" applyAlignment="1">
      <alignment horizontal="center" vertical="center" wrapText="1"/>
    </xf>
    <xf numFmtId="0" fontId="127" fillId="40" borderId="31" xfId="0" applyFont="1" applyFill="1" applyBorder="1" applyAlignment="1">
      <alignment horizontal="center" vertical="center" wrapText="1"/>
    </xf>
    <xf numFmtId="0" fontId="127" fillId="40" borderId="15" xfId="0" applyFont="1" applyFill="1" applyBorder="1" applyAlignment="1">
      <alignment horizontal="center" vertical="center" wrapText="1"/>
    </xf>
    <xf numFmtId="0" fontId="121" fillId="0" borderId="17" xfId="0" applyFont="1" applyBorder="1" applyAlignment="1">
      <alignment horizontal="center" vertical="center" wrapText="1"/>
    </xf>
    <xf numFmtId="0" fontId="121" fillId="0" borderId="31" xfId="0" applyFont="1" applyBorder="1" applyAlignment="1">
      <alignment horizontal="center" vertical="center" wrapText="1"/>
    </xf>
    <xf numFmtId="0" fontId="121" fillId="0" borderId="15" xfId="0" applyFont="1" applyBorder="1" applyAlignment="1">
      <alignment horizontal="center" vertical="center" wrapText="1"/>
    </xf>
    <xf numFmtId="0" fontId="121" fillId="10" borderId="17" xfId="0" applyFont="1" applyFill="1" applyBorder="1" applyAlignment="1">
      <alignment horizontal="center" vertical="center" wrapText="1"/>
    </xf>
    <xf numFmtId="0" fontId="121" fillId="10" borderId="31" xfId="0" applyFont="1" applyFill="1" applyBorder="1" applyAlignment="1">
      <alignment horizontal="center" vertical="center" wrapText="1"/>
    </xf>
    <xf numFmtId="0" fontId="121" fillId="10" borderId="15" xfId="0" applyFont="1" applyFill="1" applyBorder="1" applyAlignment="1">
      <alignment horizontal="center" vertical="center" wrapText="1"/>
    </xf>
    <xf numFmtId="0" fontId="127" fillId="0" borderId="17" xfId="81" applyFont="1" applyFill="1" applyBorder="1" applyAlignment="1" applyProtection="1">
      <alignment horizontal="center" vertical="center" wrapText="1"/>
      <protection hidden="1"/>
    </xf>
    <xf numFmtId="0" fontId="127" fillId="0" borderId="31" xfId="81" applyFont="1" applyFill="1" applyBorder="1" applyAlignment="1" applyProtection="1">
      <alignment horizontal="center" vertical="center" wrapText="1"/>
      <protection hidden="1"/>
    </xf>
    <xf numFmtId="0" fontId="127" fillId="0" borderId="15" xfId="81" applyFont="1" applyFill="1" applyBorder="1" applyAlignment="1" applyProtection="1">
      <alignment horizontal="center" vertical="center" wrapText="1"/>
      <protection hidden="1"/>
    </xf>
    <xf numFmtId="0" fontId="116" fillId="10" borderId="17" xfId="0" applyFont="1" applyFill="1" applyBorder="1" applyAlignment="1">
      <alignment horizontal="center" vertical="center" wrapText="1"/>
    </xf>
    <xf numFmtId="0" fontId="116" fillId="10" borderId="31" xfId="0" applyFont="1" applyFill="1" applyBorder="1" applyAlignment="1">
      <alignment horizontal="center" vertical="center" wrapText="1"/>
    </xf>
    <xf numFmtId="0" fontId="116" fillId="10" borderId="15" xfId="0" applyFont="1" applyFill="1" applyBorder="1" applyAlignment="1">
      <alignment horizontal="center" vertical="center" wrapText="1"/>
    </xf>
    <xf numFmtId="0" fontId="127" fillId="0" borderId="17" xfId="61" applyFont="1" applyBorder="1" applyAlignment="1">
      <alignment horizontal="center" vertical="center" wrapText="1"/>
      <protection/>
    </xf>
    <xf numFmtId="0" fontId="127" fillId="0" borderId="31" xfId="61" applyFont="1" applyBorder="1" applyAlignment="1">
      <alignment horizontal="center" vertical="center" wrapText="1"/>
      <protection/>
    </xf>
    <xf numFmtId="0" fontId="127" fillId="0" borderId="15" xfId="61" applyFont="1" applyBorder="1" applyAlignment="1">
      <alignment horizontal="center" vertical="center" wrapText="1"/>
      <protection/>
    </xf>
    <xf numFmtId="0" fontId="29" fillId="0" borderId="14" xfId="63" applyFont="1" applyFill="1" applyBorder="1" applyAlignment="1" applyProtection="1">
      <alignment horizontal="center" vertical="center" wrapText="1"/>
      <protection hidden="1"/>
    </xf>
    <xf numFmtId="0" fontId="29" fillId="0" borderId="0" xfId="63" applyFont="1" applyFill="1" applyBorder="1" applyAlignment="1" applyProtection="1">
      <alignment horizontal="center" vertical="center" wrapText="1"/>
      <protection hidden="1"/>
    </xf>
    <xf numFmtId="0" fontId="30" fillId="38" borderId="14" xfId="63" applyFont="1" applyFill="1" applyBorder="1" applyAlignment="1" applyProtection="1">
      <alignment horizontal="center" vertical="center"/>
      <protection hidden="1"/>
    </xf>
    <xf numFmtId="0" fontId="30" fillId="38" borderId="0" xfId="63" applyFont="1" applyFill="1" applyBorder="1" applyAlignment="1" applyProtection="1">
      <alignment horizontal="center" vertical="center"/>
      <protection hidden="1"/>
    </xf>
    <xf numFmtId="0" fontId="129" fillId="38" borderId="14" xfId="0" applyFont="1" applyFill="1" applyBorder="1" applyAlignment="1" applyProtection="1">
      <alignment horizontal="center" vertical="center"/>
      <protection hidden="1"/>
    </xf>
    <xf numFmtId="0" fontId="129" fillId="38" borderId="0" xfId="0" applyFont="1" applyFill="1" applyBorder="1" applyAlignment="1" applyProtection="1">
      <alignment horizontal="center" vertical="center"/>
      <protection hidden="1"/>
    </xf>
    <xf numFmtId="0" fontId="127" fillId="10" borderId="13" xfId="0" applyFont="1" applyFill="1" applyBorder="1" applyAlignment="1" applyProtection="1">
      <alignment horizontal="center" vertical="center"/>
      <protection hidden="1"/>
    </xf>
    <xf numFmtId="0" fontId="127" fillId="10" borderId="17" xfId="0" applyFont="1" applyFill="1" applyBorder="1" applyAlignment="1" applyProtection="1">
      <alignment horizontal="center" vertical="center"/>
      <protection hidden="1"/>
    </xf>
    <xf numFmtId="0" fontId="127" fillId="10" borderId="13" xfId="0" applyFont="1" applyFill="1" applyBorder="1" applyAlignment="1" applyProtection="1">
      <alignment horizontal="center" vertical="center" wrapText="1"/>
      <protection hidden="1"/>
    </xf>
    <xf numFmtId="0" fontId="127" fillId="10" borderId="17" xfId="0" applyFont="1" applyFill="1" applyBorder="1" applyAlignment="1" applyProtection="1">
      <alignment horizontal="center" vertical="center" wrapText="1"/>
      <protection hidden="1"/>
    </xf>
    <xf numFmtId="0" fontId="127" fillId="10" borderId="15" xfId="0" applyFont="1" applyFill="1" applyBorder="1" applyAlignment="1" applyProtection="1">
      <alignment horizontal="center" vertical="center"/>
      <protection hidden="1"/>
    </xf>
    <xf numFmtId="0" fontId="127" fillId="10" borderId="31" xfId="0" applyFont="1" applyFill="1" applyBorder="1" applyAlignment="1" applyProtection="1">
      <alignment horizontal="center" vertical="center"/>
      <protection hidden="1"/>
    </xf>
    <xf numFmtId="0" fontId="129" fillId="39" borderId="24" xfId="0" applyFont="1" applyFill="1" applyBorder="1" applyAlignment="1" applyProtection="1">
      <alignment horizontal="center" vertical="center" wrapText="1"/>
      <protection hidden="1"/>
    </xf>
    <xf numFmtId="0" fontId="129" fillId="39" borderId="20" xfId="0" applyFont="1" applyFill="1" applyBorder="1" applyAlignment="1" applyProtection="1">
      <alignment horizontal="center" vertical="center" wrapText="1"/>
      <protection hidden="1"/>
    </xf>
    <xf numFmtId="0" fontId="127" fillId="10" borderId="15" xfId="0" applyFont="1" applyFill="1" applyBorder="1" applyAlignment="1" applyProtection="1">
      <alignment horizontal="center" vertical="center" wrapText="1"/>
      <protection hidden="1"/>
    </xf>
    <xf numFmtId="0" fontId="127" fillId="10" borderId="24" xfId="0" applyFont="1" applyFill="1" applyBorder="1" applyAlignment="1" applyProtection="1">
      <alignment horizontal="center" vertical="center" wrapText="1"/>
      <protection hidden="1"/>
    </xf>
    <xf numFmtId="0" fontId="127" fillId="10" borderId="20" xfId="0" applyFont="1" applyFill="1" applyBorder="1" applyAlignment="1" applyProtection="1">
      <alignment horizontal="center" vertical="center" wrapText="1"/>
      <protection hidden="1"/>
    </xf>
    <xf numFmtId="0" fontId="127" fillId="10" borderId="23" xfId="0" applyFont="1" applyFill="1" applyBorder="1" applyAlignment="1" applyProtection="1">
      <alignment horizontal="center" vertical="center" wrapText="1"/>
      <protection hidden="1"/>
    </xf>
    <xf numFmtId="2" fontId="127" fillId="10" borderId="24" xfId="63" applyNumberFormat="1" applyFont="1" applyFill="1" applyBorder="1" applyAlignment="1" applyProtection="1">
      <alignment horizontal="center" vertical="center" wrapText="1"/>
      <protection hidden="1"/>
    </xf>
    <xf numFmtId="2" fontId="127" fillId="10" borderId="20" xfId="63" applyNumberFormat="1" applyFont="1" applyFill="1" applyBorder="1" applyAlignment="1" applyProtection="1">
      <alignment horizontal="center" vertical="center" wrapText="1"/>
      <protection hidden="1"/>
    </xf>
    <xf numFmtId="2" fontId="127" fillId="10" borderId="25" xfId="63" applyNumberFormat="1" applyFont="1" applyFill="1" applyBorder="1" applyAlignment="1" applyProtection="1">
      <alignment horizontal="center" vertical="center" wrapText="1"/>
      <protection hidden="1"/>
    </xf>
    <xf numFmtId="2" fontId="127" fillId="10" borderId="21" xfId="63" applyNumberFormat="1" applyFont="1" applyFill="1" applyBorder="1" applyAlignment="1" applyProtection="1">
      <alignment horizontal="center" vertical="center" wrapText="1"/>
      <protection hidden="1"/>
    </xf>
    <xf numFmtId="0" fontId="159" fillId="10" borderId="25" xfId="0" applyFont="1" applyFill="1" applyBorder="1" applyAlignment="1" applyProtection="1">
      <alignment horizontal="center" vertical="center"/>
      <protection hidden="1"/>
    </xf>
    <xf numFmtId="0" fontId="159" fillId="10" borderId="21" xfId="0" applyFont="1" applyFill="1" applyBorder="1" applyAlignment="1" applyProtection="1">
      <alignment horizontal="center" vertical="center"/>
      <protection hidden="1"/>
    </xf>
    <xf numFmtId="0" fontId="159" fillId="10" borderId="18" xfId="0" applyFont="1" applyFill="1" applyBorder="1" applyAlignment="1" applyProtection="1">
      <alignment horizontal="center" vertical="center"/>
      <protection hidden="1"/>
    </xf>
    <xf numFmtId="0" fontId="18" fillId="0" borderId="0" xfId="63" applyFont="1" applyFill="1" applyBorder="1" applyAlignment="1" applyProtection="1">
      <alignment horizontal="center" vertical="center" wrapText="1"/>
      <protection hidden="1"/>
    </xf>
    <xf numFmtId="0" fontId="159" fillId="10" borderId="13" xfId="0" applyFont="1" applyFill="1" applyBorder="1" applyAlignment="1" applyProtection="1">
      <alignment horizontal="center" vertical="center"/>
      <protection hidden="1"/>
    </xf>
    <xf numFmtId="0" fontId="127" fillId="10" borderId="13" xfId="63" applyFont="1" applyFill="1" applyBorder="1" applyAlignment="1" applyProtection="1">
      <alignment horizontal="center" vertical="center" wrapText="1"/>
      <protection hidden="1"/>
    </xf>
    <xf numFmtId="0" fontId="121" fillId="0" borderId="17" xfId="0" applyFont="1" applyBorder="1" applyAlignment="1">
      <alignment horizontal="center" vertical="center"/>
    </xf>
    <xf numFmtId="0" fontId="121" fillId="0" borderId="31" xfId="0" applyFont="1" applyBorder="1" applyAlignment="1">
      <alignment horizontal="center" vertical="center"/>
    </xf>
    <xf numFmtId="0" fontId="121" fillId="0" borderId="15" xfId="0" applyFont="1" applyBorder="1" applyAlignment="1">
      <alignment horizontal="center" vertical="center"/>
    </xf>
    <xf numFmtId="0" fontId="144" fillId="42" borderId="13" xfId="0" applyFont="1" applyFill="1" applyBorder="1" applyAlignment="1" applyProtection="1">
      <alignment horizontal="center" vertical="center"/>
      <protection hidden="1"/>
    </xf>
    <xf numFmtId="0" fontId="144" fillId="42" borderId="17" xfId="0" applyFont="1" applyFill="1" applyBorder="1" applyAlignment="1" applyProtection="1">
      <alignment horizontal="center" vertical="center"/>
      <protection hidden="1"/>
    </xf>
    <xf numFmtId="0" fontId="144" fillId="42" borderId="13" xfId="0" applyFont="1" applyFill="1" applyBorder="1" applyAlignment="1" applyProtection="1">
      <alignment horizontal="center" vertical="center" wrapText="1"/>
      <protection hidden="1"/>
    </xf>
    <xf numFmtId="0" fontId="144" fillId="42" borderId="17" xfId="0" applyFont="1" applyFill="1" applyBorder="1" applyAlignment="1" applyProtection="1">
      <alignment horizontal="center" vertical="center" wrapText="1"/>
      <protection hidden="1"/>
    </xf>
    <xf numFmtId="0" fontId="144" fillId="42" borderId="15" xfId="0" applyFont="1" applyFill="1" applyBorder="1" applyAlignment="1" applyProtection="1">
      <alignment horizontal="center" vertical="center"/>
      <protection hidden="1"/>
    </xf>
    <xf numFmtId="0" fontId="144" fillId="42" borderId="31" xfId="0" applyFont="1" applyFill="1" applyBorder="1" applyAlignment="1" applyProtection="1">
      <alignment horizontal="center" vertical="center"/>
      <protection hidden="1"/>
    </xf>
    <xf numFmtId="0" fontId="160" fillId="42" borderId="17" xfId="0" applyFont="1" applyFill="1" applyBorder="1" applyAlignment="1" applyProtection="1">
      <alignment horizontal="center" vertical="center" wrapText="1"/>
      <protection hidden="1"/>
    </xf>
    <xf numFmtId="0" fontId="160" fillId="42" borderId="15" xfId="0" applyFont="1" applyFill="1" applyBorder="1" applyAlignment="1" applyProtection="1">
      <alignment horizontal="center" vertical="center" wrapText="1"/>
      <protection hidden="1"/>
    </xf>
    <xf numFmtId="0" fontId="144" fillId="42" borderId="15" xfId="0" applyFont="1" applyFill="1" applyBorder="1" applyAlignment="1" applyProtection="1">
      <alignment horizontal="center" vertical="center" wrapText="1"/>
      <protection hidden="1"/>
    </xf>
    <xf numFmtId="0" fontId="153" fillId="42" borderId="17" xfId="0" applyFont="1" applyFill="1" applyBorder="1" applyAlignment="1" applyProtection="1">
      <alignment horizontal="center" vertical="center" wrapText="1"/>
      <protection hidden="1"/>
    </xf>
    <xf numFmtId="0" fontId="153" fillId="42" borderId="15" xfId="0" applyFont="1" applyFill="1" applyBorder="1" applyAlignment="1" applyProtection="1">
      <alignment horizontal="center" vertical="center" wrapText="1"/>
      <protection hidden="1"/>
    </xf>
    <xf numFmtId="0" fontId="144" fillId="42" borderId="24" xfId="0" applyFont="1" applyFill="1" applyBorder="1" applyAlignment="1" applyProtection="1">
      <alignment horizontal="center" vertical="center" wrapText="1"/>
      <protection hidden="1"/>
    </xf>
    <xf numFmtId="0" fontId="144" fillId="42" borderId="20" xfId="0" applyFont="1" applyFill="1" applyBorder="1" applyAlignment="1" applyProtection="1">
      <alignment horizontal="center" vertical="center" wrapText="1"/>
      <protection hidden="1"/>
    </xf>
    <xf numFmtId="0" fontId="144" fillId="42" borderId="23" xfId="0" applyFont="1" applyFill="1" applyBorder="1" applyAlignment="1" applyProtection="1">
      <alignment horizontal="center" vertical="center" wrapText="1"/>
      <protection hidden="1"/>
    </xf>
    <xf numFmtId="0" fontId="150" fillId="0" borderId="31" xfId="0" applyFont="1" applyBorder="1" applyAlignment="1" applyProtection="1">
      <alignment horizontal="center" vertical="center" wrapText="1"/>
      <protection hidden="1"/>
    </xf>
    <xf numFmtId="0" fontId="150" fillId="0" borderId="15" xfId="0" applyFont="1" applyBorder="1" applyAlignment="1" applyProtection="1">
      <alignment horizontal="center" vertical="center" wrapText="1"/>
      <protection hidden="1"/>
    </xf>
    <xf numFmtId="0" fontId="153" fillId="42" borderId="24" xfId="63" applyFont="1" applyFill="1" applyBorder="1" applyAlignment="1" applyProtection="1">
      <alignment horizontal="center" vertical="center" wrapText="1"/>
      <protection hidden="1"/>
    </xf>
    <xf numFmtId="0" fontId="153" fillId="42" borderId="20" xfId="63" applyFont="1" applyFill="1" applyBorder="1" applyAlignment="1" applyProtection="1">
      <alignment horizontal="center" vertical="center" wrapText="1"/>
      <protection hidden="1"/>
    </xf>
    <xf numFmtId="0" fontId="153" fillId="42" borderId="23" xfId="63" applyFont="1" applyFill="1" applyBorder="1" applyAlignment="1" applyProtection="1">
      <alignment horizontal="center" vertical="center" wrapText="1"/>
      <protection hidden="1"/>
    </xf>
    <xf numFmtId="0" fontId="150" fillId="10" borderId="17" xfId="0" applyFont="1" applyFill="1" applyBorder="1" applyAlignment="1" applyProtection="1">
      <alignment horizontal="center" vertical="center" wrapText="1"/>
      <protection hidden="1"/>
    </xf>
    <xf numFmtId="0" fontId="150" fillId="10" borderId="31" xfId="0" applyFont="1" applyFill="1" applyBorder="1" applyAlignment="1" applyProtection="1">
      <alignment horizontal="center" vertical="center" wrapText="1"/>
      <protection hidden="1"/>
    </xf>
    <xf numFmtId="0" fontId="150" fillId="10" borderId="15" xfId="0" applyFont="1" applyFill="1" applyBorder="1" applyAlignment="1" applyProtection="1">
      <alignment horizontal="center" vertical="center" wrapText="1"/>
      <protection hidden="1"/>
    </xf>
    <xf numFmtId="0" fontId="156" fillId="0" borderId="17" xfId="61" applyFont="1" applyBorder="1" applyAlignment="1" applyProtection="1">
      <alignment horizontal="center" vertical="center" wrapText="1"/>
      <protection hidden="1"/>
    </xf>
    <xf numFmtId="0" fontId="156" fillId="0" borderId="31" xfId="61" applyFont="1" applyBorder="1" applyAlignment="1" applyProtection="1">
      <alignment horizontal="center" vertical="center" wrapText="1"/>
      <protection hidden="1"/>
    </xf>
    <xf numFmtId="0" fontId="156" fillId="0" borderId="15" xfId="61" applyFont="1" applyBorder="1" applyAlignment="1" applyProtection="1">
      <alignment horizontal="center" vertical="center" wrapText="1"/>
      <protection hidden="1"/>
    </xf>
    <xf numFmtId="0" fontId="150" fillId="0" borderId="17" xfId="0" applyFont="1" applyBorder="1" applyAlignment="1" applyProtection="1">
      <alignment horizontal="center" vertical="center" wrapText="1"/>
      <protection hidden="1"/>
    </xf>
    <xf numFmtId="0" fontId="156" fillId="0" borderId="17" xfId="0" applyFont="1" applyBorder="1" applyAlignment="1" applyProtection="1">
      <alignment horizontal="center" vertical="center" wrapText="1"/>
      <protection hidden="1"/>
    </xf>
    <xf numFmtId="0" fontId="156" fillId="0" borderId="31" xfId="0" applyFont="1" applyBorder="1" applyAlignment="1" applyProtection="1">
      <alignment horizontal="center" vertical="center" wrapText="1"/>
      <protection hidden="1"/>
    </xf>
    <xf numFmtId="0" fontId="156" fillId="0" borderId="15" xfId="0" applyFont="1" applyBorder="1" applyAlignment="1" applyProtection="1">
      <alignment horizontal="center" vertical="center" wrapText="1"/>
      <protection hidden="1"/>
    </xf>
    <xf numFmtId="0" fontId="145" fillId="10" borderId="25" xfId="63" applyFont="1" applyFill="1" applyBorder="1" applyAlignment="1" applyProtection="1">
      <alignment horizontal="center" vertical="center" wrapText="1"/>
      <protection hidden="1"/>
    </xf>
    <xf numFmtId="0" fontId="145" fillId="10" borderId="21" xfId="63" applyFont="1" applyFill="1" applyBorder="1" applyAlignment="1" applyProtection="1">
      <alignment horizontal="center" vertical="center" wrapText="1"/>
      <protection hidden="1"/>
    </xf>
    <xf numFmtId="0" fontId="145" fillId="10" borderId="18" xfId="63" applyFont="1" applyFill="1" applyBorder="1" applyAlignment="1" applyProtection="1">
      <alignment horizontal="center" vertical="center" wrapText="1"/>
      <protection hidden="1"/>
    </xf>
    <xf numFmtId="0" fontId="145" fillId="10" borderId="24" xfId="63" applyFont="1" applyFill="1" applyBorder="1" applyAlignment="1" applyProtection="1">
      <alignment horizontal="center" vertical="center" wrapText="1"/>
      <protection hidden="1"/>
    </xf>
    <xf numFmtId="0" fontId="145" fillId="10" borderId="20" xfId="63" applyFont="1" applyFill="1" applyBorder="1" applyAlignment="1" applyProtection="1">
      <alignment horizontal="center" vertical="center" wrapText="1"/>
      <protection hidden="1"/>
    </xf>
    <xf numFmtId="0" fontId="145" fillId="10" borderId="23" xfId="63" applyFont="1" applyFill="1" applyBorder="1" applyAlignment="1" applyProtection="1">
      <alignment horizontal="center" vertical="center" wrapText="1"/>
      <protection hidden="1"/>
    </xf>
    <xf numFmtId="0" fontId="156" fillId="0" borderId="17" xfId="81" applyFont="1" applyFill="1" applyBorder="1" applyAlignment="1" applyProtection="1">
      <alignment horizontal="center" vertical="center" wrapText="1"/>
      <protection hidden="1"/>
    </xf>
    <xf numFmtId="0" fontId="156" fillId="0" borderId="31" xfId="81" applyFont="1" applyFill="1" applyBorder="1" applyAlignment="1" applyProtection="1">
      <alignment horizontal="center" vertical="center" wrapText="1"/>
      <protection hidden="1"/>
    </xf>
    <xf numFmtId="0" fontId="156" fillId="0" borderId="15" xfId="81" applyFont="1" applyFill="1" applyBorder="1" applyAlignment="1" applyProtection="1">
      <alignment horizontal="center" vertical="center" wrapText="1"/>
      <protection hidden="1"/>
    </xf>
    <xf numFmtId="0" fontId="156" fillId="0" borderId="13" xfId="0" applyFont="1" applyBorder="1" applyAlignment="1" applyProtection="1">
      <alignment horizontal="center" vertical="center" wrapText="1"/>
      <protection hidden="1"/>
    </xf>
    <xf numFmtId="0" fontId="156" fillId="40" borderId="13" xfId="0" applyFont="1" applyFill="1" applyBorder="1" applyAlignment="1" applyProtection="1">
      <alignment horizontal="center" vertical="center" wrapText="1"/>
      <protection hidden="1"/>
    </xf>
    <xf numFmtId="0" fontId="156" fillId="10" borderId="13" xfId="0" applyFont="1" applyFill="1" applyBorder="1" applyAlignment="1" applyProtection="1">
      <alignment horizontal="center" vertical="center" wrapText="1"/>
      <protection hidden="1"/>
    </xf>
    <xf numFmtId="0" fontId="147" fillId="38" borderId="24" xfId="0" applyFont="1" applyFill="1" applyBorder="1" applyAlignment="1" applyProtection="1">
      <alignment horizontal="center" vertical="center" wrapText="1"/>
      <protection hidden="1"/>
    </xf>
    <xf numFmtId="0" fontId="147" fillId="38" borderId="20" xfId="0" applyFont="1" applyFill="1" applyBorder="1" applyAlignment="1" applyProtection="1">
      <alignment horizontal="center" vertical="center" wrapText="1"/>
      <protection hidden="1"/>
    </xf>
    <xf numFmtId="0" fontId="156" fillId="10" borderId="17" xfId="0" applyFont="1" applyFill="1" applyBorder="1" applyAlignment="1" applyProtection="1">
      <alignment horizontal="center" vertical="center" wrapText="1"/>
      <protection hidden="1"/>
    </xf>
    <xf numFmtId="0" fontId="156" fillId="10" borderId="31" xfId="0" applyFont="1" applyFill="1" applyBorder="1" applyAlignment="1" applyProtection="1">
      <alignment horizontal="center" vertical="center" wrapText="1"/>
      <protection hidden="1"/>
    </xf>
    <xf numFmtId="0" fontId="156" fillId="10" borderId="15" xfId="0" applyFont="1" applyFill="1" applyBorder="1" applyAlignment="1" applyProtection="1">
      <alignment horizontal="center" vertical="center" wrapText="1"/>
      <protection hidden="1"/>
    </xf>
    <xf numFmtId="0" fontId="156" fillId="40" borderId="31" xfId="0" applyFont="1" applyFill="1" applyBorder="1" applyAlignment="1" applyProtection="1">
      <alignment horizontal="center" vertical="center" wrapText="1"/>
      <protection hidden="1"/>
    </xf>
    <xf numFmtId="0" fontId="156" fillId="40" borderId="15" xfId="0" applyFont="1" applyFill="1" applyBorder="1" applyAlignment="1" applyProtection="1">
      <alignment horizontal="center" vertical="center" wrapText="1"/>
      <protection hidden="1"/>
    </xf>
    <xf numFmtId="0" fontId="156" fillId="40" borderId="17" xfId="0" applyFont="1" applyFill="1" applyBorder="1" applyAlignment="1" applyProtection="1">
      <alignment horizontal="center" vertical="center" wrapText="1"/>
      <protection hidden="1"/>
    </xf>
    <xf numFmtId="0" fontId="137" fillId="10" borderId="16" xfId="0" applyFont="1" applyFill="1" applyBorder="1" applyAlignment="1" applyProtection="1">
      <alignment horizontal="center" vertical="center" wrapText="1"/>
      <protection hidden="1"/>
    </xf>
    <xf numFmtId="0" fontId="137" fillId="10" borderId="19" xfId="0" applyFont="1" applyFill="1" applyBorder="1" applyAlignment="1" applyProtection="1">
      <alignment horizontal="center" vertical="center" wrapText="1"/>
      <protection hidden="1"/>
    </xf>
    <xf numFmtId="0" fontId="137" fillId="10" borderId="18" xfId="0" applyFont="1" applyFill="1" applyBorder="1" applyAlignment="1" applyProtection="1">
      <alignment horizontal="center" vertical="center" wrapText="1"/>
      <protection hidden="1"/>
    </xf>
    <xf numFmtId="0" fontId="133" fillId="0" borderId="14" xfId="63" applyFont="1" applyFill="1" applyBorder="1" applyAlignment="1" applyProtection="1">
      <alignment horizontal="center" vertical="center" wrapText="1"/>
      <protection hidden="1"/>
    </xf>
    <xf numFmtId="0" fontId="133" fillId="0" borderId="0" xfId="63" applyFont="1" applyFill="1" applyBorder="1" applyAlignment="1" applyProtection="1">
      <alignment horizontal="center" vertical="center" wrapText="1"/>
      <protection hidden="1"/>
    </xf>
    <xf numFmtId="0" fontId="161" fillId="0" borderId="0" xfId="63" applyFont="1" applyFill="1" applyBorder="1" applyAlignment="1" applyProtection="1">
      <alignment horizontal="center" vertical="center" wrapText="1"/>
      <protection hidden="1"/>
    </xf>
    <xf numFmtId="0" fontId="29" fillId="10" borderId="14" xfId="63" applyFont="1" applyFill="1" applyBorder="1" applyAlignment="1" applyProtection="1">
      <alignment horizontal="center" vertical="center"/>
      <protection hidden="1"/>
    </xf>
    <xf numFmtId="0" fontId="29" fillId="10" borderId="0" xfId="63" applyFont="1" applyFill="1" applyBorder="1" applyAlignment="1" applyProtection="1">
      <alignment horizontal="center" vertical="center"/>
      <protection hidden="1"/>
    </xf>
    <xf numFmtId="0" fontId="150" fillId="38" borderId="14" xfId="0" applyFont="1" applyFill="1" applyBorder="1" applyAlignment="1" applyProtection="1">
      <alignment horizontal="center" vertical="center"/>
      <protection hidden="1"/>
    </xf>
    <xf numFmtId="0" fontId="150" fillId="38" borderId="0" xfId="0" applyFont="1" applyFill="1" applyBorder="1" applyAlignment="1" applyProtection="1">
      <alignment horizontal="center" vertical="center"/>
      <protection hidden="1"/>
    </xf>
    <xf numFmtId="2" fontId="142" fillId="10" borderId="24" xfId="63" applyNumberFormat="1" applyFont="1" applyFill="1" applyBorder="1" applyAlignment="1" applyProtection="1">
      <alignment horizontal="center" vertical="center" wrapText="1"/>
      <protection hidden="1"/>
    </xf>
    <xf numFmtId="2" fontId="142" fillId="10" borderId="20" xfId="63" applyNumberFormat="1" applyFont="1" applyFill="1" applyBorder="1" applyAlignment="1" applyProtection="1">
      <alignment horizontal="center" vertical="center" wrapText="1"/>
      <protection hidden="1"/>
    </xf>
    <xf numFmtId="2" fontId="142" fillId="10" borderId="25" xfId="63" applyNumberFormat="1" applyFont="1" applyFill="1" applyBorder="1" applyAlignment="1" applyProtection="1">
      <alignment horizontal="center" vertical="center" wrapText="1"/>
      <protection hidden="1"/>
    </xf>
    <xf numFmtId="2" fontId="142" fillId="10" borderId="21" xfId="63" applyNumberFormat="1" applyFont="1" applyFill="1" applyBorder="1" applyAlignment="1" applyProtection="1">
      <alignment horizontal="center" vertical="center" wrapText="1"/>
      <protection hidden="1"/>
    </xf>
    <xf numFmtId="0" fontId="162" fillId="10" borderId="25" xfId="0" applyFont="1" applyFill="1" applyBorder="1" applyAlignment="1" applyProtection="1">
      <alignment horizontal="center" vertical="center"/>
      <protection hidden="1"/>
    </xf>
    <xf numFmtId="0" fontId="162" fillId="10" borderId="21" xfId="0" applyFont="1" applyFill="1" applyBorder="1" applyAlignment="1" applyProtection="1">
      <alignment horizontal="center" vertical="center"/>
      <protection hidden="1"/>
    </xf>
    <xf numFmtId="0" fontId="162" fillId="10" borderId="18" xfId="0" applyFont="1" applyFill="1" applyBorder="1" applyAlignment="1" applyProtection="1">
      <alignment horizontal="center" vertical="center"/>
      <protection hidden="1"/>
    </xf>
    <xf numFmtId="0" fontId="142" fillId="10" borderId="13" xfId="63" applyFont="1" applyFill="1" applyBorder="1" applyAlignment="1" applyProtection="1">
      <alignment horizontal="center" vertical="center" wrapText="1"/>
      <protection hidden="1"/>
    </xf>
    <xf numFmtId="0" fontId="162" fillId="10" borderId="13" xfId="0" applyFont="1" applyFill="1" applyBorder="1" applyAlignment="1" applyProtection="1">
      <alignment horizontal="center" vertical="center"/>
      <protection hidden="1"/>
    </xf>
    <xf numFmtId="0" fontId="150" fillId="0" borderId="17" xfId="0" applyFont="1" applyBorder="1" applyAlignment="1" applyProtection="1">
      <alignment horizontal="center" vertical="center"/>
      <protection hidden="1"/>
    </xf>
    <xf numFmtId="0" fontId="150" fillId="0" borderId="31" xfId="0" applyFont="1" applyBorder="1" applyAlignment="1" applyProtection="1">
      <alignment horizontal="center" vertical="center"/>
      <protection hidden="1"/>
    </xf>
    <xf numFmtId="0" fontId="150" fillId="0" borderId="15" xfId="0" applyFont="1" applyBorder="1" applyAlignment="1" applyProtection="1">
      <alignment horizontal="center" vertical="center"/>
      <protection hidden="1"/>
    </xf>
    <xf numFmtId="0" fontId="163" fillId="10" borderId="17" xfId="0" applyFont="1" applyFill="1" applyBorder="1" applyAlignment="1" applyProtection="1">
      <alignment horizontal="center" vertical="center" wrapText="1"/>
      <protection hidden="1"/>
    </xf>
    <xf numFmtId="0" fontId="163" fillId="10" borderId="31" xfId="0" applyFont="1" applyFill="1" applyBorder="1" applyAlignment="1" applyProtection="1">
      <alignment horizontal="center" vertical="center" wrapText="1"/>
      <protection hidden="1"/>
    </xf>
    <xf numFmtId="0" fontId="163" fillId="10" borderId="15" xfId="0" applyFont="1" applyFill="1" applyBorder="1" applyAlignment="1" applyProtection="1">
      <alignment horizontal="center" vertical="center" wrapText="1"/>
      <protection hidden="1"/>
    </xf>
    <xf numFmtId="0" fontId="150" fillId="10" borderId="24" xfId="63" applyFont="1" applyFill="1" applyBorder="1" applyAlignment="1" applyProtection="1">
      <alignment horizontal="center" vertical="center" wrapText="1"/>
      <protection hidden="1"/>
    </xf>
    <xf numFmtId="0" fontId="150" fillId="10" borderId="20" xfId="63" applyFont="1" applyFill="1" applyBorder="1" applyAlignment="1" applyProtection="1">
      <alignment horizontal="center" vertical="center" wrapText="1"/>
      <protection hidden="1"/>
    </xf>
    <xf numFmtId="0" fontId="150" fillId="10" borderId="23" xfId="63" applyFont="1" applyFill="1" applyBorder="1" applyAlignment="1" applyProtection="1">
      <alignment horizontal="center" vertical="center" wrapText="1"/>
      <protection hidden="1"/>
    </xf>
    <xf numFmtId="0" fontId="150" fillId="10" borderId="13" xfId="63" applyFont="1" applyFill="1" applyBorder="1" applyAlignment="1" applyProtection="1">
      <alignment horizontal="center" vertical="center" wrapText="1"/>
      <protection hidden="1"/>
    </xf>
    <xf numFmtId="0" fontId="147" fillId="42" borderId="22" xfId="0" applyFont="1" applyFill="1" applyBorder="1" applyAlignment="1" applyProtection="1">
      <alignment horizontal="center" vertical="center"/>
      <protection hidden="1"/>
    </xf>
    <xf numFmtId="0" fontId="147" fillId="42" borderId="32" xfId="0" applyFont="1" applyFill="1" applyBorder="1" applyAlignment="1" applyProtection="1">
      <alignment horizontal="center" vertical="center"/>
      <protection hidden="1"/>
    </xf>
    <xf numFmtId="0" fontId="147" fillId="42" borderId="16" xfId="0" applyFont="1" applyFill="1" applyBorder="1" applyAlignment="1" applyProtection="1">
      <alignment horizontal="center" vertical="center"/>
      <protection hidden="1"/>
    </xf>
    <xf numFmtId="0" fontId="147" fillId="42" borderId="24" xfId="63" applyFont="1" applyFill="1" applyBorder="1" applyAlignment="1" applyProtection="1">
      <alignment horizontal="center" vertical="center" wrapText="1"/>
      <protection hidden="1"/>
    </xf>
    <xf numFmtId="0" fontId="147" fillId="42" borderId="20" xfId="63" applyFont="1" applyFill="1" applyBorder="1" applyAlignment="1" applyProtection="1">
      <alignment horizontal="center" vertical="center" wrapText="1"/>
      <protection hidden="1"/>
    </xf>
    <xf numFmtId="0" fontId="147" fillId="42" borderId="23" xfId="63" applyFont="1" applyFill="1" applyBorder="1" applyAlignment="1" applyProtection="1">
      <alignment horizontal="center" vertical="center" wrapText="1"/>
      <protection hidden="1"/>
    </xf>
    <xf numFmtId="0" fontId="164" fillId="43" borderId="0" xfId="0" applyFont="1" applyFill="1" applyBorder="1" applyAlignment="1" applyProtection="1">
      <alignment horizontal="center"/>
      <protection hidden="1"/>
    </xf>
    <xf numFmtId="0" fontId="164" fillId="43" borderId="0" xfId="0" applyFont="1" applyFill="1" applyBorder="1" applyAlignment="1" applyProtection="1">
      <alignment horizontal="center"/>
      <protection/>
    </xf>
  </cellXfs>
  <cellStyles count="11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2" xfId="51"/>
    <cellStyle name="Millares 3" xfId="52"/>
    <cellStyle name="Millares 6" xfId="53"/>
    <cellStyle name="Currency" xfId="54"/>
    <cellStyle name="Currency [0]" xfId="55"/>
    <cellStyle name="Moneda 2" xfId="56"/>
    <cellStyle name="Moneda 2 2" xfId="57"/>
    <cellStyle name="Neutral" xfId="58"/>
    <cellStyle name="Normal 10" xfId="59"/>
    <cellStyle name="Normal 10 2" xfId="60"/>
    <cellStyle name="Normal 12" xfId="61"/>
    <cellStyle name="Normal 14" xfId="62"/>
    <cellStyle name="Normal 2" xfId="63"/>
    <cellStyle name="Normal 2 10" xfId="64"/>
    <cellStyle name="Normal 2 11" xfId="65"/>
    <cellStyle name="Normal 2 12" xfId="66"/>
    <cellStyle name="Normal 2 13" xfId="67"/>
    <cellStyle name="Normal 2 14" xfId="68"/>
    <cellStyle name="Normal 2 15" xfId="69"/>
    <cellStyle name="Normal 2 2" xfId="70"/>
    <cellStyle name="Normal 2 2 2" xfId="71"/>
    <cellStyle name="Normal 2 3" xfId="72"/>
    <cellStyle name="Normal 2 4" xfId="73"/>
    <cellStyle name="Normal 2 5" xfId="74"/>
    <cellStyle name="Normal 2 6" xfId="75"/>
    <cellStyle name="Normal 2 7" xfId="76"/>
    <cellStyle name="Normal 2 8" xfId="77"/>
    <cellStyle name="Normal 2 9" xfId="78"/>
    <cellStyle name="Normal 3" xfId="79"/>
    <cellStyle name="Normal 4" xfId="80"/>
    <cellStyle name="Normal 4 4" xfId="81"/>
    <cellStyle name="Normal 6" xfId="82"/>
    <cellStyle name="Normal 6 2" xfId="83"/>
    <cellStyle name="Normal 7" xfId="84"/>
    <cellStyle name="Normal 7 2" xfId="85"/>
    <cellStyle name="Notas" xfId="86"/>
    <cellStyle name="Percent" xfId="87"/>
    <cellStyle name="Porcentual 2" xfId="88"/>
    <cellStyle name="Porcentual 2 10" xfId="89"/>
    <cellStyle name="Porcentual 2 10 2" xfId="90"/>
    <cellStyle name="Porcentual 2 2" xfId="91"/>
    <cellStyle name="Porcentual 2 2 2" xfId="92"/>
    <cellStyle name="Porcentual 2 2 3" xfId="93"/>
    <cellStyle name="Porcentual 2 2 4" xfId="94"/>
    <cellStyle name="Porcentual 2 2 5" xfId="95"/>
    <cellStyle name="Porcentual 2 2 6" xfId="96"/>
    <cellStyle name="Porcentual 2 2 7" xfId="97"/>
    <cellStyle name="Porcentual 2 2 8" xfId="98"/>
    <cellStyle name="Porcentual 2 2 9" xfId="99"/>
    <cellStyle name="Porcentual 2 3" xfId="100"/>
    <cellStyle name="Porcentual 2 3 2" xfId="101"/>
    <cellStyle name="Porcentual 2 3 2 2" xfId="102"/>
    <cellStyle name="Porcentual 2 3 3" xfId="103"/>
    <cellStyle name="Porcentual 2 4" xfId="104"/>
    <cellStyle name="Porcentual 2 4 2" xfId="105"/>
    <cellStyle name="Porcentual 2 5" xfId="106"/>
    <cellStyle name="Porcentual 2 5 2" xfId="107"/>
    <cellStyle name="Porcentual 2 6" xfId="108"/>
    <cellStyle name="Porcentual 2 6 2" xfId="109"/>
    <cellStyle name="Porcentual 2 7" xfId="110"/>
    <cellStyle name="Porcentual 2 7 2" xfId="111"/>
    <cellStyle name="Porcentual 2 8" xfId="112"/>
    <cellStyle name="Porcentual 2 8 2" xfId="113"/>
    <cellStyle name="Porcentual 2 9" xfId="114"/>
    <cellStyle name="Porcentual 2 9 2" xfId="115"/>
    <cellStyle name="Porcentual 3" xfId="116"/>
    <cellStyle name="Salida" xfId="117"/>
    <cellStyle name="Texto de advertencia" xfId="118"/>
    <cellStyle name="Texto explicativo" xfId="119"/>
    <cellStyle name="Título" xfId="120"/>
    <cellStyle name="Título 2" xfId="121"/>
    <cellStyle name="Título 3" xfId="122"/>
    <cellStyle name="Total" xfId="123"/>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39"/>
  <sheetViews>
    <sheetView zoomScale="90" zoomScaleNormal="90" zoomScalePageLayoutView="0" workbookViewId="0" topLeftCell="A1">
      <selection activeCell="C11" sqref="C11:C37"/>
    </sheetView>
  </sheetViews>
  <sheetFormatPr defaultColWidth="11.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20.8515625" style="0" customWidth="1"/>
    <col min="11" max="11" width="14.28125" style="1" customWidth="1"/>
    <col min="12" max="12" width="22.140625" style="0" customWidth="1"/>
    <col min="13" max="13" width="15.140625" style="0" customWidth="1"/>
    <col min="14" max="14" width="10.57421875" style="2" customWidth="1"/>
    <col min="15" max="15" width="15.57421875" style="2" customWidth="1"/>
    <col min="16" max="16" width="20.28125" style="0" customWidth="1"/>
  </cols>
  <sheetData>
    <row r="1" spans="1:16" ht="15" customHeight="1">
      <c r="A1" s="446" t="s">
        <v>66</v>
      </c>
      <c r="B1" s="446"/>
      <c r="C1" s="446"/>
      <c r="D1" s="446"/>
      <c r="E1" s="446"/>
      <c r="F1" s="446"/>
      <c r="G1" s="446"/>
      <c r="H1" s="446"/>
      <c r="I1" s="446"/>
      <c r="J1" s="446"/>
      <c r="K1" s="446"/>
      <c r="L1" s="446"/>
      <c r="M1" s="446"/>
      <c r="N1" s="446"/>
      <c r="O1" s="446"/>
      <c r="P1" s="446"/>
    </row>
    <row r="2" spans="1:16" ht="15">
      <c r="A2" s="446"/>
      <c r="B2" s="446"/>
      <c r="C2" s="446"/>
      <c r="D2" s="446"/>
      <c r="E2" s="446"/>
      <c r="F2" s="446"/>
      <c r="G2" s="446"/>
      <c r="H2" s="446"/>
      <c r="I2" s="446"/>
      <c r="J2" s="446"/>
      <c r="K2" s="446"/>
      <c r="L2" s="446"/>
      <c r="M2" s="446"/>
      <c r="N2" s="446"/>
      <c r="O2" s="446"/>
      <c r="P2" s="446"/>
    </row>
    <row r="3" spans="1:16" ht="15">
      <c r="A3" s="446"/>
      <c r="B3" s="446"/>
      <c r="C3" s="446"/>
      <c r="D3" s="446"/>
      <c r="E3" s="446"/>
      <c r="F3" s="446"/>
      <c r="G3" s="446"/>
      <c r="H3" s="446"/>
      <c r="I3" s="446"/>
      <c r="J3" s="446"/>
      <c r="K3" s="446"/>
      <c r="L3" s="446"/>
      <c r="M3" s="446"/>
      <c r="N3" s="446"/>
      <c r="O3" s="446"/>
      <c r="P3" s="446"/>
    </row>
    <row r="4" spans="1:16" ht="15">
      <c r="A4" s="446"/>
      <c r="B4" s="446"/>
      <c r="C4" s="446"/>
      <c r="D4" s="446"/>
      <c r="E4" s="446"/>
      <c r="F4" s="446"/>
      <c r="G4" s="446"/>
      <c r="H4" s="446"/>
      <c r="I4" s="446"/>
      <c r="J4" s="446"/>
      <c r="K4" s="446"/>
      <c r="L4" s="446"/>
      <c r="M4" s="446"/>
      <c r="N4" s="446"/>
      <c r="O4" s="446"/>
      <c r="P4" s="446"/>
    </row>
    <row r="5" spans="1:16" ht="15">
      <c r="A5" s="446"/>
      <c r="B5" s="446"/>
      <c r="C5" s="446"/>
      <c r="D5" s="446"/>
      <c r="E5" s="446"/>
      <c r="F5" s="446"/>
      <c r="G5" s="446"/>
      <c r="H5" s="446"/>
      <c r="I5" s="446"/>
      <c r="J5" s="446"/>
      <c r="K5" s="446"/>
      <c r="L5" s="446"/>
      <c r="M5" s="446"/>
      <c r="N5" s="446"/>
      <c r="O5" s="446"/>
      <c r="P5" s="446"/>
    </row>
    <row r="6" spans="1:16" ht="30" customHeight="1">
      <c r="A6" s="447" t="s">
        <v>0</v>
      </c>
      <c r="B6" s="447"/>
      <c r="C6" s="447"/>
      <c r="D6" s="447"/>
      <c r="E6" s="448" t="s">
        <v>1</v>
      </c>
      <c r="F6" s="448"/>
      <c r="G6" s="448"/>
      <c r="H6" s="448"/>
      <c r="I6" s="18"/>
      <c r="J6" s="447" t="s">
        <v>2</v>
      </c>
      <c r="K6" s="28"/>
      <c r="L6" s="448" t="s">
        <v>67</v>
      </c>
      <c r="M6" s="448"/>
      <c r="N6" s="448"/>
      <c r="O6" s="448"/>
      <c r="P6" s="448"/>
    </row>
    <row r="7" spans="1:16" ht="15" customHeight="1">
      <c r="A7" s="447" t="s">
        <v>3</v>
      </c>
      <c r="B7" s="447"/>
      <c r="C7" s="447"/>
      <c r="D7" s="447"/>
      <c r="E7" s="448" t="s">
        <v>4</v>
      </c>
      <c r="F7" s="448"/>
      <c r="G7" s="448"/>
      <c r="H7" s="448"/>
      <c r="I7" s="18"/>
      <c r="J7" s="447"/>
      <c r="K7" s="28"/>
      <c r="L7" s="448"/>
      <c r="M7" s="448"/>
      <c r="N7" s="448"/>
      <c r="O7" s="448"/>
      <c r="P7" s="448"/>
    </row>
    <row r="8" spans="1:16" ht="28.5" customHeight="1">
      <c r="A8" s="447" t="s">
        <v>6</v>
      </c>
      <c r="B8" s="447"/>
      <c r="C8" s="447"/>
      <c r="D8" s="447"/>
      <c r="E8" s="448" t="s">
        <v>7</v>
      </c>
      <c r="F8" s="448"/>
      <c r="G8" s="448"/>
      <c r="H8" s="448"/>
      <c r="I8" s="18"/>
      <c r="J8" s="19" t="s">
        <v>8</v>
      </c>
      <c r="K8" s="28"/>
      <c r="L8" s="457" t="s">
        <v>9</v>
      </c>
      <c r="M8" s="457"/>
      <c r="N8" s="457"/>
      <c r="O8" s="457"/>
      <c r="P8" s="457"/>
    </row>
    <row r="9" spans="1:16" ht="66" customHeight="1">
      <c r="A9" s="447" t="s">
        <v>68</v>
      </c>
      <c r="B9" s="447"/>
      <c r="C9" s="447"/>
      <c r="D9" s="447"/>
      <c r="E9" s="447"/>
      <c r="F9" s="447"/>
      <c r="G9" s="447"/>
      <c r="H9" s="447"/>
      <c r="I9" s="447"/>
      <c r="J9" s="447"/>
      <c r="K9" s="447"/>
      <c r="L9" s="447"/>
      <c r="M9" s="447"/>
      <c r="N9" s="447"/>
      <c r="O9" s="447"/>
      <c r="P9" s="447"/>
    </row>
    <row r="10" spans="1:16" ht="39" customHeight="1">
      <c r="A10" s="20" t="s">
        <v>69</v>
      </c>
      <c r="B10" s="20" t="s">
        <v>70</v>
      </c>
      <c r="C10" s="20" t="s">
        <v>81</v>
      </c>
      <c r="D10" s="20" t="s">
        <v>71</v>
      </c>
      <c r="E10" s="20" t="s">
        <v>70</v>
      </c>
      <c r="F10" s="20" t="s">
        <v>81</v>
      </c>
      <c r="G10" s="20" t="s">
        <v>72</v>
      </c>
      <c r="H10" s="20" t="s">
        <v>70</v>
      </c>
      <c r="I10" s="20" t="s">
        <v>81</v>
      </c>
      <c r="J10" s="20" t="s">
        <v>73</v>
      </c>
      <c r="K10" s="29" t="s">
        <v>70</v>
      </c>
      <c r="L10" s="20" t="s">
        <v>74</v>
      </c>
      <c r="M10" s="20" t="s">
        <v>75</v>
      </c>
      <c r="N10" s="20" t="s">
        <v>70</v>
      </c>
      <c r="O10" s="20" t="s">
        <v>81</v>
      </c>
      <c r="P10" s="20" t="s">
        <v>76</v>
      </c>
    </row>
    <row r="11" spans="1:16" ht="96.75" customHeight="1">
      <c r="A11" s="424" t="s">
        <v>67</v>
      </c>
      <c r="B11" s="417">
        <v>0.2</v>
      </c>
      <c r="C11" s="417" t="e">
        <f>SUM(F11:F37)</f>
        <v>#REF!</v>
      </c>
      <c r="D11" s="416" t="s">
        <v>5</v>
      </c>
      <c r="E11" s="417">
        <v>0.11</v>
      </c>
      <c r="F11" s="417" t="e">
        <f>SUM(I11:I28)</f>
        <v>#REF!</v>
      </c>
      <c r="G11" s="418" t="s">
        <v>82</v>
      </c>
      <c r="H11" s="449">
        <v>0.07</v>
      </c>
      <c r="I11" s="419" t="e">
        <f>O11+O12+O13+O14</f>
        <v>#REF!</v>
      </c>
      <c r="J11" s="421" t="s">
        <v>22</v>
      </c>
      <c r="K11" s="436">
        <v>0.02</v>
      </c>
      <c r="L11" s="10" t="s">
        <v>23</v>
      </c>
      <c r="M11" s="415" t="s">
        <v>26</v>
      </c>
      <c r="N11" s="7">
        <f>K11/4</f>
        <v>0.005</v>
      </c>
      <c r="O11" s="7" t="e">
        <f>#REF!</f>
        <v>#REF!</v>
      </c>
      <c r="P11" s="9" t="s">
        <v>27</v>
      </c>
    </row>
    <row r="12" spans="1:20" ht="73.5" customHeight="1">
      <c r="A12" s="424"/>
      <c r="B12" s="417"/>
      <c r="C12" s="417"/>
      <c r="D12" s="416"/>
      <c r="E12" s="417"/>
      <c r="F12" s="417"/>
      <c r="G12" s="418"/>
      <c r="H12" s="450"/>
      <c r="I12" s="419"/>
      <c r="J12" s="421"/>
      <c r="K12" s="438"/>
      <c r="L12" s="443" t="s">
        <v>24</v>
      </c>
      <c r="M12" s="415"/>
      <c r="N12" s="7">
        <f>K11/4</f>
        <v>0.005</v>
      </c>
      <c r="O12" s="7" t="e">
        <f>#REF!</f>
        <v>#REF!</v>
      </c>
      <c r="P12" s="9" t="s">
        <v>59</v>
      </c>
      <c r="T12" t="s">
        <v>77</v>
      </c>
    </row>
    <row r="13" spans="1:16" ht="73.5" customHeight="1">
      <c r="A13" s="424"/>
      <c r="B13" s="417"/>
      <c r="C13" s="417"/>
      <c r="D13" s="416"/>
      <c r="E13" s="417"/>
      <c r="F13" s="417"/>
      <c r="G13" s="418"/>
      <c r="H13" s="450"/>
      <c r="I13" s="419"/>
      <c r="J13" s="421"/>
      <c r="K13" s="438"/>
      <c r="L13" s="445"/>
      <c r="M13" s="415"/>
      <c r="N13" s="25">
        <f>K11/4</f>
        <v>0.005</v>
      </c>
      <c r="O13" s="25" t="e">
        <f>#REF!</f>
        <v>#REF!</v>
      </c>
      <c r="P13" s="16" t="s">
        <v>60</v>
      </c>
    </row>
    <row r="14" spans="1:16" ht="128.25" customHeight="1">
      <c r="A14" s="424"/>
      <c r="B14" s="417"/>
      <c r="C14" s="417"/>
      <c r="D14" s="416"/>
      <c r="E14" s="417"/>
      <c r="F14" s="417"/>
      <c r="G14" s="418"/>
      <c r="H14" s="450"/>
      <c r="I14" s="419"/>
      <c r="J14" s="421"/>
      <c r="K14" s="437"/>
      <c r="L14" s="10" t="s">
        <v>25</v>
      </c>
      <c r="M14" s="415"/>
      <c r="N14" s="7">
        <f>K11/4</f>
        <v>0.005</v>
      </c>
      <c r="O14" s="7" t="e">
        <f>#REF!</f>
        <v>#REF!</v>
      </c>
      <c r="P14" s="16" t="s">
        <v>61</v>
      </c>
    </row>
    <row r="15" spans="1:16" ht="91.5" customHeight="1">
      <c r="A15" s="424"/>
      <c r="B15" s="417"/>
      <c r="C15" s="417"/>
      <c r="D15" s="416"/>
      <c r="E15" s="417"/>
      <c r="F15" s="417"/>
      <c r="G15" s="418"/>
      <c r="H15" s="450"/>
      <c r="I15" s="419" t="e">
        <f>O15+O16</f>
        <v>#REF!</v>
      </c>
      <c r="J15" s="421" t="s">
        <v>28</v>
      </c>
      <c r="K15" s="436">
        <v>0.01</v>
      </c>
      <c r="L15" s="22" t="s">
        <v>29</v>
      </c>
      <c r="M15" s="415" t="s">
        <v>30</v>
      </c>
      <c r="N15" s="23">
        <f>K15/2</f>
        <v>0.005</v>
      </c>
      <c r="O15" s="23" t="e">
        <f>#REF!</f>
        <v>#REF!</v>
      </c>
      <c r="P15" s="420" t="s">
        <v>83</v>
      </c>
    </row>
    <row r="16" spans="1:16" ht="36.75" customHeight="1">
      <c r="A16" s="424"/>
      <c r="B16" s="417"/>
      <c r="C16" s="417"/>
      <c r="D16" s="416"/>
      <c r="E16" s="417"/>
      <c r="F16" s="417"/>
      <c r="G16" s="418"/>
      <c r="H16" s="450"/>
      <c r="I16" s="419"/>
      <c r="J16" s="421"/>
      <c r="K16" s="438"/>
      <c r="L16" s="418" t="s">
        <v>62</v>
      </c>
      <c r="M16" s="415"/>
      <c r="N16" s="422">
        <f>K15/2</f>
        <v>0.005</v>
      </c>
      <c r="O16" s="422" t="e">
        <f>#REF!</f>
        <v>#REF!</v>
      </c>
      <c r="P16" s="420"/>
    </row>
    <row r="17" spans="1:16" ht="117.75" customHeight="1">
      <c r="A17" s="424"/>
      <c r="B17" s="417"/>
      <c r="C17" s="417"/>
      <c r="D17" s="416"/>
      <c r="E17" s="417"/>
      <c r="F17" s="417"/>
      <c r="G17" s="418"/>
      <c r="H17" s="450"/>
      <c r="I17" s="419"/>
      <c r="J17" s="421"/>
      <c r="K17" s="437"/>
      <c r="L17" s="418"/>
      <c r="M17" s="415"/>
      <c r="N17" s="423"/>
      <c r="O17" s="423"/>
      <c r="P17" s="420"/>
    </row>
    <row r="18" spans="1:16" ht="117.75" customHeight="1">
      <c r="A18" s="424"/>
      <c r="B18" s="417"/>
      <c r="C18" s="417"/>
      <c r="D18" s="416"/>
      <c r="E18" s="417"/>
      <c r="F18" s="417"/>
      <c r="G18" s="418"/>
      <c r="H18" s="450"/>
      <c r="I18" s="419" t="e">
        <f>O18+O19</f>
        <v>#REF!</v>
      </c>
      <c r="J18" s="421" t="s">
        <v>31</v>
      </c>
      <c r="K18" s="436">
        <v>0.02</v>
      </c>
      <c r="L18" s="8" t="s">
        <v>32</v>
      </c>
      <c r="M18" s="9" t="s">
        <v>33</v>
      </c>
      <c r="N18" s="7">
        <f>K18*0.2</f>
        <v>0.004</v>
      </c>
      <c r="O18" s="7" t="e">
        <f>#REF!</f>
        <v>#REF!</v>
      </c>
      <c r="P18" s="11" t="s">
        <v>34</v>
      </c>
    </row>
    <row r="19" spans="1:16" ht="117.75" customHeight="1">
      <c r="A19" s="424"/>
      <c r="B19" s="417"/>
      <c r="C19" s="417"/>
      <c r="D19" s="416"/>
      <c r="E19" s="417"/>
      <c r="F19" s="417"/>
      <c r="G19" s="418"/>
      <c r="H19" s="450"/>
      <c r="I19" s="419"/>
      <c r="J19" s="421"/>
      <c r="K19" s="438"/>
      <c r="L19" s="21" t="s">
        <v>88</v>
      </c>
      <c r="M19" s="16" t="s">
        <v>35</v>
      </c>
      <c r="N19" s="25">
        <f>K18*0.8</f>
        <v>0.016</v>
      </c>
      <c r="O19" s="25" t="e">
        <f>#REF!</f>
        <v>#REF!</v>
      </c>
      <c r="P19" s="17" t="s">
        <v>36</v>
      </c>
    </row>
    <row r="20" spans="1:16" ht="117.75" customHeight="1">
      <c r="A20" s="424"/>
      <c r="B20" s="417"/>
      <c r="C20" s="417"/>
      <c r="D20" s="416"/>
      <c r="E20" s="417"/>
      <c r="F20" s="417"/>
      <c r="G20" s="418"/>
      <c r="H20" s="450"/>
      <c r="I20" s="419" t="e">
        <f>O20+O21</f>
        <v>#REF!</v>
      </c>
      <c r="J20" s="421" t="s">
        <v>37</v>
      </c>
      <c r="K20" s="436">
        <v>0.01</v>
      </c>
      <c r="L20" s="12" t="s">
        <v>38</v>
      </c>
      <c r="M20" s="435" t="s">
        <v>39</v>
      </c>
      <c r="N20" s="7">
        <f>K20*0.5</f>
        <v>0.005</v>
      </c>
      <c r="O20" s="7" t="e">
        <f>#REF!</f>
        <v>#REF!</v>
      </c>
      <c r="P20" s="13" t="s">
        <v>40</v>
      </c>
    </row>
    <row r="21" spans="1:16" ht="117.75" customHeight="1">
      <c r="A21" s="424"/>
      <c r="B21" s="417"/>
      <c r="C21" s="417"/>
      <c r="D21" s="416"/>
      <c r="E21" s="417"/>
      <c r="F21" s="417"/>
      <c r="G21" s="418"/>
      <c r="H21" s="450"/>
      <c r="I21" s="419"/>
      <c r="J21" s="421"/>
      <c r="K21" s="437"/>
      <c r="L21" s="12" t="s">
        <v>41</v>
      </c>
      <c r="M21" s="435"/>
      <c r="N21" s="7">
        <f>K20/2</f>
        <v>0.005</v>
      </c>
      <c r="O21" s="7" t="e">
        <f>#REF!</f>
        <v>#REF!</v>
      </c>
      <c r="P21" s="24" t="s">
        <v>42</v>
      </c>
    </row>
    <row r="22" spans="1:16" ht="54">
      <c r="A22" s="424"/>
      <c r="B22" s="417"/>
      <c r="C22" s="417"/>
      <c r="D22" s="416"/>
      <c r="E22" s="417"/>
      <c r="F22" s="417"/>
      <c r="G22" s="418"/>
      <c r="H22" s="450"/>
      <c r="I22" s="419" t="e">
        <f>O22+O23+O24</f>
        <v>#REF!</v>
      </c>
      <c r="J22" s="421" t="s">
        <v>84</v>
      </c>
      <c r="K22" s="436">
        <v>0.01</v>
      </c>
      <c r="L22" s="12" t="s">
        <v>43</v>
      </c>
      <c r="M22" s="415" t="s">
        <v>85</v>
      </c>
      <c r="N22" s="7">
        <f>K22*0.2</f>
        <v>0.002</v>
      </c>
      <c r="O22" s="7" t="e">
        <f>#REF!/3</f>
        <v>#REF!</v>
      </c>
      <c r="P22" s="420" t="s">
        <v>44</v>
      </c>
    </row>
    <row r="23" spans="1:16" ht="108">
      <c r="A23" s="424"/>
      <c r="B23" s="417"/>
      <c r="C23" s="417"/>
      <c r="D23" s="416"/>
      <c r="E23" s="417"/>
      <c r="F23" s="417"/>
      <c r="G23" s="418"/>
      <c r="H23" s="450"/>
      <c r="I23" s="419"/>
      <c r="J23" s="421"/>
      <c r="K23" s="438"/>
      <c r="L23" s="12" t="s">
        <v>45</v>
      </c>
      <c r="M23" s="415"/>
      <c r="N23" s="7">
        <f>K22*0.2</f>
        <v>0.002</v>
      </c>
      <c r="O23" s="7" t="e">
        <f>#REF!/3</f>
        <v>#REF!</v>
      </c>
      <c r="P23" s="420"/>
    </row>
    <row r="24" spans="1:16" ht="99" customHeight="1">
      <c r="A24" s="424"/>
      <c r="B24" s="417"/>
      <c r="C24" s="417"/>
      <c r="D24" s="416"/>
      <c r="E24" s="417"/>
      <c r="F24" s="417"/>
      <c r="G24" s="418"/>
      <c r="H24" s="451"/>
      <c r="I24" s="419"/>
      <c r="J24" s="421"/>
      <c r="K24" s="437"/>
      <c r="L24" s="12" t="s">
        <v>89</v>
      </c>
      <c r="M24" s="415"/>
      <c r="N24" s="7">
        <f>K22*0.6</f>
        <v>0.006</v>
      </c>
      <c r="O24" s="7" t="e">
        <f>#REF!/3</f>
        <v>#REF!</v>
      </c>
      <c r="P24" s="420"/>
    </row>
    <row r="25" spans="1:16" ht="104.25" customHeight="1">
      <c r="A25" s="424"/>
      <c r="B25" s="417"/>
      <c r="C25" s="417"/>
      <c r="D25" s="416"/>
      <c r="E25" s="417"/>
      <c r="F25" s="417"/>
      <c r="G25" s="418" t="s">
        <v>86</v>
      </c>
      <c r="H25" s="449">
        <v>0.04</v>
      </c>
      <c r="I25" s="452" t="e">
        <f>O25+O26+O27+O28</f>
        <v>#REF!</v>
      </c>
      <c r="J25" s="425" t="s">
        <v>57</v>
      </c>
      <c r="K25" s="433">
        <v>0.02</v>
      </c>
      <c r="L25" s="12" t="s">
        <v>11</v>
      </c>
      <c r="M25" s="415" t="s">
        <v>12</v>
      </c>
      <c r="N25" s="7">
        <f>K25/2</f>
        <v>0.01</v>
      </c>
      <c r="O25" s="7" t="e">
        <f>#REF!/2</f>
        <v>#REF!</v>
      </c>
      <c r="P25" s="420" t="s">
        <v>13</v>
      </c>
    </row>
    <row r="26" spans="1:16" ht="104.25" customHeight="1">
      <c r="A26" s="424"/>
      <c r="B26" s="417"/>
      <c r="C26" s="417"/>
      <c r="D26" s="416"/>
      <c r="E26" s="417"/>
      <c r="F26" s="417"/>
      <c r="G26" s="418"/>
      <c r="H26" s="450"/>
      <c r="I26" s="453"/>
      <c r="J26" s="425"/>
      <c r="K26" s="434"/>
      <c r="L26" s="14" t="s">
        <v>14</v>
      </c>
      <c r="M26" s="415"/>
      <c r="N26" s="7">
        <f>K25/2</f>
        <v>0.01</v>
      </c>
      <c r="O26" s="7" t="e">
        <f>#REF!/2</f>
        <v>#REF!</v>
      </c>
      <c r="P26" s="420"/>
    </row>
    <row r="27" spans="1:16" ht="111.75" customHeight="1">
      <c r="A27" s="424"/>
      <c r="B27" s="417"/>
      <c r="C27" s="417"/>
      <c r="D27" s="416"/>
      <c r="E27" s="417"/>
      <c r="F27" s="417"/>
      <c r="G27" s="418"/>
      <c r="H27" s="450"/>
      <c r="I27" s="453"/>
      <c r="J27" s="425" t="s">
        <v>15</v>
      </c>
      <c r="K27" s="433">
        <v>0.02</v>
      </c>
      <c r="L27" s="15" t="s">
        <v>16</v>
      </c>
      <c r="M27" s="426" t="s">
        <v>17</v>
      </c>
      <c r="N27" s="7">
        <f>K27*0.7</f>
        <v>0.013999999999999999</v>
      </c>
      <c r="O27" s="7" t="e">
        <f>#REF!</f>
        <v>#REF!</v>
      </c>
      <c r="P27" s="14" t="s">
        <v>18</v>
      </c>
    </row>
    <row r="28" spans="1:16" ht="75" customHeight="1">
      <c r="A28" s="424"/>
      <c r="B28" s="417"/>
      <c r="C28" s="417"/>
      <c r="D28" s="416"/>
      <c r="E28" s="417"/>
      <c r="F28" s="417"/>
      <c r="G28" s="418"/>
      <c r="H28" s="451"/>
      <c r="I28" s="454"/>
      <c r="J28" s="425"/>
      <c r="K28" s="434"/>
      <c r="L28" s="15" t="s">
        <v>19</v>
      </c>
      <c r="M28" s="426"/>
      <c r="N28" s="7">
        <f>K27*0.3</f>
        <v>0.006</v>
      </c>
      <c r="O28" s="7" t="e">
        <f>#REF!</f>
        <v>#REF!</v>
      </c>
      <c r="P28" s="14" t="s">
        <v>20</v>
      </c>
    </row>
    <row r="29" spans="1:16" ht="129.75" customHeight="1">
      <c r="A29" s="424"/>
      <c r="B29" s="417"/>
      <c r="C29" s="417"/>
      <c r="D29" s="439" t="s">
        <v>46</v>
      </c>
      <c r="E29" s="417">
        <v>0.09</v>
      </c>
      <c r="F29" s="417" t="e">
        <f>SUM(I29)</f>
        <v>#REF!</v>
      </c>
      <c r="G29" s="415" t="s">
        <v>87</v>
      </c>
      <c r="H29" s="440">
        <v>0.09</v>
      </c>
      <c r="I29" s="440" t="e">
        <f>O29+O30+O31+O32+O33+O34+O35+O36+O37</f>
        <v>#REF!</v>
      </c>
      <c r="J29" s="443" t="s">
        <v>47</v>
      </c>
      <c r="K29" s="430">
        <f>H29*0.4</f>
        <v>0.036</v>
      </c>
      <c r="L29" s="31" t="s">
        <v>63</v>
      </c>
      <c r="M29" s="31" t="s">
        <v>48</v>
      </c>
      <c r="N29" s="7">
        <f>K29*0.2</f>
        <v>0.0072</v>
      </c>
      <c r="O29" s="7" t="e">
        <f>#REF!/2</f>
        <v>#REF!</v>
      </c>
      <c r="P29" s="455" t="s">
        <v>65</v>
      </c>
    </row>
    <row r="30" spans="1:16" ht="54.75" customHeight="1">
      <c r="A30" s="424"/>
      <c r="B30" s="417"/>
      <c r="C30" s="417"/>
      <c r="D30" s="439"/>
      <c r="E30" s="417"/>
      <c r="F30" s="417"/>
      <c r="G30" s="415"/>
      <c r="H30" s="441"/>
      <c r="I30" s="441"/>
      <c r="J30" s="445"/>
      <c r="K30" s="431"/>
      <c r="L30" s="31" t="s">
        <v>64</v>
      </c>
      <c r="M30" s="31"/>
      <c r="N30" s="34">
        <f>K29*0.8</f>
        <v>0.0288</v>
      </c>
      <c r="O30" s="34" t="e">
        <f>#REF!/2</f>
        <v>#REF!</v>
      </c>
      <c r="P30" s="456"/>
    </row>
    <row r="31" spans="1:16" ht="55.5" customHeight="1">
      <c r="A31" s="424"/>
      <c r="B31" s="417"/>
      <c r="C31" s="417"/>
      <c r="D31" s="439"/>
      <c r="E31" s="417"/>
      <c r="F31" s="417"/>
      <c r="G31" s="415"/>
      <c r="H31" s="441"/>
      <c r="I31" s="441"/>
      <c r="J31" s="443" t="s">
        <v>90</v>
      </c>
      <c r="K31" s="430">
        <f>H29*0.6</f>
        <v>0.054</v>
      </c>
      <c r="L31" s="427" t="s">
        <v>50</v>
      </c>
      <c r="M31" s="427" t="s">
        <v>51</v>
      </c>
      <c r="N31" s="35">
        <f>K31*0.3/4</f>
        <v>0.00405</v>
      </c>
      <c r="O31" s="50" t="e">
        <f>#REF!</f>
        <v>#REF!</v>
      </c>
      <c r="P31" s="14" t="s">
        <v>49</v>
      </c>
    </row>
    <row r="32" spans="1:16" ht="135">
      <c r="A32" s="424"/>
      <c r="B32" s="417"/>
      <c r="C32" s="417"/>
      <c r="D32" s="439"/>
      <c r="E32" s="417"/>
      <c r="F32" s="417"/>
      <c r="G32" s="415"/>
      <c r="H32" s="441"/>
      <c r="I32" s="441"/>
      <c r="J32" s="444"/>
      <c r="K32" s="432"/>
      <c r="L32" s="428"/>
      <c r="M32" s="428"/>
      <c r="N32" s="25">
        <f>K31*0.3/4</f>
        <v>0.00405</v>
      </c>
      <c r="O32" s="25" t="e">
        <f>#REF!</f>
        <v>#REF!</v>
      </c>
      <c r="P32" s="14" t="s">
        <v>58</v>
      </c>
    </row>
    <row r="33" spans="1:16" ht="67.5">
      <c r="A33" s="424"/>
      <c r="B33" s="417"/>
      <c r="C33" s="417"/>
      <c r="D33" s="439"/>
      <c r="E33" s="417"/>
      <c r="F33" s="417"/>
      <c r="G33" s="415"/>
      <c r="H33" s="441"/>
      <c r="I33" s="441"/>
      <c r="J33" s="444"/>
      <c r="K33" s="432"/>
      <c r="L33" s="428"/>
      <c r="M33" s="428"/>
      <c r="N33" s="25">
        <f>K31*0.3/4</f>
        <v>0.00405</v>
      </c>
      <c r="O33" s="25" t="e">
        <f>#REF!</f>
        <v>#REF!</v>
      </c>
      <c r="P33" s="14" t="s">
        <v>52</v>
      </c>
    </row>
    <row r="34" spans="1:16" ht="72.75" customHeight="1">
      <c r="A34" s="424"/>
      <c r="B34" s="417"/>
      <c r="C34" s="417"/>
      <c r="D34" s="439"/>
      <c r="E34" s="417"/>
      <c r="F34" s="417"/>
      <c r="G34" s="415"/>
      <c r="H34" s="441"/>
      <c r="I34" s="441"/>
      <c r="J34" s="444"/>
      <c r="K34" s="432"/>
      <c r="L34" s="428"/>
      <c r="M34" s="428"/>
      <c r="N34" s="25">
        <f>K31*0.3/4</f>
        <v>0.00405</v>
      </c>
      <c r="O34" s="25" t="e">
        <f>#REF!</f>
        <v>#REF!</v>
      </c>
      <c r="P34" s="14" t="s">
        <v>53</v>
      </c>
    </row>
    <row r="35" spans="1:16" ht="94.5">
      <c r="A35" s="424"/>
      <c r="B35" s="417"/>
      <c r="C35" s="417"/>
      <c r="D35" s="439"/>
      <c r="E35" s="417"/>
      <c r="F35" s="417"/>
      <c r="G35" s="415"/>
      <c r="H35" s="441"/>
      <c r="I35" s="441"/>
      <c r="J35" s="444"/>
      <c r="K35" s="432"/>
      <c r="L35" s="428"/>
      <c r="M35" s="428"/>
      <c r="N35" s="26">
        <f>K31*0.7/3</f>
        <v>0.0126</v>
      </c>
      <c r="O35" s="27" t="e">
        <f>#REF!</f>
        <v>#REF!</v>
      </c>
      <c r="P35" s="14" t="s">
        <v>54</v>
      </c>
    </row>
    <row r="36" spans="1:16" ht="67.5">
      <c r="A36" s="424"/>
      <c r="B36" s="417"/>
      <c r="C36" s="417"/>
      <c r="D36" s="439"/>
      <c r="E36" s="417"/>
      <c r="F36" s="417"/>
      <c r="G36" s="415"/>
      <c r="H36" s="441"/>
      <c r="I36" s="441"/>
      <c r="J36" s="444"/>
      <c r="K36" s="432"/>
      <c r="L36" s="428"/>
      <c r="M36" s="428"/>
      <c r="N36" s="26">
        <f>K31*0.7/3</f>
        <v>0.0126</v>
      </c>
      <c r="O36" s="27" t="e">
        <f>#REF!</f>
        <v>#REF!</v>
      </c>
      <c r="P36" s="14" t="s">
        <v>55</v>
      </c>
    </row>
    <row r="37" spans="1:16" ht="99.75" customHeight="1">
      <c r="A37" s="424"/>
      <c r="B37" s="417"/>
      <c r="C37" s="417"/>
      <c r="D37" s="439"/>
      <c r="E37" s="417"/>
      <c r="F37" s="417"/>
      <c r="G37" s="415"/>
      <c r="H37" s="442"/>
      <c r="I37" s="442"/>
      <c r="J37" s="445"/>
      <c r="K37" s="431"/>
      <c r="L37" s="429"/>
      <c r="M37" s="429"/>
      <c r="N37" s="26">
        <f>K31*0.7/3</f>
        <v>0.0126</v>
      </c>
      <c r="O37" s="27" t="e">
        <f>#REF!</f>
        <v>#REF!</v>
      </c>
      <c r="P37" s="14" t="s">
        <v>56</v>
      </c>
    </row>
    <row r="38" spans="1:16" ht="15">
      <c r="A38" s="3"/>
      <c r="B38" s="4">
        <f>SUM(B11)</f>
        <v>0.2</v>
      </c>
      <c r="C38" s="4" t="e">
        <f>SUM(C11)</f>
        <v>#REF!</v>
      </c>
      <c r="D38" s="3"/>
      <c r="E38" s="3"/>
      <c r="F38" s="3"/>
      <c r="G38" s="3"/>
      <c r="H38" s="6">
        <f>SUM(H11:H37)</f>
        <v>0.2</v>
      </c>
      <c r="I38" s="6" t="e">
        <f>SUM(I11:I37)</f>
        <v>#REF!</v>
      </c>
      <c r="J38" s="3"/>
      <c r="K38" s="6">
        <f>SUM(K11:K37)</f>
        <v>0.2</v>
      </c>
      <c r="L38" s="3"/>
      <c r="M38" s="3"/>
      <c r="N38" s="6">
        <f>SUM(N11:N37)</f>
        <v>0.19999999999999998</v>
      </c>
      <c r="O38" s="6" t="e">
        <f>SUM(O11:O37)</f>
        <v>#REF!</v>
      </c>
      <c r="P38" s="3"/>
    </row>
    <row r="39" spans="1:16" ht="15">
      <c r="A39" s="41" t="s">
        <v>92</v>
      </c>
      <c r="B39" s="41"/>
      <c r="C39" s="43" t="e">
        <f>C38/B38</f>
        <v>#REF!</v>
      </c>
      <c r="D39" s="3"/>
      <c r="E39" s="3"/>
      <c r="F39" s="3"/>
      <c r="G39" s="3"/>
      <c r="H39" s="3"/>
      <c r="I39" s="3"/>
      <c r="J39" s="3"/>
      <c r="K39" s="5"/>
      <c r="L39" s="3"/>
      <c r="M39" s="3"/>
      <c r="N39" s="6"/>
      <c r="O39" s="6"/>
      <c r="P39" s="3"/>
    </row>
  </sheetData>
  <sheetProtection/>
  <mergeCells count="67">
    <mergeCell ref="I29:I37"/>
    <mergeCell ref="I25:I28"/>
    <mergeCell ref="P29:P30"/>
    <mergeCell ref="L12:L13"/>
    <mergeCell ref="A8:D8"/>
    <mergeCell ref="E8:H8"/>
    <mergeCell ref="L8:P8"/>
    <mergeCell ref="A9:P9"/>
    <mergeCell ref="I15:I17"/>
    <mergeCell ref="J15:J17"/>
    <mergeCell ref="L16:L17"/>
    <mergeCell ref="H11:H24"/>
    <mergeCell ref="H25:H28"/>
    <mergeCell ref="K11:K14"/>
    <mergeCell ref="K15:K17"/>
    <mergeCell ref="K18:K19"/>
    <mergeCell ref="A1:P5"/>
    <mergeCell ref="A6:D6"/>
    <mergeCell ref="E6:H6"/>
    <mergeCell ref="J6:J7"/>
    <mergeCell ref="L6:P7"/>
    <mergeCell ref="A7:D7"/>
    <mergeCell ref="E7:H7"/>
    <mergeCell ref="D29:D37"/>
    <mergeCell ref="E29:E37"/>
    <mergeCell ref="F29:F37"/>
    <mergeCell ref="G29:G37"/>
    <mergeCell ref="H29:H37"/>
    <mergeCell ref="J20:J21"/>
    <mergeCell ref="J25:J26"/>
    <mergeCell ref="J31:J37"/>
    <mergeCell ref="J29:J30"/>
    <mergeCell ref="G25:G28"/>
    <mergeCell ref="M20:M21"/>
    <mergeCell ref="J22:J24"/>
    <mergeCell ref="M22:M24"/>
    <mergeCell ref="P22:P24"/>
    <mergeCell ref="K20:K21"/>
    <mergeCell ref="K22:K24"/>
    <mergeCell ref="M25:M26"/>
    <mergeCell ref="P25:P26"/>
    <mergeCell ref="L31:L37"/>
    <mergeCell ref="M31:M37"/>
    <mergeCell ref="K29:K30"/>
    <mergeCell ref="K31:K37"/>
    <mergeCell ref="K25:K26"/>
    <mergeCell ref="K27:K28"/>
    <mergeCell ref="P15:P17"/>
    <mergeCell ref="J11:J14"/>
    <mergeCell ref="N16:N17"/>
    <mergeCell ref="O16:O17"/>
    <mergeCell ref="J18:J19"/>
    <mergeCell ref="A11:A37"/>
    <mergeCell ref="B11:B37"/>
    <mergeCell ref="C11:C37"/>
    <mergeCell ref="J27:J28"/>
    <mergeCell ref="M27:M28"/>
    <mergeCell ref="M11:M14"/>
    <mergeCell ref="M15:M17"/>
    <mergeCell ref="D11:D28"/>
    <mergeCell ref="E11:E28"/>
    <mergeCell ref="F11:F28"/>
    <mergeCell ref="G11:G24"/>
    <mergeCell ref="I18:I19"/>
    <mergeCell ref="I20:I21"/>
    <mergeCell ref="I22:I24"/>
    <mergeCell ref="I11:I1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2.xml><?xml version="1.0" encoding="utf-8"?>
<worksheet xmlns="http://schemas.openxmlformats.org/spreadsheetml/2006/main" xmlns:r="http://schemas.openxmlformats.org/officeDocument/2006/relationships">
  <dimension ref="A1:N7"/>
  <sheetViews>
    <sheetView zoomScale="60" zoomScaleNormal="60" zoomScalePageLayoutView="0" workbookViewId="0" topLeftCell="A1">
      <selection activeCell="N8" sqref="N8"/>
    </sheetView>
  </sheetViews>
  <sheetFormatPr defaultColWidth="22.57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13.140625" style="0" customWidth="1"/>
    <col min="11" max="250" width="11.421875" style="0" customWidth="1"/>
    <col min="251" max="252" width="10.421875" style="0" customWidth="1"/>
    <col min="253" max="253" width="28.421875" style="0" customWidth="1"/>
    <col min="254" max="255" width="11.421875" style="0" customWidth="1"/>
  </cols>
  <sheetData>
    <row r="1" spans="1:13" ht="25.5" customHeight="1">
      <c r="A1" s="458" t="s">
        <v>94</v>
      </c>
      <c r="B1" s="459"/>
      <c r="C1" s="459"/>
      <c r="D1" s="459"/>
      <c r="E1" s="459"/>
      <c r="F1" s="459"/>
      <c r="G1" s="459"/>
      <c r="H1" s="459"/>
      <c r="I1" s="459"/>
      <c r="J1" s="44"/>
      <c r="L1" s="460" t="s">
        <v>78</v>
      </c>
      <c r="M1" s="461"/>
    </row>
    <row r="2" spans="1:13" ht="39" customHeight="1">
      <c r="A2" s="20" t="s">
        <v>69</v>
      </c>
      <c r="B2" s="20" t="s">
        <v>70</v>
      </c>
      <c r="C2" s="20" t="s">
        <v>81</v>
      </c>
      <c r="D2" s="20" t="s">
        <v>71</v>
      </c>
      <c r="E2" s="20" t="s">
        <v>70</v>
      </c>
      <c r="F2" s="20" t="s">
        <v>81</v>
      </c>
      <c r="G2" s="20" t="s">
        <v>72</v>
      </c>
      <c r="H2" s="20" t="s">
        <v>70</v>
      </c>
      <c r="I2" s="20" t="s">
        <v>81</v>
      </c>
      <c r="J2" s="20" t="s">
        <v>93</v>
      </c>
      <c r="L2" s="39" t="s">
        <v>79</v>
      </c>
      <c r="M2" s="39" t="s">
        <v>80</v>
      </c>
    </row>
    <row r="3" spans="1:13" ht="87" customHeight="1">
      <c r="A3" s="424" t="s">
        <v>67</v>
      </c>
      <c r="B3" s="417">
        <v>0.2</v>
      </c>
      <c r="C3" s="417" t="e">
        <f>SUM(F3:F5)</f>
        <v>#REF!</v>
      </c>
      <c r="D3" s="416" t="s">
        <v>5</v>
      </c>
      <c r="E3" s="417">
        <v>0.11</v>
      </c>
      <c r="F3" s="417" t="e">
        <f>SUM(I3:I4)</f>
        <v>#REF!</v>
      </c>
      <c r="G3" s="32" t="s">
        <v>82</v>
      </c>
      <c r="H3" s="38">
        <v>0.07</v>
      </c>
      <c r="I3" s="49" t="e">
        <f>'LINEA III '!I11+'LINEA III '!I15+'LINEA III '!I18+'LINEA III '!I20+'LINEA III '!I22</f>
        <v>#REF!</v>
      </c>
      <c r="J3" s="49" t="e">
        <f>I3/H3</f>
        <v>#REF!</v>
      </c>
      <c r="L3" s="38" t="e">
        <f>#REF!</f>
        <v>#REF!</v>
      </c>
      <c r="M3" s="48" t="e">
        <f>#REF!</f>
        <v>#REF!</v>
      </c>
    </row>
    <row r="4" spans="1:13" ht="104.25" customHeight="1">
      <c r="A4" s="424"/>
      <c r="B4" s="417"/>
      <c r="C4" s="417"/>
      <c r="D4" s="416"/>
      <c r="E4" s="417"/>
      <c r="F4" s="417"/>
      <c r="G4" s="32" t="s">
        <v>86</v>
      </c>
      <c r="H4" s="38">
        <v>0.04</v>
      </c>
      <c r="I4" s="48" t="e">
        <f>'LINEA III '!I25</f>
        <v>#REF!</v>
      </c>
      <c r="J4" s="48" t="e">
        <f>I4/H4</f>
        <v>#REF!</v>
      </c>
      <c r="L4" s="38" t="e">
        <f>#REF!</f>
        <v>#REF!</v>
      </c>
      <c r="M4" s="48" t="e">
        <f>#REF!</f>
        <v>#REF!</v>
      </c>
    </row>
    <row r="5" spans="1:13" ht="129.75" customHeight="1">
      <c r="A5" s="424"/>
      <c r="B5" s="417"/>
      <c r="C5" s="417"/>
      <c r="D5" s="36" t="s">
        <v>46</v>
      </c>
      <c r="E5" s="30">
        <v>0.09</v>
      </c>
      <c r="F5" s="30" t="e">
        <f>SUM(I5)</f>
        <v>#REF!</v>
      </c>
      <c r="G5" s="33" t="s">
        <v>87</v>
      </c>
      <c r="H5" s="37">
        <v>0.09</v>
      </c>
      <c r="I5" s="51" t="e">
        <f>'LINEA III '!I29</f>
        <v>#REF!</v>
      </c>
      <c r="J5" s="51" t="e">
        <f>I5/H5</f>
        <v>#REF!</v>
      </c>
      <c r="L5" s="47" t="e">
        <f>#REF!</f>
        <v>#REF!</v>
      </c>
      <c r="M5" s="51" t="e">
        <f>#REF!</f>
        <v>#REF!</v>
      </c>
    </row>
    <row r="6" spans="1:13" ht="15">
      <c r="A6" s="3"/>
      <c r="B6" s="4">
        <f>SUM(B3)</f>
        <v>0.2</v>
      </c>
      <c r="C6" s="4" t="e">
        <f>SUM(C3)</f>
        <v>#REF!</v>
      </c>
      <c r="D6" s="3"/>
      <c r="E6" s="6">
        <f>SUM(E3:E5)</f>
        <v>0.2</v>
      </c>
      <c r="F6" s="3"/>
      <c r="G6" s="3"/>
      <c r="H6" s="6">
        <f>SUM(H3:H5)</f>
        <v>0.2</v>
      </c>
      <c r="I6" s="6" t="e">
        <f>SUM(I3:I5)</f>
        <v>#REF!</v>
      </c>
      <c r="J6" s="45"/>
      <c r="L6" s="40" t="e">
        <f>SUM(L3:L5)</f>
        <v>#REF!</v>
      </c>
      <c r="M6" s="40" t="e">
        <f>SUM(M3:M5)</f>
        <v>#REF!</v>
      </c>
    </row>
    <row r="7" spans="1:14" ht="15">
      <c r="A7" s="41" t="s">
        <v>91</v>
      </c>
      <c r="B7" s="41"/>
      <c r="C7" s="42" t="e">
        <f>C6/B6</f>
        <v>#REF!</v>
      </c>
      <c r="D7" s="3"/>
      <c r="E7" s="3"/>
      <c r="F7" s="3"/>
      <c r="G7" s="3"/>
      <c r="H7" s="3"/>
      <c r="I7" s="3"/>
      <c r="J7" s="46"/>
      <c r="L7" s="41" t="s">
        <v>91</v>
      </c>
      <c r="M7" s="41"/>
      <c r="N7" s="42" t="e">
        <f>M6/L6</f>
        <v>#REF!</v>
      </c>
    </row>
  </sheetData>
  <sheetProtection/>
  <mergeCells count="8">
    <mergeCell ref="F3:F4"/>
    <mergeCell ref="A1:I1"/>
    <mergeCell ref="L1:M1"/>
    <mergeCell ref="A3:A5"/>
    <mergeCell ref="B3:B5"/>
    <mergeCell ref="C3:C5"/>
    <mergeCell ref="D3:D4"/>
    <mergeCell ref="E3:E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3.xml><?xml version="1.0" encoding="utf-8"?>
<worksheet xmlns="http://schemas.openxmlformats.org/spreadsheetml/2006/main" xmlns:r="http://schemas.openxmlformats.org/officeDocument/2006/relationships">
  <dimension ref="A1:CW170"/>
  <sheetViews>
    <sheetView zoomScale="50" zoomScaleNormal="50" zoomScalePageLayoutView="0" workbookViewId="0" topLeftCell="A1">
      <pane xSplit="6" ySplit="8" topLeftCell="G42" activePane="bottomRight" state="frozen"/>
      <selection pane="topLeft" activeCell="A1" sqref="A1"/>
      <selection pane="topRight" activeCell="G1" sqref="G1"/>
      <selection pane="bottomLeft" activeCell="A9" sqref="A9"/>
      <selection pane="bottomRight" activeCell="H11" sqref="H11"/>
    </sheetView>
  </sheetViews>
  <sheetFormatPr defaultColWidth="11.421875" defaultRowHeight="15"/>
  <cols>
    <col min="1" max="1" width="26.140625" style="81" customWidth="1"/>
    <col min="2" max="2" width="32.28125" style="81" customWidth="1"/>
    <col min="3" max="3" width="24.57421875" style="81" customWidth="1"/>
    <col min="4" max="4" width="30.28125" style="81" customWidth="1"/>
    <col min="5" max="5" width="11.421875" style="81" customWidth="1"/>
    <col min="6" max="6" width="34.57421875" style="81" customWidth="1"/>
    <col min="7" max="7" width="12.00390625" style="81" customWidth="1"/>
    <col min="8" max="8" width="50.28125" style="81" customWidth="1"/>
    <col min="9" max="9" width="23.00390625" style="81" customWidth="1"/>
    <col min="10" max="10" width="25.00390625" style="81" customWidth="1"/>
    <col min="11" max="11" width="23.140625" style="91" customWidth="1"/>
    <col min="12" max="12" width="18.8515625" style="81" customWidth="1"/>
    <col min="13" max="13" width="21.57421875" style="81" customWidth="1"/>
    <col min="14" max="14" width="12.421875" style="81" customWidth="1"/>
    <col min="15" max="15" width="11.8515625" style="81" customWidth="1"/>
    <col min="16" max="16" width="11.57421875" style="81" customWidth="1"/>
    <col min="17" max="17" width="12.7109375" style="81" customWidth="1"/>
    <col min="18" max="18" width="11.421875" style="91" customWidth="1"/>
    <col min="19" max="19" width="11.8515625" style="81" customWidth="1"/>
    <col min="20" max="20" width="23.8515625" style="81" customWidth="1"/>
    <col min="21" max="21" width="22.421875" style="81" customWidth="1"/>
    <col min="22" max="22" width="17.00390625" style="81" hidden="1" customWidth="1"/>
    <col min="23" max="23" width="14.00390625" style="81" hidden="1" customWidth="1"/>
    <col min="24" max="24" width="14.8515625" style="81" hidden="1" customWidth="1"/>
    <col min="25" max="25" width="17.7109375" style="90" hidden="1" customWidth="1"/>
    <col min="26" max="26" width="13.7109375" style="81" hidden="1" customWidth="1"/>
    <col min="27" max="27" width="14.00390625" style="81" hidden="1" customWidth="1"/>
    <col min="28" max="28" width="21.421875" style="81" hidden="1" customWidth="1"/>
    <col min="29" max="30" width="21.00390625" style="81" hidden="1" customWidth="1"/>
    <col min="31" max="31" width="14.57421875" style="81" hidden="1" customWidth="1"/>
    <col min="32" max="32" width="14.7109375" style="81" hidden="1" customWidth="1"/>
    <col min="33" max="33" width="20.00390625" style="81" hidden="1" customWidth="1"/>
    <col min="34" max="35" width="21.00390625" style="81" hidden="1" customWidth="1"/>
    <col min="36" max="36" width="14.28125" style="81" hidden="1" customWidth="1"/>
    <col min="37" max="37" width="13.8515625" style="81" hidden="1" customWidth="1"/>
    <col min="38" max="38" width="18.8515625" style="81" hidden="1" customWidth="1"/>
    <col min="39" max="39" width="19.57421875" style="81" hidden="1" customWidth="1"/>
    <col min="40" max="40" width="22.00390625" style="81" hidden="1" customWidth="1"/>
    <col min="41" max="41" width="14.28125" style="81" hidden="1" customWidth="1"/>
    <col min="42" max="42" width="14.8515625" style="81" hidden="1" customWidth="1"/>
    <col min="43" max="43" width="18.421875" style="81" hidden="1" customWidth="1"/>
    <col min="44" max="44" width="18.8515625" style="81" hidden="1" customWidth="1"/>
    <col min="45" max="45" width="22.8515625" style="81" hidden="1" customWidth="1"/>
    <col min="46" max="46" width="13.8515625" style="81" hidden="1" customWidth="1"/>
    <col min="47" max="47" width="14.8515625" style="81" hidden="1" customWidth="1"/>
    <col min="48" max="48" width="23.8515625" style="81" hidden="1" customWidth="1"/>
    <col min="49" max="49" width="16.7109375" style="81" hidden="1" customWidth="1"/>
    <col min="50" max="51" width="20.421875" style="81" hidden="1" customWidth="1"/>
    <col min="52" max="52" width="17.421875" style="81" hidden="1" customWidth="1"/>
    <col min="53" max="53" width="17.8515625" style="81" hidden="1" customWidth="1"/>
    <col min="54" max="65" width="15.8515625" style="81" hidden="1" customWidth="1"/>
    <col min="66" max="66" width="13.28125" style="81" hidden="1" customWidth="1"/>
    <col min="67" max="67" width="15.8515625" style="81" hidden="1" customWidth="1"/>
    <col min="68" max="68" width="14.8515625" style="81" hidden="1" customWidth="1"/>
    <col min="69" max="71" width="16.8515625" style="81" hidden="1" customWidth="1"/>
    <col min="72" max="72" width="15.28125" style="81" hidden="1" customWidth="1"/>
    <col min="73" max="73" width="18.140625" style="81" hidden="1" customWidth="1"/>
    <col min="74" max="74" width="25.7109375" style="81" hidden="1" customWidth="1"/>
    <col min="75" max="75" width="22.7109375" style="81" hidden="1" customWidth="1"/>
    <col min="76" max="76" width="24.00390625" style="81" hidden="1" customWidth="1"/>
    <col min="77" max="79" width="21.7109375" style="81" hidden="1" customWidth="1"/>
    <col min="80" max="80" width="11.421875" style="81" hidden="1" customWidth="1"/>
    <col min="81" max="97" width="11.421875" style="81" customWidth="1"/>
    <col min="98" max="16384" width="11.421875" style="81" customWidth="1"/>
  </cols>
  <sheetData>
    <row r="1" spans="1:77" ht="30.75" customHeight="1">
      <c r="A1" s="496" t="s">
        <v>152</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row>
    <row r="2" spans="1:77" ht="27.75" customHeight="1">
      <c r="A2" s="496"/>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row>
    <row r="3" spans="1:77" ht="27.7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row>
    <row r="4" spans="1:77" ht="33.75" customHeight="1">
      <c r="A4" s="521" t="s">
        <v>266</v>
      </c>
      <c r="B4" s="521"/>
      <c r="C4" s="521"/>
      <c r="D4" s="521"/>
      <c r="E4" s="521"/>
      <c r="F4" s="521"/>
      <c r="G4" s="521"/>
      <c r="H4" s="521"/>
      <c r="I4" s="521"/>
      <c r="J4" s="521"/>
      <c r="K4" s="521"/>
      <c r="L4" s="521"/>
      <c r="M4" s="521"/>
      <c r="N4" s="521"/>
      <c r="O4" s="521"/>
      <c r="P4" s="521"/>
      <c r="Q4" s="521"/>
      <c r="R4" s="521"/>
      <c r="S4" s="521"/>
      <c r="T4" s="521"/>
      <c r="U4" s="521"/>
      <c r="V4" s="107"/>
      <c r="W4" s="107"/>
      <c r="X4" s="107"/>
      <c r="Y4" s="111"/>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row>
    <row r="5" spans="1:28" ht="40.5" customHeight="1">
      <c r="A5" s="82"/>
      <c r="B5" s="84"/>
      <c r="C5" s="84"/>
      <c r="D5" s="84"/>
      <c r="E5" s="84"/>
      <c r="F5" s="84"/>
      <c r="G5" s="84"/>
      <c r="H5" s="84"/>
      <c r="I5" s="84"/>
      <c r="J5" s="84"/>
      <c r="K5" s="83"/>
      <c r="L5" s="84"/>
      <c r="M5" s="85"/>
      <c r="N5" s="85"/>
      <c r="O5" s="85"/>
      <c r="P5" s="85"/>
      <c r="Q5" s="85"/>
      <c r="R5" s="85"/>
      <c r="S5" s="85"/>
      <c r="T5" s="85"/>
      <c r="U5" s="85"/>
      <c r="V5" s="83"/>
      <c r="AA5" s="86"/>
      <c r="AB5" s="86"/>
    </row>
    <row r="6" spans="1:79" ht="36" customHeight="1">
      <c r="A6" s="498" t="s">
        <v>21</v>
      </c>
      <c r="B6" s="499"/>
      <c r="C6" s="499"/>
      <c r="D6" s="499"/>
      <c r="E6" s="499"/>
      <c r="F6" s="499"/>
      <c r="G6" s="499"/>
      <c r="H6" s="499"/>
      <c r="I6" s="499"/>
      <c r="J6" s="499"/>
      <c r="K6" s="499"/>
      <c r="L6" s="499"/>
      <c r="M6" s="499"/>
      <c r="N6" s="499"/>
      <c r="O6" s="499"/>
      <c r="P6" s="499"/>
      <c r="Q6" s="499"/>
      <c r="R6" s="499"/>
      <c r="S6" s="499"/>
      <c r="T6" s="499"/>
      <c r="U6" s="499"/>
      <c r="V6" s="499"/>
      <c r="W6" s="500" t="s">
        <v>115</v>
      </c>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c r="AZ6" s="501"/>
      <c r="BA6" s="501"/>
      <c r="BB6" s="501"/>
      <c r="BC6" s="501"/>
      <c r="BD6" s="501"/>
      <c r="BE6" s="501"/>
      <c r="BF6" s="501"/>
      <c r="BG6" s="501"/>
      <c r="BH6" s="501"/>
      <c r="BI6" s="501"/>
      <c r="BJ6" s="501"/>
      <c r="BK6" s="501"/>
      <c r="BL6" s="501"/>
      <c r="BM6" s="501"/>
      <c r="BN6" s="501"/>
      <c r="BO6" s="501"/>
      <c r="BP6" s="501"/>
      <c r="BQ6" s="501"/>
      <c r="BR6" s="501"/>
      <c r="BS6" s="501"/>
      <c r="BT6" s="501"/>
      <c r="BU6" s="501"/>
      <c r="BV6" s="501"/>
      <c r="BW6" s="501"/>
      <c r="BX6" s="501"/>
      <c r="BY6" s="501"/>
      <c r="BZ6" s="501"/>
      <c r="CA6" s="501"/>
    </row>
    <row r="7" spans="1:79" s="159" customFormat="1" ht="58.5" customHeight="1">
      <c r="A7" s="502" t="s">
        <v>153</v>
      </c>
      <c r="B7" s="502" t="s">
        <v>154</v>
      </c>
      <c r="C7" s="504" t="s">
        <v>155</v>
      </c>
      <c r="D7" s="502" t="s">
        <v>156</v>
      </c>
      <c r="E7" s="503" t="s">
        <v>157</v>
      </c>
      <c r="F7" s="502" t="s">
        <v>158</v>
      </c>
      <c r="G7" s="503" t="s">
        <v>157</v>
      </c>
      <c r="H7" s="503" t="s">
        <v>261</v>
      </c>
      <c r="I7" s="505" t="s">
        <v>262</v>
      </c>
      <c r="J7" s="504" t="s">
        <v>263</v>
      </c>
      <c r="K7" s="505" t="s">
        <v>268</v>
      </c>
      <c r="L7" s="505" t="s">
        <v>159</v>
      </c>
      <c r="M7" s="505" t="s">
        <v>264</v>
      </c>
      <c r="N7" s="511" t="s">
        <v>265</v>
      </c>
      <c r="O7" s="512"/>
      <c r="P7" s="512"/>
      <c r="Q7" s="512"/>
      <c r="R7" s="512"/>
      <c r="S7" s="513"/>
      <c r="T7" s="504" t="s">
        <v>10</v>
      </c>
      <c r="U7" s="504" t="s">
        <v>95</v>
      </c>
      <c r="V7" s="157"/>
      <c r="W7" s="514" t="s">
        <v>116</v>
      </c>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158"/>
      <c r="AZ7" s="516" t="s">
        <v>117</v>
      </c>
      <c r="BA7" s="517"/>
      <c r="BB7" s="517"/>
      <c r="BC7" s="517"/>
      <c r="BD7" s="517"/>
      <c r="BE7" s="517"/>
      <c r="BF7" s="517"/>
      <c r="BG7" s="517"/>
      <c r="BH7" s="517"/>
      <c r="BI7" s="517"/>
      <c r="BJ7" s="517"/>
      <c r="BK7" s="517"/>
      <c r="BL7" s="158"/>
      <c r="BM7" s="158"/>
      <c r="BN7" s="518" t="s">
        <v>118</v>
      </c>
      <c r="BO7" s="519"/>
      <c r="BP7" s="519"/>
      <c r="BQ7" s="519"/>
      <c r="BR7" s="519"/>
      <c r="BS7" s="520"/>
      <c r="BT7" s="523" t="s">
        <v>120</v>
      </c>
      <c r="BU7" s="523" t="s">
        <v>121</v>
      </c>
      <c r="BV7" s="522" t="s">
        <v>122</v>
      </c>
      <c r="BW7" s="522"/>
      <c r="BX7" s="522"/>
      <c r="BY7" s="522"/>
      <c r="BZ7" s="522"/>
      <c r="CA7" s="522"/>
    </row>
    <row r="8" spans="1:79" s="159" customFormat="1" ht="90" customHeight="1">
      <c r="A8" s="503"/>
      <c r="B8" s="503"/>
      <c r="C8" s="505"/>
      <c r="D8" s="503"/>
      <c r="E8" s="506"/>
      <c r="F8" s="503"/>
      <c r="G8" s="507"/>
      <c r="H8" s="507"/>
      <c r="I8" s="510"/>
      <c r="J8" s="504"/>
      <c r="K8" s="510"/>
      <c r="L8" s="510"/>
      <c r="M8" s="510"/>
      <c r="N8" s="160">
        <v>1</v>
      </c>
      <c r="O8" s="160">
        <v>2</v>
      </c>
      <c r="P8" s="160">
        <v>3</v>
      </c>
      <c r="Q8" s="160">
        <v>4</v>
      </c>
      <c r="R8" s="160">
        <v>5</v>
      </c>
      <c r="S8" s="160">
        <v>6</v>
      </c>
      <c r="T8" s="504"/>
      <c r="U8" s="504"/>
      <c r="V8" s="161"/>
      <c r="W8" s="162">
        <v>1</v>
      </c>
      <c r="X8" s="162" t="s">
        <v>119</v>
      </c>
      <c r="Y8" s="162" t="s">
        <v>144</v>
      </c>
      <c r="Z8" s="162">
        <v>2</v>
      </c>
      <c r="AA8" s="162" t="s">
        <v>119</v>
      </c>
      <c r="AB8" s="162" t="s">
        <v>144</v>
      </c>
      <c r="AC8" s="162" t="s">
        <v>126</v>
      </c>
      <c r="AD8" s="162" t="s">
        <v>145</v>
      </c>
      <c r="AE8" s="162">
        <v>3</v>
      </c>
      <c r="AF8" s="162" t="s">
        <v>119</v>
      </c>
      <c r="AG8" s="162" t="s">
        <v>144</v>
      </c>
      <c r="AH8" s="162" t="s">
        <v>127</v>
      </c>
      <c r="AI8" s="162" t="s">
        <v>146</v>
      </c>
      <c r="AJ8" s="162">
        <v>4</v>
      </c>
      <c r="AK8" s="162" t="s">
        <v>119</v>
      </c>
      <c r="AL8" s="162" t="s">
        <v>144</v>
      </c>
      <c r="AM8" s="162" t="s">
        <v>128</v>
      </c>
      <c r="AN8" s="162" t="s">
        <v>147</v>
      </c>
      <c r="AO8" s="162">
        <v>5</v>
      </c>
      <c r="AP8" s="162" t="s">
        <v>119</v>
      </c>
      <c r="AQ8" s="162" t="s">
        <v>144</v>
      </c>
      <c r="AR8" s="162" t="s">
        <v>129</v>
      </c>
      <c r="AS8" s="162" t="s">
        <v>148</v>
      </c>
      <c r="AT8" s="162">
        <v>6</v>
      </c>
      <c r="AU8" s="162" t="s">
        <v>119</v>
      </c>
      <c r="AV8" s="162" t="s">
        <v>144</v>
      </c>
      <c r="AW8" s="163" t="s">
        <v>130</v>
      </c>
      <c r="AX8" s="164" t="s">
        <v>267</v>
      </c>
      <c r="AY8" s="162" t="s">
        <v>151</v>
      </c>
      <c r="AZ8" s="162">
        <v>1</v>
      </c>
      <c r="BA8" s="162" t="s">
        <v>119</v>
      </c>
      <c r="BB8" s="162">
        <v>2</v>
      </c>
      <c r="BC8" s="162" t="s">
        <v>119</v>
      </c>
      <c r="BD8" s="162">
        <v>3</v>
      </c>
      <c r="BE8" s="162" t="s">
        <v>119</v>
      </c>
      <c r="BF8" s="162">
        <v>4</v>
      </c>
      <c r="BG8" s="162" t="s">
        <v>119</v>
      </c>
      <c r="BH8" s="162">
        <v>5</v>
      </c>
      <c r="BI8" s="162" t="s">
        <v>119</v>
      </c>
      <c r="BJ8" s="162">
        <v>6</v>
      </c>
      <c r="BK8" s="162" t="s">
        <v>119</v>
      </c>
      <c r="BL8" s="162"/>
      <c r="BM8" s="162"/>
      <c r="BN8" s="162">
        <v>1</v>
      </c>
      <c r="BO8" s="162">
        <v>2</v>
      </c>
      <c r="BP8" s="162">
        <v>3</v>
      </c>
      <c r="BQ8" s="162">
        <v>4</v>
      </c>
      <c r="BR8" s="162">
        <v>5</v>
      </c>
      <c r="BS8" s="165">
        <v>6</v>
      </c>
      <c r="BT8" s="523"/>
      <c r="BU8" s="523"/>
      <c r="BV8" s="160">
        <v>1</v>
      </c>
      <c r="BW8" s="160">
        <v>2</v>
      </c>
      <c r="BX8" s="160">
        <v>3</v>
      </c>
      <c r="BY8" s="160">
        <v>4</v>
      </c>
      <c r="BZ8" s="160">
        <v>5</v>
      </c>
      <c r="CA8" s="160">
        <v>6</v>
      </c>
    </row>
    <row r="9" spans="1:79" s="108" customFormat="1" ht="63" customHeight="1">
      <c r="A9" s="524" t="s">
        <v>160</v>
      </c>
      <c r="B9" s="481" t="s">
        <v>161</v>
      </c>
      <c r="C9" s="481" t="s">
        <v>162</v>
      </c>
      <c r="D9" s="481" t="s">
        <v>163</v>
      </c>
      <c r="E9" s="484">
        <v>1</v>
      </c>
      <c r="F9" s="472" t="s">
        <v>164</v>
      </c>
      <c r="G9" s="112"/>
      <c r="H9" s="166" t="s">
        <v>170</v>
      </c>
      <c r="I9" s="199" t="s">
        <v>279</v>
      </c>
      <c r="J9" s="199" t="s">
        <v>280</v>
      </c>
      <c r="K9" s="199" t="s">
        <v>281</v>
      </c>
      <c r="L9" s="199" t="s">
        <v>282</v>
      </c>
      <c r="M9" s="208">
        <f>20%*M12</f>
        <v>0</v>
      </c>
      <c r="N9" s="182"/>
      <c r="O9" s="182"/>
      <c r="P9" s="199" t="s">
        <v>282</v>
      </c>
      <c r="Q9" s="182"/>
      <c r="R9" s="184"/>
      <c r="S9" s="199" t="s">
        <v>282</v>
      </c>
      <c r="T9" s="180" t="s">
        <v>275</v>
      </c>
      <c r="U9" s="209" t="s">
        <v>283</v>
      </c>
      <c r="V9" s="114" t="s">
        <v>131</v>
      </c>
      <c r="W9" s="113">
        <v>0.05</v>
      </c>
      <c r="X9" s="115" t="e">
        <f>IF(W9=0%,0%,IF(W9&lt;&gt;0,IF(W9/L9&gt;100%,100%,W9/L9)," "))</f>
        <v>#VALUE!</v>
      </c>
      <c r="Y9" s="116" t="e">
        <f>X9*(L9/J9)*K9</f>
        <v>#VALUE!</v>
      </c>
      <c r="Z9" s="113">
        <v>0.02</v>
      </c>
      <c r="AA9" s="117" t="e">
        <f>IF(Z9&lt;&gt;0,IF(Z9/M9&gt;100%,100%,Z9/M9)," ")</f>
        <v>#DIV/0!</v>
      </c>
      <c r="AB9" s="118" t="e">
        <f>AA9*(M9/J9)*K9</f>
        <v>#DIV/0!</v>
      </c>
      <c r="AC9" s="119" t="e">
        <f>SUM(W9,Z9)/SUM(L9,M9)</f>
        <v>#DIV/0!</v>
      </c>
      <c r="AD9" s="120" t="e">
        <f>SUM(Y9,AB9)</f>
        <v>#VALUE!</v>
      </c>
      <c r="AE9" s="121"/>
      <c r="AF9" s="117" t="str">
        <f>IF(AE9&lt;&gt;0,IF(AE9/N9&gt;100%,100%,AE9/N9)," ")</f>
        <v> </v>
      </c>
      <c r="AG9" s="117"/>
      <c r="AH9" s="119" t="e">
        <f>AVERAGE(AC9,AF9)</f>
        <v>#DIV/0!</v>
      </c>
      <c r="AI9" s="120" t="e">
        <f>SUM(AD9,AG9)</f>
        <v>#VALUE!</v>
      </c>
      <c r="AJ9" s="122"/>
      <c r="AK9" s="117" t="str">
        <f>IF(AJ9&lt;&gt;0,IF(AJ9/O9&gt;100%,100%,AJ9/O9)," ")</f>
        <v> </v>
      </c>
      <c r="AL9" s="117"/>
      <c r="AM9" s="119" t="e">
        <f>AVERAGE(AH9,AK9)</f>
        <v>#DIV/0!</v>
      </c>
      <c r="AN9" s="120" t="e">
        <f>SUM(AI9,AL9)</f>
        <v>#VALUE!</v>
      </c>
      <c r="AO9" s="123"/>
      <c r="AP9" s="117" t="str">
        <f>IF(AO9&lt;&gt;0,IF(AO9/P9&gt;100%,100%,AO9/P9)," ")</f>
        <v> </v>
      </c>
      <c r="AQ9" s="117"/>
      <c r="AR9" s="119" t="e">
        <f>AVERAGE(AM9,AP9)</f>
        <v>#DIV/0!</v>
      </c>
      <c r="AS9" s="120" t="e">
        <f>SUM(AN9,AQ9)</f>
        <v>#VALUE!</v>
      </c>
      <c r="AT9" s="124"/>
      <c r="AU9" s="125" t="str">
        <f>IF(AT9&lt;&gt;0,IF(AT9/Q9&gt;100%,100%,AT9/Q9)," ")</f>
        <v> </v>
      </c>
      <c r="AV9" s="117"/>
      <c r="AW9" s="126">
        <f>SUM(W9,Z9,AE9,AJ9,AO9,AT9)</f>
        <v>0.07</v>
      </c>
      <c r="AX9" s="119" t="e">
        <f>IF(AW9&lt;&gt;0,IF(AW9/J9&gt;100%,100%,AW9/J9)," ")</f>
        <v>#VALUE!</v>
      </c>
      <c r="AY9" s="120" t="e">
        <f>AX9*K9</f>
        <v>#VALUE!</v>
      </c>
      <c r="AZ9" s="127"/>
      <c r="BA9" s="127"/>
      <c r="BB9" s="127"/>
      <c r="BC9" s="127"/>
      <c r="BD9" s="127"/>
      <c r="BE9" s="128"/>
      <c r="BF9" s="128"/>
      <c r="BG9" s="128"/>
      <c r="BH9" s="128"/>
      <c r="BI9" s="128"/>
      <c r="BJ9" s="128"/>
      <c r="BK9" s="128"/>
      <c r="BL9" s="128"/>
      <c r="BM9" s="128"/>
      <c r="BN9" s="128"/>
      <c r="BO9" s="128"/>
      <c r="BP9" s="128"/>
      <c r="BQ9" s="128"/>
      <c r="BR9" s="128"/>
      <c r="BS9" s="128"/>
      <c r="BT9" s="128"/>
      <c r="BU9" s="128"/>
      <c r="BV9" s="129"/>
      <c r="BW9" s="129"/>
      <c r="BX9" s="130"/>
      <c r="BY9" s="130"/>
      <c r="BZ9" s="128"/>
      <c r="CA9" s="128"/>
    </row>
    <row r="10" spans="1:79" s="108" customFormat="1" ht="59.25" customHeight="1">
      <c r="A10" s="525"/>
      <c r="B10" s="482"/>
      <c r="C10" s="482"/>
      <c r="D10" s="482"/>
      <c r="E10" s="485"/>
      <c r="F10" s="473"/>
      <c r="G10" s="112"/>
      <c r="H10" s="176" t="s">
        <v>284</v>
      </c>
      <c r="I10" s="199" t="s">
        <v>285</v>
      </c>
      <c r="J10" s="176" t="s">
        <v>272</v>
      </c>
      <c r="K10" s="199" t="s">
        <v>281</v>
      </c>
      <c r="L10" s="199">
        <v>0.2</v>
      </c>
      <c r="M10" s="208">
        <f>80%*M12</f>
        <v>0</v>
      </c>
      <c r="N10" s="182">
        <v>0.03</v>
      </c>
      <c r="O10" s="182">
        <v>0.05</v>
      </c>
      <c r="P10" s="182">
        <v>0.07</v>
      </c>
      <c r="Q10" s="182">
        <v>0.1</v>
      </c>
      <c r="R10" s="182">
        <v>0.15</v>
      </c>
      <c r="S10" s="182">
        <v>0.2</v>
      </c>
      <c r="T10" s="180" t="s">
        <v>275</v>
      </c>
      <c r="U10" s="209" t="s">
        <v>286</v>
      </c>
      <c r="V10" s="131"/>
      <c r="W10" s="113">
        <v>0.02</v>
      </c>
      <c r="X10" s="115">
        <f>IF(W10&lt;&gt;0,IF(W10/L10&gt;100%,100%,W10/L10)," ")</f>
        <v>0.09999999999999999</v>
      </c>
      <c r="Y10" s="132"/>
      <c r="Z10" s="113">
        <v>0.03</v>
      </c>
      <c r="AA10" s="117" t="e">
        <f>IF(Z10&lt;&gt;0,IF(Z10/M10&gt;100%,100%,Z10/M10)," ")</f>
        <v>#DIV/0!</v>
      </c>
      <c r="AB10" s="117"/>
      <c r="AC10" s="119" t="e">
        <f aca="true" t="shared" si="0" ref="AC10:AC63">AVERAGE(X10,AA10)</f>
        <v>#DIV/0!</v>
      </c>
      <c r="AD10" s="120">
        <f aca="true" t="shared" si="1" ref="AD10:AD63">SUM(Y10,AB10)</f>
        <v>0</v>
      </c>
      <c r="AE10" s="133"/>
      <c r="AF10" s="125" t="str">
        <f>IF(AE10&lt;&gt;0,IF(AE10/N10&gt;100%,100%,AE10/N10)," ")</f>
        <v> </v>
      </c>
      <c r="AG10" s="125"/>
      <c r="AH10" s="119" t="e">
        <f aca="true" t="shared" si="2" ref="AH10:AH63">AVERAGE(AC10,AF10)</f>
        <v>#DIV/0!</v>
      </c>
      <c r="AI10" s="120">
        <f aca="true" t="shared" si="3" ref="AI10:AI63">SUM(AD10,AG10)</f>
        <v>0</v>
      </c>
      <c r="AJ10" s="134"/>
      <c r="AK10" s="125" t="str">
        <f>IF(AJ10&lt;&gt;0,IF(AJ10/O10&gt;100%,100%,AJ10/O10)," ")</f>
        <v> </v>
      </c>
      <c r="AL10" s="125"/>
      <c r="AM10" s="119" t="e">
        <f aca="true" t="shared" si="4" ref="AM10:AM63">AVERAGE(AH10,AK10)</f>
        <v>#DIV/0!</v>
      </c>
      <c r="AN10" s="120">
        <f aca="true" t="shared" si="5" ref="AN10:AN63">SUM(AI10,AL10)</f>
        <v>0</v>
      </c>
      <c r="AO10" s="124"/>
      <c r="AP10" s="125" t="str">
        <f>IF(AO10&lt;&gt;0,IF(AO10/P10&gt;100%,100%,AO10/P10)," ")</f>
        <v> </v>
      </c>
      <c r="AQ10" s="125"/>
      <c r="AR10" s="119" t="e">
        <f aca="true" t="shared" si="6" ref="AR10:AR63">AVERAGE(AM10,AP10)</f>
        <v>#DIV/0!</v>
      </c>
      <c r="AS10" s="120">
        <f aca="true" t="shared" si="7" ref="AS10:AS63">SUM(AN10,AQ10)</f>
        <v>0</v>
      </c>
      <c r="AT10" s="124"/>
      <c r="AU10" s="125" t="str">
        <f>IF(AT10&lt;&gt;0,IF(AT10/Q10&gt;100%,100%,AT10/Q10)," ")</f>
        <v> </v>
      </c>
      <c r="AV10" s="125"/>
      <c r="AW10" s="126">
        <f>SUM(W10,Z10,AE10,AJ10,AO10,AT10)</f>
        <v>0.05</v>
      </c>
      <c r="AX10" s="119" t="e">
        <f>IF(AW10&lt;&gt;0,IF(AW10/J10&gt;100%,100%,AW10/J10)," ")</f>
        <v>#VALUE!</v>
      </c>
      <c r="AY10" s="120" t="e">
        <f>AX10*K10</f>
        <v>#VALUE!</v>
      </c>
      <c r="AZ10" s="127"/>
      <c r="BA10" s="127"/>
      <c r="BB10" s="127"/>
      <c r="BC10" s="127"/>
      <c r="BD10" s="127"/>
      <c r="BE10" s="128"/>
      <c r="BF10" s="128"/>
      <c r="BG10" s="128"/>
      <c r="BH10" s="128"/>
      <c r="BI10" s="128"/>
      <c r="BJ10" s="128"/>
      <c r="BK10" s="128"/>
      <c r="BL10" s="128"/>
      <c r="BM10" s="128"/>
      <c r="BN10" s="128"/>
      <c r="BO10" s="128"/>
      <c r="BP10" s="128"/>
      <c r="BQ10" s="128"/>
      <c r="BR10" s="128"/>
      <c r="BS10" s="128"/>
      <c r="BT10" s="128"/>
      <c r="BU10" s="128"/>
      <c r="BV10" s="135"/>
      <c r="BW10" s="135"/>
      <c r="BX10" s="128"/>
      <c r="BY10" s="128"/>
      <c r="BZ10" s="128"/>
      <c r="CA10" s="128"/>
    </row>
    <row r="11" spans="1:101" s="108" customFormat="1" ht="87" customHeight="1">
      <c r="A11" s="525"/>
      <c r="B11" s="482"/>
      <c r="C11" s="482"/>
      <c r="D11" s="482"/>
      <c r="E11" s="485"/>
      <c r="F11" s="473"/>
      <c r="G11" s="112"/>
      <c r="H11" s="176"/>
      <c r="I11" s="176"/>
      <c r="J11" s="176"/>
      <c r="K11" s="176"/>
      <c r="L11" s="176"/>
      <c r="M11" s="181"/>
      <c r="N11" s="182"/>
      <c r="O11" s="183"/>
      <c r="P11" s="183"/>
      <c r="Q11" s="183"/>
      <c r="R11" s="184"/>
      <c r="S11" s="185"/>
      <c r="T11" s="180"/>
      <c r="U11" s="180"/>
      <c r="V11" s="137" t="s">
        <v>125</v>
      </c>
      <c r="W11" s="133"/>
      <c r="X11" s="115" t="str">
        <f>IF(W11&lt;&gt;0,IF(W11/L11&gt;100%,100%,W11/L11)," ")</f>
        <v> </v>
      </c>
      <c r="Y11" s="132"/>
      <c r="Z11" s="133"/>
      <c r="AA11" s="117" t="str">
        <f>IF(Z11&lt;&gt;0,IF(Z11/M11&gt;100%,100%,Z11/M11)," ")</f>
        <v> </v>
      </c>
      <c r="AB11" s="117"/>
      <c r="AC11" s="119" t="e">
        <f t="shared" si="0"/>
        <v>#DIV/0!</v>
      </c>
      <c r="AD11" s="120">
        <f t="shared" si="1"/>
        <v>0</v>
      </c>
      <c r="AE11" s="133"/>
      <c r="AF11" s="125" t="str">
        <f>IF(AE11&lt;&gt;0,IF(AE11/N11&gt;100%,100%,AE11/N11)," ")</f>
        <v> </v>
      </c>
      <c r="AG11" s="125"/>
      <c r="AH11" s="119" t="e">
        <f t="shared" si="2"/>
        <v>#DIV/0!</v>
      </c>
      <c r="AI11" s="120">
        <f t="shared" si="3"/>
        <v>0</v>
      </c>
      <c r="AJ11" s="134"/>
      <c r="AK11" s="125" t="str">
        <f>IF(AJ11&lt;&gt;0,IF(AJ11/O11&gt;100%,100%,AJ11/O11)," ")</f>
        <v> </v>
      </c>
      <c r="AL11" s="125"/>
      <c r="AM11" s="119" t="e">
        <f t="shared" si="4"/>
        <v>#DIV/0!</v>
      </c>
      <c r="AN11" s="120">
        <f t="shared" si="5"/>
        <v>0</v>
      </c>
      <c r="AO11" s="124"/>
      <c r="AP11" s="125" t="str">
        <f>IF(AO11&lt;&gt;0,IF(AO11/P11&gt;100%,100%,AO11/P11)," ")</f>
        <v> </v>
      </c>
      <c r="AQ11" s="125"/>
      <c r="AR11" s="119" t="e">
        <f t="shared" si="6"/>
        <v>#DIV/0!</v>
      </c>
      <c r="AS11" s="120">
        <f t="shared" si="7"/>
        <v>0</v>
      </c>
      <c r="AT11" s="124"/>
      <c r="AU11" s="125" t="str">
        <f>IF(AT11&lt;&gt;0,IF(AT11/Q11&gt;100%,100%,AT11/Q11)," ")</f>
        <v> </v>
      </c>
      <c r="AV11" s="125"/>
      <c r="AW11" s="136">
        <f>SUM(W11,Z11,AE11,AJ11,AO11,AT11)</f>
        <v>0</v>
      </c>
      <c r="AX11" s="119" t="str">
        <f>IF(AW11&lt;&gt;0,IF(AW11/J11&gt;100%,100%,AW11/J11)," ")</f>
        <v> </v>
      </c>
      <c r="AY11" s="120">
        <f aca="true" t="shared" si="8" ref="AY11:AY63">SUM(AV11,AS11)</f>
        <v>0</v>
      </c>
      <c r="AZ11" s="127"/>
      <c r="BA11" s="127"/>
      <c r="BB11" s="127"/>
      <c r="BC11" s="127"/>
      <c r="BD11" s="127"/>
      <c r="BE11" s="128"/>
      <c r="BF11" s="128"/>
      <c r="BG11" s="128"/>
      <c r="BH11" s="128"/>
      <c r="BI11" s="128"/>
      <c r="BJ11" s="128"/>
      <c r="BK11" s="128"/>
      <c r="BL11" s="128"/>
      <c r="BM11" s="128"/>
      <c r="BN11" s="128"/>
      <c r="BO11" s="128"/>
      <c r="BP11" s="128"/>
      <c r="BQ11" s="128"/>
      <c r="BR11" s="128"/>
      <c r="BS11" s="128"/>
      <c r="BT11" s="128"/>
      <c r="BU11" s="128"/>
      <c r="BV11" s="135"/>
      <c r="BW11" s="135"/>
      <c r="BX11" s="128"/>
      <c r="BY11" s="128"/>
      <c r="BZ11" s="128"/>
      <c r="CA11" s="128"/>
      <c r="CW11" s="150"/>
    </row>
    <row r="12" spans="1:79" s="108" customFormat="1" ht="54" customHeight="1">
      <c r="A12" s="525"/>
      <c r="B12" s="482"/>
      <c r="C12" s="482"/>
      <c r="D12" s="482"/>
      <c r="E12" s="486"/>
      <c r="F12" s="474"/>
      <c r="G12" s="112"/>
      <c r="H12" s="469" t="s">
        <v>167</v>
      </c>
      <c r="I12" s="470"/>
      <c r="J12" s="470"/>
      <c r="K12" s="470"/>
      <c r="L12" s="471"/>
      <c r="M12" s="181"/>
      <c r="N12" s="182"/>
      <c r="O12" s="183"/>
      <c r="P12" s="183"/>
      <c r="Q12" s="183"/>
      <c r="R12" s="184"/>
      <c r="S12" s="185"/>
      <c r="T12" s="180"/>
      <c r="U12" s="180"/>
      <c r="V12" s="137"/>
      <c r="W12" s="133"/>
      <c r="X12" s="115"/>
      <c r="Y12" s="132"/>
      <c r="Z12" s="133"/>
      <c r="AA12" s="117"/>
      <c r="AB12" s="117"/>
      <c r="AC12" s="119"/>
      <c r="AD12" s="120"/>
      <c r="AE12" s="133"/>
      <c r="AF12" s="125"/>
      <c r="AG12" s="125"/>
      <c r="AH12" s="119"/>
      <c r="AI12" s="120"/>
      <c r="AJ12" s="134"/>
      <c r="AK12" s="125"/>
      <c r="AL12" s="125"/>
      <c r="AM12" s="119"/>
      <c r="AN12" s="120"/>
      <c r="AO12" s="124"/>
      <c r="AP12" s="125"/>
      <c r="AQ12" s="125"/>
      <c r="AR12" s="119"/>
      <c r="AS12" s="120"/>
      <c r="AT12" s="124"/>
      <c r="AU12" s="125"/>
      <c r="AV12" s="125"/>
      <c r="AW12" s="136"/>
      <c r="AX12" s="119"/>
      <c r="AY12" s="120"/>
      <c r="AZ12" s="127"/>
      <c r="BA12" s="127"/>
      <c r="BB12" s="127"/>
      <c r="BC12" s="127"/>
      <c r="BD12" s="127"/>
      <c r="BE12" s="128"/>
      <c r="BF12" s="128"/>
      <c r="BG12" s="128"/>
      <c r="BH12" s="128"/>
      <c r="BI12" s="128"/>
      <c r="BJ12" s="128"/>
      <c r="BK12" s="128"/>
      <c r="BL12" s="128"/>
      <c r="BM12" s="128"/>
      <c r="BN12" s="128"/>
      <c r="BO12" s="128"/>
      <c r="BP12" s="128"/>
      <c r="BQ12" s="128"/>
      <c r="BR12" s="128"/>
      <c r="BS12" s="128"/>
      <c r="BT12" s="128"/>
      <c r="BU12" s="128"/>
      <c r="BV12" s="135"/>
      <c r="BW12" s="135"/>
      <c r="BX12" s="128"/>
      <c r="BY12" s="128"/>
      <c r="BZ12" s="128"/>
      <c r="CA12" s="128"/>
    </row>
    <row r="13" spans="1:79" s="108" customFormat="1" ht="59.25" customHeight="1">
      <c r="A13" s="525"/>
      <c r="B13" s="482"/>
      <c r="C13" s="482"/>
      <c r="D13" s="482"/>
      <c r="E13" s="490">
        <v>2</v>
      </c>
      <c r="F13" s="472" t="s">
        <v>168</v>
      </c>
      <c r="G13" s="112"/>
      <c r="H13" s="166" t="s">
        <v>169</v>
      </c>
      <c r="I13" s="186"/>
      <c r="J13" s="187"/>
      <c r="K13" s="178"/>
      <c r="L13" s="178"/>
      <c r="M13" s="181"/>
      <c r="N13" s="182"/>
      <c r="O13" s="183"/>
      <c r="P13" s="183"/>
      <c r="Q13" s="183"/>
      <c r="R13" s="184"/>
      <c r="S13" s="185"/>
      <c r="T13" s="180"/>
      <c r="U13" s="180"/>
      <c r="V13" s="137" t="s">
        <v>125</v>
      </c>
      <c r="W13" s="133"/>
      <c r="X13" s="115" t="str">
        <f>IF(W13&lt;&gt;0,IF(W13/L13&gt;100%,100%,W13/L13)," ")</f>
        <v> </v>
      </c>
      <c r="Y13" s="132"/>
      <c r="Z13" s="133"/>
      <c r="AA13" s="117" t="str">
        <f>IF(Z13&lt;&gt;0,IF(Z13/M13&gt;100%,100%,Z13/M13)," ")</f>
        <v> </v>
      </c>
      <c r="AB13" s="117"/>
      <c r="AC13" s="119" t="e">
        <f t="shared" si="0"/>
        <v>#DIV/0!</v>
      </c>
      <c r="AD13" s="120">
        <f t="shared" si="1"/>
        <v>0</v>
      </c>
      <c r="AE13" s="133"/>
      <c r="AF13" s="125" t="str">
        <f>IF(AE13&lt;&gt;0,IF(AE13/N13&gt;100%,100%,AE13/N13)," ")</f>
        <v> </v>
      </c>
      <c r="AG13" s="125"/>
      <c r="AH13" s="119" t="e">
        <f t="shared" si="2"/>
        <v>#DIV/0!</v>
      </c>
      <c r="AI13" s="120">
        <f t="shared" si="3"/>
        <v>0</v>
      </c>
      <c r="AJ13" s="134"/>
      <c r="AK13" s="125" t="str">
        <f>IF(AJ13&lt;&gt;0,IF(AJ13/O13&gt;100%,100%,AJ13/O13)," ")</f>
        <v> </v>
      </c>
      <c r="AL13" s="125"/>
      <c r="AM13" s="119" t="e">
        <f t="shared" si="4"/>
        <v>#DIV/0!</v>
      </c>
      <c r="AN13" s="120">
        <f t="shared" si="5"/>
        <v>0</v>
      </c>
      <c r="AO13" s="124"/>
      <c r="AP13" s="125" t="str">
        <f>IF(AO13&lt;&gt;0,IF(AO13/P13&gt;100%,100%,AO13/P13)," ")</f>
        <v> </v>
      </c>
      <c r="AQ13" s="125"/>
      <c r="AR13" s="119" t="e">
        <f t="shared" si="6"/>
        <v>#DIV/0!</v>
      </c>
      <c r="AS13" s="120">
        <f t="shared" si="7"/>
        <v>0</v>
      </c>
      <c r="AT13" s="124"/>
      <c r="AU13" s="125" t="str">
        <f>IF(AT13&lt;&gt;0,IF(AT13/Q13&gt;100%,100%,AT13/Q13)," ")</f>
        <v> </v>
      </c>
      <c r="AV13" s="125"/>
      <c r="AW13" s="136">
        <f>SUM(W13,Z13,AE13,AJ13,AO13,AT13)</f>
        <v>0</v>
      </c>
      <c r="AX13" s="119" t="str">
        <f>IF(AW13&lt;&gt;0,IF(AW13/J13&gt;100%,100%,AW13/J13)," ")</f>
        <v> </v>
      </c>
      <c r="AY13" s="120">
        <f t="shared" si="8"/>
        <v>0</v>
      </c>
      <c r="AZ13" s="127"/>
      <c r="BA13" s="127"/>
      <c r="BB13" s="127"/>
      <c r="BC13" s="127"/>
      <c r="BD13" s="127"/>
      <c r="BE13" s="128"/>
      <c r="BF13" s="128"/>
      <c r="BG13" s="128"/>
      <c r="BH13" s="128"/>
      <c r="BI13" s="128"/>
      <c r="BJ13" s="128"/>
      <c r="BK13" s="128"/>
      <c r="BL13" s="128"/>
      <c r="BM13" s="128"/>
      <c r="BN13" s="128"/>
      <c r="BO13" s="128"/>
      <c r="BP13" s="128"/>
      <c r="BQ13" s="128"/>
      <c r="BR13" s="128"/>
      <c r="BS13" s="128"/>
      <c r="BT13" s="128"/>
      <c r="BU13" s="128"/>
      <c r="BV13" s="135"/>
      <c r="BW13" s="135"/>
      <c r="BX13" s="128"/>
      <c r="BY13" s="128"/>
      <c r="BZ13" s="128"/>
      <c r="CA13" s="128"/>
    </row>
    <row r="14" spans="1:79" s="108" customFormat="1" ht="55.5" customHeight="1">
      <c r="A14" s="525"/>
      <c r="B14" s="482"/>
      <c r="C14" s="482"/>
      <c r="D14" s="482"/>
      <c r="E14" s="491"/>
      <c r="F14" s="473"/>
      <c r="G14" s="112"/>
      <c r="H14" s="166" t="s">
        <v>269</v>
      </c>
      <c r="I14" s="182"/>
      <c r="J14" s="188"/>
      <c r="K14" s="178"/>
      <c r="L14" s="182"/>
      <c r="M14" s="181"/>
      <c r="N14" s="182"/>
      <c r="O14" s="182"/>
      <c r="P14" s="182"/>
      <c r="Q14" s="182"/>
      <c r="R14" s="189"/>
      <c r="S14" s="189"/>
      <c r="T14" s="190"/>
      <c r="U14" s="190"/>
      <c r="V14" s="137" t="s">
        <v>125</v>
      </c>
      <c r="W14" s="133"/>
      <c r="X14" s="115" t="str">
        <f>IF(W14&lt;&gt;0,IF(W14/L14&gt;100%,100%,W14/L14)," ")</f>
        <v> </v>
      </c>
      <c r="Y14" s="132"/>
      <c r="Z14" s="133"/>
      <c r="AA14" s="117" t="str">
        <f>IF(Z14&lt;&gt;0,IF(Z14/M14&gt;100%,100%,Z14/M14)," ")</f>
        <v> </v>
      </c>
      <c r="AB14" s="117"/>
      <c r="AC14" s="119" t="e">
        <f t="shared" si="0"/>
        <v>#DIV/0!</v>
      </c>
      <c r="AD14" s="120">
        <f t="shared" si="1"/>
        <v>0</v>
      </c>
      <c r="AE14" s="133"/>
      <c r="AF14" s="125" t="str">
        <f>IF(AE14&lt;&gt;0,IF(AE14/N14&gt;100%,100%,AE14/N14)," ")</f>
        <v> </v>
      </c>
      <c r="AG14" s="125"/>
      <c r="AH14" s="119" t="e">
        <f t="shared" si="2"/>
        <v>#DIV/0!</v>
      </c>
      <c r="AI14" s="120">
        <f t="shared" si="3"/>
        <v>0</v>
      </c>
      <c r="AJ14" s="134"/>
      <c r="AK14" s="125" t="str">
        <f>IF(AJ14&lt;&gt;0,IF(AJ14/O14&gt;100%,100%,AJ14/O14)," ")</f>
        <v> </v>
      </c>
      <c r="AL14" s="125"/>
      <c r="AM14" s="119" t="e">
        <f t="shared" si="4"/>
        <v>#DIV/0!</v>
      </c>
      <c r="AN14" s="120">
        <f t="shared" si="5"/>
        <v>0</v>
      </c>
      <c r="AO14" s="124"/>
      <c r="AP14" s="125" t="str">
        <f>IF(AO14&lt;&gt;0,IF(AO14/P14&gt;100%,100%,AO14/P14)," ")</f>
        <v> </v>
      </c>
      <c r="AQ14" s="125"/>
      <c r="AR14" s="119" t="e">
        <f t="shared" si="6"/>
        <v>#DIV/0!</v>
      </c>
      <c r="AS14" s="120">
        <f t="shared" si="7"/>
        <v>0</v>
      </c>
      <c r="AT14" s="124"/>
      <c r="AU14" s="125" t="str">
        <f>IF(AT14&lt;&gt;0,IF(AT14/Q14&gt;100%,100%,AT14/Q14)," ")</f>
        <v> </v>
      </c>
      <c r="AV14" s="125"/>
      <c r="AW14" s="136" t="e">
        <f>AVERAGE(W14,Z14,AE14,AJ14,AO14,AT14)</f>
        <v>#DIV/0!</v>
      </c>
      <c r="AX14" s="119" t="e">
        <f>IF(AW14&lt;&gt;0,IF(AW14/J14&gt;100%,100%,AW14/J14)," ")</f>
        <v>#DIV/0!</v>
      </c>
      <c r="AY14" s="120">
        <f t="shared" si="8"/>
        <v>0</v>
      </c>
      <c r="AZ14" s="138"/>
      <c r="BA14" s="138"/>
      <c r="BB14" s="138"/>
      <c r="BC14" s="138"/>
      <c r="BD14" s="138"/>
      <c r="BE14" s="139"/>
      <c r="BF14" s="139"/>
      <c r="BG14" s="139"/>
      <c r="BH14" s="139"/>
      <c r="BI14" s="139"/>
      <c r="BJ14" s="139"/>
      <c r="BK14" s="139"/>
      <c r="BL14" s="139"/>
      <c r="BM14" s="139"/>
      <c r="BN14" s="140"/>
      <c r="BO14" s="139"/>
      <c r="BP14" s="139"/>
      <c r="BQ14" s="139"/>
      <c r="BR14" s="139"/>
      <c r="BS14" s="139"/>
      <c r="BT14" s="139"/>
      <c r="BU14" s="139"/>
      <c r="BV14" s="141"/>
      <c r="BW14" s="141"/>
      <c r="BX14" s="141"/>
      <c r="BY14" s="141"/>
      <c r="BZ14" s="139"/>
      <c r="CA14" s="139"/>
    </row>
    <row r="15" spans="1:79" s="108" customFormat="1" ht="63" customHeight="1">
      <c r="A15" s="525"/>
      <c r="B15" s="482"/>
      <c r="C15" s="482"/>
      <c r="D15" s="482"/>
      <c r="E15" s="491"/>
      <c r="F15" s="473"/>
      <c r="G15" s="112"/>
      <c r="H15" s="166" t="s">
        <v>166</v>
      </c>
      <c r="I15" s="182"/>
      <c r="J15" s="188"/>
      <c r="K15" s="178"/>
      <c r="L15" s="182"/>
      <c r="M15" s="181"/>
      <c r="N15" s="182"/>
      <c r="O15" s="182"/>
      <c r="P15" s="182"/>
      <c r="Q15" s="182"/>
      <c r="R15" s="189"/>
      <c r="S15" s="189"/>
      <c r="T15" s="190"/>
      <c r="U15" s="190"/>
      <c r="V15" s="137"/>
      <c r="W15" s="133"/>
      <c r="X15" s="115"/>
      <c r="Y15" s="132"/>
      <c r="Z15" s="133"/>
      <c r="AA15" s="117"/>
      <c r="AB15" s="117"/>
      <c r="AC15" s="119"/>
      <c r="AD15" s="120"/>
      <c r="AE15" s="133"/>
      <c r="AF15" s="125"/>
      <c r="AG15" s="125"/>
      <c r="AH15" s="119"/>
      <c r="AI15" s="120"/>
      <c r="AJ15" s="134"/>
      <c r="AK15" s="125"/>
      <c r="AL15" s="125"/>
      <c r="AM15" s="119"/>
      <c r="AN15" s="120"/>
      <c r="AO15" s="124"/>
      <c r="AP15" s="125"/>
      <c r="AQ15" s="125"/>
      <c r="AR15" s="119"/>
      <c r="AS15" s="120"/>
      <c r="AT15" s="124"/>
      <c r="AU15" s="125"/>
      <c r="AV15" s="125"/>
      <c r="AW15" s="136"/>
      <c r="AX15" s="119"/>
      <c r="AY15" s="120"/>
      <c r="AZ15" s="138"/>
      <c r="BA15" s="138"/>
      <c r="BB15" s="138"/>
      <c r="BC15" s="138"/>
      <c r="BD15" s="138"/>
      <c r="BE15" s="139"/>
      <c r="BF15" s="139"/>
      <c r="BG15" s="139"/>
      <c r="BH15" s="139"/>
      <c r="BI15" s="139"/>
      <c r="BJ15" s="139"/>
      <c r="BK15" s="139"/>
      <c r="BL15" s="139"/>
      <c r="BM15" s="139"/>
      <c r="BN15" s="140"/>
      <c r="BO15" s="139"/>
      <c r="BP15" s="139"/>
      <c r="BQ15" s="139"/>
      <c r="BR15" s="139"/>
      <c r="BS15" s="139"/>
      <c r="BT15" s="139"/>
      <c r="BU15" s="139"/>
      <c r="BV15" s="141"/>
      <c r="BW15" s="141"/>
      <c r="BX15" s="141"/>
      <c r="BY15" s="141"/>
      <c r="BZ15" s="139"/>
      <c r="CA15" s="139"/>
    </row>
    <row r="16" spans="1:79" s="108" customFormat="1" ht="52.5" customHeight="1">
      <c r="A16" s="526"/>
      <c r="B16" s="482"/>
      <c r="C16" s="482"/>
      <c r="D16" s="482"/>
      <c r="E16" s="492"/>
      <c r="F16" s="474"/>
      <c r="G16" s="112"/>
      <c r="H16" s="469" t="s">
        <v>167</v>
      </c>
      <c r="I16" s="470"/>
      <c r="J16" s="470"/>
      <c r="K16" s="470"/>
      <c r="L16" s="471"/>
      <c r="M16" s="181"/>
      <c r="N16" s="182"/>
      <c r="O16" s="182"/>
      <c r="P16" s="182"/>
      <c r="Q16" s="182"/>
      <c r="R16" s="189"/>
      <c r="S16" s="189"/>
      <c r="T16" s="190"/>
      <c r="U16" s="190"/>
      <c r="V16" s="137"/>
      <c r="W16" s="133"/>
      <c r="X16" s="115"/>
      <c r="Y16" s="132"/>
      <c r="Z16" s="133"/>
      <c r="AA16" s="117"/>
      <c r="AB16" s="117"/>
      <c r="AC16" s="119"/>
      <c r="AD16" s="120"/>
      <c r="AE16" s="133"/>
      <c r="AF16" s="125"/>
      <c r="AG16" s="125"/>
      <c r="AH16" s="119"/>
      <c r="AI16" s="120"/>
      <c r="AJ16" s="134"/>
      <c r="AK16" s="125"/>
      <c r="AL16" s="125"/>
      <c r="AM16" s="119"/>
      <c r="AN16" s="120"/>
      <c r="AO16" s="124"/>
      <c r="AP16" s="125"/>
      <c r="AQ16" s="125"/>
      <c r="AR16" s="119"/>
      <c r="AS16" s="120"/>
      <c r="AT16" s="124"/>
      <c r="AU16" s="125"/>
      <c r="AV16" s="125"/>
      <c r="AW16" s="136"/>
      <c r="AX16" s="119"/>
      <c r="AY16" s="120"/>
      <c r="AZ16" s="138"/>
      <c r="BA16" s="138"/>
      <c r="BB16" s="138"/>
      <c r="BC16" s="138"/>
      <c r="BD16" s="138"/>
      <c r="BE16" s="139"/>
      <c r="BF16" s="139"/>
      <c r="BG16" s="139"/>
      <c r="BH16" s="139"/>
      <c r="BI16" s="139"/>
      <c r="BJ16" s="139"/>
      <c r="BK16" s="139"/>
      <c r="BL16" s="139"/>
      <c r="BM16" s="139"/>
      <c r="BN16" s="140"/>
      <c r="BO16" s="139"/>
      <c r="BP16" s="139"/>
      <c r="BQ16" s="139"/>
      <c r="BR16" s="139"/>
      <c r="BS16" s="139"/>
      <c r="BT16" s="139"/>
      <c r="BU16" s="139"/>
      <c r="BV16" s="141"/>
      <c r="BW16" s="141"/>
      <c r="BX16" s="141"/>
      <c r="BY16" s="141"/>
      <c r="BZ16" s="139"/>
      <c r="CA16" s="139"/>
    </row>
    <row r="17" spans="1:79" s="108" customFormat="1" ht="64.5" customHeight="1">
      <c r="A17" s="481" t="s">
        <v>171</v>
      </c>
      <c r="B17" s="482"/>
      <c r="C17" s="482"/>
      <c r="D17" s="482"/>
      <c r="E17" s="490">
        <v>3</v>
      </c>
      <c r="F17" s="472" t="s">
        <v>172</v>
      </c>
      <c r="G17" s="112"/>
      <c r="H17" s="191"/>
      <c r="I17" s="182"/>
      <c r="J17" s="188"/>
      <c r="K17" s="178"/>
      <c r="L17" s="182"/>
      <c r="M17" s="181"/>
      <c r="N17" s="182"/>
      <c r="O17" s="182"/>
      <c r="P17" s="182"/>
      <c r="Q17" s="182"/>
      <c r="R17" s="189"/>
      <c r="S17" s="189"/>
      <c r="T17" s="190"/>
      <c r="U17" s="190"/>
      <c r="V17" s="137" t="s">
        <v>125</v>
      </c>
      <c r="W17" s="133"/>
      <c r="X17" s="115" t="str">
        <f>IF(W17&lt;&gt;0,IF(W17/L17&gt;100%,100%,W17/L17)," ")</f>
        <v> </v>
      </c>
      <c r="Y17" s="132"/>
      <c r="Z17" s="133"/>
      <c r="AA17" s="117" t="str">
        <f>IF(Z17&lt;&gt;0,IF(Z17/M17&gt;100%,100%,Z17/M17)," ")</f>
        <v> </v>
      </c>
      <c r="AB17" s="117"/>
      <c r="AC17" s="119" t="e">
        <f t="shared" si="0"/>
        <v>#DIV/0!</v>
      </c>
      <c r="AD17" s="120">
        <f t="shared" si="1"/>
        <v>0</v>
      </c>
      <c r="AE17" s="133"/>
      <c r="AF17" s="125" t="str">
        <f>IF(AE17&lt;&gt;0,IF(AE17/N17&gt;100%,100%,AE17/N17)," ")</f>
        <v> </v>
      </c>
      <c r="AG17" s="125"/>
      <c r="AH17" s="119" t="e">
        <f t="shared" si="2"/>
        <v>#DIV/0!</v>
      </c>
      <c r="AI17" s="120">
        <f t="shared" si="3"/>
        <v>0</v>
      </c>
      <c r="AJ17" s="134"/>
      <c r="AK17" s="125" t="str">
        <f>IF(AJ17&lt;&gt;0,IF(AJ17/O17&gt;100%,100%,AJ17/O17)," ")</f>
        <v> </v>
      </c>
      <c r="AL17" s="125"/>
      <c r="AM17" s="119" t="e">
        <f t="shared" si="4"/>
        <v>#DIV/0!</v>
      </c>
      <c r="AN17" s="120">
        <f t="shared" si="5"/>
        <v>0</v>
      </c>
      <c r="AO17" s="124"/>
      <c r="AP17" s="125" t="str">
        <f>IF(AO17&lt;&gt;0,IF(AO17/P17&gt;100%,100%,AO17/P17)," ")</f>
        <v> </v>
      </c>
      <c r="AQ17" s="125"/>
      <c r="AR17" s="119" t="e">
        <f t="shared" si="6"/>
        <v>#DIV/0!</v>
      </c>
      <c r="AS17" s="120">
        <f t="shared" si="7"/>
        <v>0</v>
      </c>
      <c r="AT17" s="124"/>
      <c r="AU17" s="125" t="str">
        <f>IF(AT17&lt;&gt;0,IF(AT17/Q17&gt;100%,100%,AT17/Q17)," ")</f>
        <v> </v>
      </c>
      <c r="AV17" s="125"/>
      <c r="AW17" s="136" t="e">
        <f aca="true" t="shared" si="9" ref="AW17:AW63">AVERAGE(W17,Z17,AE17,AJ17,AO17,AT17)</f>
        <v>#DIV/0!</v>
      </c>
      <c r="AX17" s="119" t="e">
        <f>IF(AW17&lt;&gt;0,IF(AW17/J17&gt;100%,100%,AW17/J17)," ")</f>
        <v>#DIV/0!</v>
      </c>
      <c r="AY17" s="120">
        <f t="shared" si="8"/>
        <v>0</v>
      </c>
      <c r="AZ17" s="138"/>
      <c r="BA17" s="138"/>
      <c r="BB17" s="138"/>
      <c r="BC17" s="138"/>
      <c r="BD17" s="138"/>
      <c r="BE17" s="139"/>
      <c r="BF17" s="139"/>
      <c r="BG17" s="139"/>
      <c r="BH17" s="139"/>
      <c r="BI17" s="139"/>
      <c r="BJ17" s="139"/>
      <c r="BK17" s="139"/>
      <c r="BL17" s="139"/>
      <c r="BM17" s="139"/>
      <c r="BN17" s="139"/>
      <c r="BO17" s="139"/>
      <c r="BP17" s="139"/>
      <c r="BQ17" s="139"/>
      <c r="BR17" s="139"/>
      <c r="BS17" s="139"/>
      <c r="BT17" s="139"/>
      <c r="BU17" s="139"/>
      <c r="BV17" s="139"/>
      <c r="BW17" s="139"/>
      <c r="BX17" s="141"/>
      <c r="BY17" s="141"/>
      <c r="BZ17" s="139"/>
      <c r="CA17" s="139"/>
    </row>
    <row r="18" spans="1:79" s="108" customFormat="1" ht="61.5" customHeight="1">
      <c r="A18" s="482"/>
      <c r="B18" s="482"/>
      <c r="C18" s="482"/>
      <c r="D18" s="482"/>
      <c r="E18" s="491"/>
      <c r="F18" s="473"/>
      <c r="G18" s="112"/>
      <c r="H18" s="176"/>
      <c r="I18" s="176"/>
      <c r="J18" s="192"/>
      <c r="K18" s="178"/>
      <c r="L18" s="178"/>
      <c r="M18" s="177"/>
      <c r="N18" s="178"/>
      <c r="O18" s="178"/>
      <c r="P18" s="178"/>
      <c r="Q18" s="178"/>
      <c r="R18" s="179"/>
      <c r="S18" s="168"/>
      <c r="T18" s="193"/>
      <c r="U18" s="193"/>
      <c r="V18" s="114" t="s">
        <v>131</v>
      </c>
      <c r="W18" s="133"/>
      <c r="X18" s="115" t="str">
        <f>IF(W18&lt;&gt;0,IF(W18/L18&gt;100%,100%,W18/L18)," ")</f>
        <v> </v>
      </c>
      <c r="Y18" s="132"/>
      <c r="Z18" s="133"/>
      <c r="AA18" s="117" t="str">
        <f>IF(Z18&lt;&gt;0,IF(Z18/M18&gt;100%,100%,Z18/M18)," ")</f>
        <v> </v>
      </c>
      <c r="AB18" s="117"/>
      <c r="AC18" s="119" t="e">
        <f t="shared" si="0"/>
        <v>#DIV/0!</v>
      </c>
      <c r="AD18" s="120">
        <f t="shared" si="1"/>
        <v>0</v>
      </c>
      <c r="AE18" s="133"/>
      <c r="AF18" s="125" t="str">
        <f>IF(AE18&lt;&gt;0,IF(AE18/N18&gt;100%,100%,AE18/N18)," ")</f>
        <v> </v>
      </c>
      <c r="AG18" s="125"/>
      <c r="AH18" s="119" t="e">
        <f t="shared" si="2"/>
        <v>#DIV/0!</v>
      </c>
      <c r="AI18" s="120">
        <f t="shared" si="3"/>
        <v>0</v>
      </c>
      <c r="AJ18" s="134"/>
      <c r="AK18" s="125" t="str">
        <f>IF(AJ18&lt;&gt;0,IF(AJ18/O18&gt;100%,100%,AJ18/O18)," ")</f>
        <v> </v>
      </c>
      <c r="AL18" s="125"/>
      <c r="AM18" s="119" t="e">
        <f t="shared" si="4"/>
        <v>#DIV/0!</v>
      </c>
      <c r="AN18" s="120">
        <f t="shared" si="5"/>
        <v>0</v>
      </c>
      <c r="AO18" s="124"/>
      <c r="AP18" s="125" t="str">
        <f>IF(AO18&lt;&gt;0,IF(AO18/P18&gt;100%,100%,AO18/P18)," ")</f>
        <v> </v>
      </c>
      <c r="AQ18" s="125"/>
      <c r="AR18" s="119" t="e">
        <f t="shared" si="6"/>
        <v>#DIV/0!</v>
      </c>
      <c r="AS18" s="120">
        <f t="shared" si="7"/>
        <v>0</v>
      </c>
      <c r="AT18" s="124"/>
      <c r="AU18" s="125" t="str">
        <f>IF(AT18&lt;&gt;0,IF(AT18/Q18&gt;100%,100%,AT18/Q18)," ")</f>
        <v> </v>
      </c>
      <c r="AV18" s="125"/>
      <c r="AW18" s="136" t="e">
        <f t="shared" si="9"/>
        <v>#DIV/0!</v>
      </c>
      <c r="AX18" s="119" t="e">
        <f>IF(AW18&lt;&gt;0,IF(AW18/J18&gt;100%,100%,AW18/J18)," ")</f>
        <v>#DIV/0!</v>
      </c>
      <c r="AY18" s="120">
        <f t="shared" si="8"/>
        <v>0</v>
      </c>
      <c r="AZ18" s="127"/>
      <c r="BA18" s="127"/>
      <c r="BB18" s="127"/>
      <c r="BC18" s="127"/>
      <c r="BD18" s="127"/>
      <c r="BE18" s="128"/>
      <c r="BF18" s="128"/>
      <c r="BG18" s="128"/>
      <c r="BH18" s="128"/>
      <c r="BI18" s="128"/>
      <c r="BJ18" s="128"/>
      <c r="BK18" s="128"/>
      <c r="BL18" s="128"/>
      <c r="BM18" s="128"/>
      <c r="BN18" s="128"/>
      <c r="BO18" s="128"/>
      <c r="BP18" s="128"/>
      <c r="BQ18" s="128"/>
      <c r="BR18" s="128"/>
      <c r="BS18" s="128"/>
      <c r="BT18" s="128"/>
      <c r="BU18" s="128"/>
      <c r="BV18" s="129"/>
      <c r="BW18" s="129"/>
      <c r="BX18" s="130"/>
      <c r="BY18" s="130"/>
      <c r="BZ18" s="128"/>
      <c r="CA18" s="128"/>
    </row>
    <row r="19" spans="1:79" s="108" customFormat="1" ht="68.25" customHeight="1">
      <c r="A19" s="482"/>
      <c r="B19" s="482"/>
      <c r="C19" s="482"/>
      <c r="D19" s="482"/>
      <c r="E19" s="491"/>
      <c r="F19" s="473"/>
      <c r="G19" s="112"/>
      <c r="H19" s="176"/>
      <c r="I19" s="176"/>
      <c r="J19" s="192"/>
      <c r="K19" s="178"/>
      <c r="L19" s="178"/>
      <c r="M19" s="177"/>
      <c r="N19" s="178"/>
      <c r="O19" s="178"/>
      <c r="P19" s="178"/>
      <c r="Q19" s="178"/>
      <c r="R19" s="179"/>
      <c r="S19" s="168"/>
      <c r="T19" s="194"/>
      <c r="U19" s="194"/>
      <c r="V19" s="131"/>
      <c r="W19" s="133"/>
      <c r="X19" s="115" t="str">
        <f>IF(W19&lt;&gt;0,IF(W19/L19&gt;100%,100%,W19/L19)," ")</f>
        <v> </v>
      </c>
      <c r="Y19" s="132"/>
      <c r="Z19" s="133"/>
      <c r="AA19" s="117" t="str">
        <f>IF(Z19&lt;&gt;0,IF(Z19/M19&gt;100%,100%,Z19/M19)," ")</f>
        <v> </v>
      </c>
      <c r="AB19" s="117"/>
      <c r="AC19" s="119" t="e">
        <f t="shared" si="0"/>
        <v>#DIV/0!</v>
      </c>
      <c r="AD19" s="120">
        <f t="shared" si="1"/>
        <v>0</v>
      </c>
      <c r="AE19" s="133"/>
      <c r="AF19" s="125" t="str">
        <f>IF(AE19&lt;&gt;0,IF(AE19/N19&gt;100%,100%,AE19/N19)," ")</f>
        <v> </v>
      </c>
      <c r="AG19" s="125"/>
      <c r="AH19" s="119" t="e">
        <f t="shared" si="2"/>
        <v>#DIV/0!</v>
      </c>
      <c r="AI19" s="120">
        <f t="shared" si="3"/>
        <v>0</v>
      </c>
      <c r="AJ19" s="134"/>
      <c r="AK19" s="125" t="str">
        <f>IF(AJ19&lt;&gt;0,IF(AJ19/O19&gt;100%,100%,AJ19/O19)," ")</f>
        <v> </v>
      </c>
      <c r="AL19" s="125"/>
      <c r="AM19" s="119" t="e">
        <f t="shared" si="4"/>
        <v>#DIV/0!</v>
      </c>
      <c r="AN19" s="120">
        <f t="shared" si="5"/>
        <v>0</v>
      </c>
      <c r="AO19" s="124"/>
      <c r="AP19" s="125" t="str">
        <f>IF(AO19&lt;&gt;0,IF(AO19/P19&gt;100%,100%,AO19/P19)," ")</f>
        <v> </v>
      </c>
      <c r="AQ19" s="125"/>
      <c r="AR19" s="119" t="e">
        <f t="shared" si="6"/>
        <v>#DIV/0!</v>
      </c>
      <c r="AS19" s="120">
        <f t="shared" si="7"/>
        <v>0</v>
      </c>
      <c r="AT19" s="124"/>
      <c r="AU19" s="125" t="str">
        <f>IF(AT19&lt;&gt;0,IF(AT19/Q19&gt;100%,100%,AT19/Q19)," ")</f>
        <v> </v>
      </c>
      <c r="AV19" s="125"/>
      <c r="AW19" s="136" t="e">
        <f t="shared" si="9"/>
        <v>#DIV/0!</v>
      </c>
      <c r="AX19" s="119" t="e">
        <f>IF(AW19&lt;&gt;0,IF(AW19/J19&gt;100%,100%,AW19/J19)," ")</f>
        <v>#DIV/0!</v>
      </c>
      <c r="AY19" s="120">
        <f t="shared" si="8"/>
        <v>0</v>
      </c>
      <c r="AZ19" s="127"/>
      <c r="BA19" s="127"/>
      <c r="BB19" s="127"/>
      <c r="BC19" s="127"/>
      <c r="BD19" s="127"/>
      <c r="BE19" s="128"/>
      <c r="BF19" s="128"/>
      <c r="BG19" s="128"/>
      <c r="BH19" s="128"/>
      <c r="BI19" s="128"/>
      <c r="BJ19" s="128"/>
      <c r="BK19" s="128"/>
      <c r="BL19" s="128"/>
      <c r="BM19" s="128"/>
      <c r="BN19" s="128"/>
      <c r="BO19" s="128"/>
      <c r="BP19" s="128"/>
      <c r="BQ19" s="128"/>
      <c r="BR19" s="128"/>
      <c r="BS19" s="128"/>
      <c r="BT19" s="128"/>
      <c r="BU19" s="128"/>
      <c r="BV19" s="135"/>
      <c r="BW19" s="135"/>
      <c r="BX19" s="128"/>
      <c r="BY19" s="128"/>
      <c r="BZ19" s="128"/>
      <c r="CA19" s="128"/>
    </row>
    <row r="20" spans="1:79" s="108" customFormat="1" ht="59.25" customHeight="1">
      <c r="A20" s="482"/>
      <c r="B20" s="482"/>
      <c r="C20" s="482"/>
      <c r="D20" s="482"/>
      <c r="E20" s="492"/>
      <c r="F20" s="474"/>
      <c r="G20" s="112"/>
      <c r="H20" s="469" t="s">
        <v>167</v>
      </c>
      <c r="I20" s="470"/>
      <c r="J20" s="470"/>
      <c r="K20" s="470"/>
      <c r="L20" s="471"/>
      <c r="M20" s="177"/>
      <c r="N20" s="178"/>
      <c r="O20" s="178"/>
      <c r="P20" s="178"/>
      <c r="Q20" s="178"/>
      <c r="R20" s="179"/>
      <c r="S20" s="168"/>
      <c r="T20" s="195"/>
      <c r="U20" s="195"/>
      <c r="V20" s="142"/>
      <c r="W20" s="133"/>
      <c r="X20" s="115"/>
      <c r="Y20" s="132"/>
      <c r="Z20" s="133"/>
      <c r="AA20" s="117"/>
      <c r="AB20" s="117"/>
      <c r="AC20" s="119"/>
      <c r="AD20" s="120"/>
      <c r="AE20" s="133"/>
      <c r="AF20" s="125"/>
      <c r="AG20" s="125"/>
      <c r="AH20" s="119"/>
      <c r="AI20" s="120"/>
      <c r="AJ20" s="134"/>
      <c r="AK20" s="125"/>
      <c r="AL20" s="125"/>
      <c r="AM20" s="119"/>
      <c r="AN20" s="120"/>
      <c r="AO20" s="124"/>
      <c r="AP20" s="125"/>
      <c r="AQ20" s="125"/>
      <c r="AR20" s="119"/>
      <c r="AS20" s="120"/>
      <c r="AT20" s="124"/>
      <c r="AU20" s="125"/>
      <c r="AV20" s="125"/>
      <c r="AW20" s="136"/>
      <c r="AX20" s="119"/>
      <c r="AY20" s="120"/>
      <c r="AZ20" s="127"/>
      <c r="BA20" s="127"/>
      <c r="BB20" s="127"/>
      <c r="BC20" s="127"/>
      <c r="BD20" s="127"/>
      <c r="BE20" s="128"/>
      <c r="BF20" s="128"/>
      <c r="BG20" s="128"/>
      <c r="BH20" s="128"/>
      <c r="BI20" s="128"/>
      <c r="BJ20" s="128"/>
      <c r="BK20" s="128"/>
      <c r="BL20" s="128"/>
      <c r="BM20" s="128"/>
      <c r="BN20" s="143"/>
      <c r="BO20" s="128"/>
      <c r="BP20" s="128"/>
      <c r="BQ20" s="128"/>
      <c r="BR20" s="128"/>
      <c r="BS20" s="128"/>
      <c r="BT20" s="128"/>
      <c r="BU20" s="128"/>
      <c r="BV20" s="135"/>
      <c r="BW20" s="135"/>
      <c r="BX20" s="128"/>
      <c r="BY20" s="128"/>
      <c r="BZ20" s="128"/>
      <c r="CA20" s="128"/>
    </row>
    <row r="21" spans="1:79" s="108" customFormat="1" ht="94.5" customHeight="1">
      <c r="A21" s="482"/>
      <c r="B21" s="482"/>
      <c r="C21" s="482"/>
      <c r="D21" s="482"/>
      <c r="E21" s="490">
        <v>4</v>
      </c>
      <c r="F21" s="472" t="s">
        <v>173</v>
      </c>
      <c r="G21" s="112"/>
      <c r="H21" s="176"/>
      <c r="I21" s="182"/>
      <c r="J21" s="188"/>
      <c r="K21" s="178"/>
      <c r="L21" s="182"/>
      <c r="M21" s="181"/>
      <c r="N21" s="182"/>
      <c r="O21" s="182"/>
      <c r="P21" s="182"/>
      <c r="Q21" s="182"/>
      <c r="R21" s="189"/>
      <c r="S21" s="189"/>
      <c r="T21" s="190"/>
      <c r="U21" s="190"/>
      <c r="V21" s="137" t="s">
        <v>125</v>
      </c>
      <c r="W21" s="133"/>
      <c r="X21" s="115" t="str">
        <f>IF(W21&lt;&gt;0,IF(W21/L21&gt;100%,100%,W21/L21)," ")</f>
        <v> </v>
      </c>
      <c r="Y21" s="132"/>
      <c r="Z21" s="133"/>
      <c r="AA21" s="117" t="str">
        <f>IF(Z21&lt;&gt;0,IF(Z21/M21&gt;100%,100%,Z21/M21)," ")</f>
        <v> </v>
      </c>
      <c r="AB21" s="117"/>
      <c r="AC21" s="119" t="e">
        <f t="shared" si="0"/>
        <v>#DIV/0!</v>
      </c>
      <c r="AD21" s="120">
        <f t="shared" si="1"/>
        <v>0</v>
      </c>
      <c r="AE21" s="133"/>
      <c r="AF21" s="125" t="str">
        <f>IF(AE21&lt;&gt;0,IF(AE21/N21&gt;100%,100%,AE21/N21)," ")</f>
        <v> </v>
      </c>
      <c r="AG21" s="125"/>
      <c r="AH21" s="119" t="e">
        <f t="shared" si="2"/>
        <v>#DIV/0!</v>
      </c>
      <c r="AI21" s="120">
        <f t="shared" si="3"/>
        <v>0</v>
      </c>
      <c r="AJ21" s="134"/>
      <c r="AK21" s="125" t="str">
        <f>IF(AJ21&lt;&gt;0,IF(AJ21/O21&gt;100%,100%,AJ21/O21)," ")</f>
        <v> </v>
      </c>
      <c r="AL21" s="125"/>
      <c r="AM21" s="119" t="e">
        <f t="shared" si="4"/>
        <v>#DIV/0!</v>
      </c>
      <c r="AN21" s="120">
        <f t="shared" si="5"/>
        <v>0</v>
      </c>
      <c r="AO21" s="124"/>
      <c r="AP21" s="125" t="str">
        <f>IF(AO21&lt;&gt;0,IF(AO21/P21&gt;100%,100%,AO21/P21)," ")</f>
        <v> </v>
      </c>
      <c r="AQ21" s="125"/>
      <c r="AR21" s="119" t="e">
        <f t="shared" si="6"/>
        <v>#DIV/0!</v>
      </c>
      <c r="AS21" s="120">
        <f t="shared" si="7"/>
        <v>0</v>
      </c>
      <c r="AT21" s="124"/>
      <c r="AU21" s="125" t="str">
        <f>IF(AT21&lt;&gt;0,IF(AT21/Q21&gt;100%,100%,AT21/Q21)," ")</f>
        <v> </v>
      </c>
      <c r="AV21" s="125"/>
      <c r="AW21" s="136" t="e">
        <f t="shared" si="9"/>
        <v>#DIV/0!</v>
      </c>
      <c r="AX21" s="119" t="e">
        <f>IF(AW21&lt;&gt;0,IF(AW21/J21&gt;100%,100%,AW21/J21)," ")</f>
        <v>#DIV/0!</v>
      </c>
      <c r="AY21" s="120">
        <f t="shared" si="8"/>
        <v>0</v>
      </c>
      <c r="AZ21" s="138"/>
      <c r="BA21" s="138"/>
      <c r="BB21" s="138"/>
      <c r="BC21" s="138"/>
      <c r="BD21" s="138"/>
      <c r="BE21" s="139"/>
      <c r="BF21" s="139"/>
      <c r="BG21" s="139"/>
      <c r="BH21" s="139"/>
      <c r="BI21" s="139"/>
      <c r="BJ21" s="139"/>
      <c r="BK21" s="139"/>
      <c r="BL21" s="139"/>
      <c r="BM21" s="139"/>
      <c r="BN21" s="140"/>
      <c r="BO21" s="139"/>
      <c r="BP21" s="139"/>
      <c r="BQ21" s="139"/>
      <c r="BR21" s="139"/>
      <c r="BS21" s="139"/>
      <c r="BT21" s="139"/>
      <c r="BU21" s="139"/>
      <c r="BV21" s="141"/>
      <c r="BW21" s="141"/>
      <c r="BX21" s="141"/>
      <c r="BY21" s="141"/>
      <c r="BZ21" s="139"/>
      <c r="CA21" s="139"/>
    </row>
    <row r="22" spans="1:79" s="108" customFormat="1" ht="75" customHeight="1">
      <c r="A22" s="482"/>
      <c r="B22" s="482"/>
      <c r="C22" s="482"/>
      <c r="D22" s="482"/>
      <c r="E22" s="491"/>
      <c r="F22" s="473"/>
      <c r="G22" s="112"/>
      <c r="H22" s="176"/>
      <c r="I22" s="182"/>
      <c r="J22" s="188"/>
      <c r="K22" s="178"/>
      <c r="L22" s="182"/>
      <c r="M22" s="181"/>
      <c r="N22" s="182"/>
      <c r="O22" s="182"/>
      <c r="P22" s="182"/>
      <c r="Q22" s="182"/>
      <c r="R22" s="189"/>
      <c r="S22" s="189"/>
      <c r="T22" s="190"/>
      <c r="U22" s="190"/>
      <c r="V22" s="137" t="s">
        <v>125</v>
      </c>
      <c r="W22" s="133"/>
      <c r="X22" s="115" t="str">
        <f>IF(W22&lt;&gt;0,IF(W22/L22&gt;100%,100%,W22/L22)," ")</f>
        <v> </v>
      </c>
      <c r="Y22" s="132"/>
      <c r="Z22" s="133"/>
      <c r="AA22" s="117" t="str">
        <f>IF(Z22&lt;&gt;0,IF(Z22/M22&gt;100%,100%,Z22/M22)," ")</f>
        <v> </v>
      </c>
      <c r="AB22" s="117"/>
      <c r="AC22" s="119" t="e">
        <f t="shared" si="0"/>
        <v>#DIV/0!</v>
      </c>
      <c r="AD22" s="120">
        <f t="shared" si="1"/>
        <v>0</v>
      </c>
      <c r="AE22" s="133"/>
      <c r="AF22" s="125" t="str">
        <f>IF(AE22&lt;&gt;0,IF(AE22/N22&gt;100%,100%,AE22/N22)," ")</f>
        <v> </v>
      </c>
      <c r="AG22" s="125"/>
      <c r="AH22" s="119" t="e">
        <f t="shared" si="2"/>
        <v>#DIV/0!</v>
      </c>
      <c r="AI22" s="120">
        <f t="shared" si="3"/>
        <v>0</v>
      </c>
      <c r="AJ22" s="134"/>
      <c r="AK22" s="125" t="str">
        <f>IF(AJ22&lt;&gt;0,IF(AJ22/O22&gt;100%,100%,AJ22/O22)," ")</f>
        <v> </v>
      </c>
      <c r="AL22" s="125"/>
      <c r="AM22" s="119" t="e">
        <f t="shared" si="4"/>
        <v>#DIV/0!</v>
      </c>
      <c r="AN22" s="120">
        <f t="shared" si="5"/>
        <v>0</v>
      </c>
      <c r="AO22" s="124"/>
      <c r="AP22" s="125" t="str">
        <f>IF(AO22&lt;&gt;0,IF(AO22/P22&gt;100%,100%,AO22/P22)," ")</f>
        <v> </v>
      </c>
      <c r="AQ22" s="125"/>
      <c r="AR22" s="119" t="e">
        <f t="shared" si="6"/>
        <v>#DIV/0!</v>
      </c>
      <c r="AS22" s="120">
        <f t="shared" si="7"/>
        <v>0</v>
      </c>
      <c r="AT22" s="124"/>
      <c r="AU22" s="125" t="str">
        <f>IF(AT22&lt;&gt;0,IF(AT22/Q22&gt;100%,100%,AT22/Q22)," ")</f>
        <v> </v>
      </c>
      <c r="AV22" s="125"/>
      <c r="AW22" s="136" t="e">
        <f t="shared" si="9"/>
        <v>#DIV/0!</v>
      </c>
      <c r="AX22" s="119" t="e">
        <f>IF(AW22&lt;&gt;0,IF(AW22/J22&gt;100%,100%,AW22/J22)," ")</f>
        <v>#DIV/0!</v>
      </c>
      <c r="AY22" s="120">
        <f t="shared" si="8"/>
        <v>0</v>
      </c>
      <c r="AZ22" s="138"/>
      <c r="BA22" s="138"/>
      <c r="BB22" s="138"/>
      <c r="BC22" s="138"/>
      <c r="BD22" s="138"/>
      <c r="BE22" s="139"/>
      <c r="BF22" s="139"/>
      <c r="BG22" s="139"/>
      <c r="BH22" s="139"/>
      <c r="BI22" s="139"/>
      <c r="BJ22" s="139"/>
      <c r="BK22" s="139"/>
      <c r="BL22" s="139"/>
      <c r="BM22" s="139"/>
      <c r="BN22" s="139"/>
      <c r="BO22" s="139"/>
      <c r="BP22" s="139"/>
      <c r="BQ22" s="139"/>
      <c r="BR22" s="139"/>
      <c r="BS22" s="139"/>
      <c r="BT22" s="139"/>
      <c r="BU22" s="139"/>
      <c r="BV22" s="139"/>
      <c r="BW22" s="139"/>
      <c r="BX22" s="141"/>
      <c r="BY22" s="141"/>
      <c r="BZ22" s="139"/>
      <c r="CA22" s="139"/>
    </row>
    <row r="23" spans="1:79" s="108" customFormat="1" ht="75" customHeight="1">
      <c r="A23" s="482"/>
      <c r="B23" s="482"/>
      <c r="C23" s="482"/>
      <c r="D23" s="482"/>
      <c r="E23" s="491"/>
      <c r="F23" s="473"/>
      <c r="G23" s="112"/>
      <c r="H23" s="176"/>
      <c r="I23" s="182"/>
      <c r="J23" s="188"/>
      <c r="K23" s="178"/>
      <c r="L23" s="182"/>
      <c r="M23" s="181"/>
      <c r="N23" s="182"/>
      <c r="O23" s="182"/>
      <c r="P23" s="182"/>
      <c r="Q23" s="182"/>
      <c r="R23" s="189"/>
      <c r="S23" s="189"/>
      <c r="T23" s="190"/>
      <c r="U23" s="190"/>
      <c r="V23" s="137"/>
      <c r="W23" s="133"/>
      <c r="X23" s="115"/>
      <c r="Y23" s="132"/>
      <c r="Z23" s="133"/>
      <c r="AA23" s="117"/>
      <c r="AB23" s="117"/>
      <c r="AC23" s="119"/>
      <c r="AD23" s="120"/>
      <c r="AE23" s="133"/>
      <c r="AF23" s="125"/>
      <c r="AG23" s="125"/>
      <c r="AH23" s="119"/>
      <c r="AI23" s="120"/>
      <c r="AJ23" s="134"/>
      <c r="AK23" s="125"/>
      <c r="AL23" s="125"/>
      <c r="AM23" s="119"/>
      <c r="AN23" s="120"/>
      <c r="AO23" s="124"/>
      <c r="AP23" s="125"/>
      <c r="AQ23" s="125"/>
      <c r="AR23" s="119"/>
      <c r="AS23" s="120"/>
      <c r="AT23" s="124"/>
      <c r="AU23" s="125"/>
      <c r="AV23" s="125"/>
      <c r="AW23" s="136"/>
      <c r="AX23" s="119"/>
      <c r="AY23" s="120"/>
      <c r="AZ23" s="138"/>
      <c r="BA23" s="138"/>
      <c r="BB23" s="138"/>
      <c r="BC23" s="138"/>
      <c r="BD23" s="138"/>
      <c r="BE23" s="139"/>
      <c r="BF23" s="139"/>
      <c r="BG23" s="139"/>
      <c r="BH23" s="139"/>
      <c r="BI23" s="139"/>
      <c r="BJ23" s="139"/>
      <c r="BK23" s="139"/>
      <c r="BL23" s="139"/>
      <c r="BM23" s="139"/>
      <c r="BN23" s="139"/>
      <c r="BO23" s="139"/>
      <c r="BP23" s="139"/>
      <c r="BQ23" s="139"/>
      <c r="BR23" s="139"/>
      <c r="BS23" s="139"/>
      <c r="BT23" s="139"/>
      <c r="BU23" s="139"/>
      <c r="BV23" s="139"/>
      <c r="BW23" s="139"/>
      <c r="BX23" s="141"/>
      <c r="BY23" s="141"/>
      <c r="BZ23" s="139"/>
      <c r="CA23" s="139"/>
    </row>
    <row r="24" spans="1:79" s="108" customFormat="1" ht="75" customHeight="1">
      <c r="A24" s="482"/>
      <c r="B24" s="482"/>
      <c r="C24" s="482"/>
      <c r="D24" s="482"/>
      <c r="E24" s="492"/>
      <c r="F24" s="474"/>
      <c r="G24" s="112"/>
      <c r="H24" s="469" t="s">
        <v>167</v>
      </c>
      <c r="I24" s="470"/>
      <c r="J24" s="470"/>
      <c r="K24" s="470"/>
      <c r="L24" s="471"/>
      <c r="M24" s="181"/>
      <c r="N24" s="182"/>
      <c r="O24" s="182"/>
      <c r="P24" s="182"/>
      <c r="Q24" s="182"/>
      <c r="R24" s="189"/>
      <c r="S24" s="189"/>
      <c r="T24" s="190"/>
      <c r="U24" s="190"/>
      <c r="V24" s="137"/>
      <c r="W24" s="133"/>
      <c r="X24" s="115"/>
      <c r="Y24" s="132"/>
      <c r="Z24" s="133"/>
      <c r="AA24" s="117"/>
      <c r="AB24" s="117"/>
      <c r="AC24" s="119"/>
      <c r="AD24" s="120"/>
      <c r="AE24" s="133"/>
      <c r="AF24" s="125"/>
      <c r="AG24" s="125"/>
      <c r="AH24" s="119"/>
      <c r="AI24" s="120"/>
      <c r="AJ24" s="134"/>
      <c r="AK24" s="125"/>
      <c r="AL24" s="125"/>
      <c r="AM24" s="119"/>
      <c r="AN24" s="120"/>
      <c r="AO24" s="124"/>
      <c r="AP24" s="125"/>
      <c r="AQ24" s="125"/>
      <c r="AR24" s="119"/>
      <c r="AS24" s="120"/>
      <c r="AT24" s="124"/>
      <c r="AU24" s="125"/>
      <c r="AV24" s="125"/>
      <c r="AW24" s="136"/>
      <c r="AX24" s="119"/>
      <c r="AY24" s="120"/>
      <c r="AZ24" s="138"/>
      <c r="BA24" s="138"/>
      <c r="BB24" s="138"/>
      <c r="BC24" s="138"/>
      <c r="BD24" s="138"/>
      <c r="BE24" s="139"/>
      <c r="BF24" s="139"/>
      <c r="BG24" s="139"/>
      <c r="BH24" s="139"/>
      <c r="BI24" s="139"/>
      <c r="BJ24" s="139"/>
      <c r="BK24" s="139"/>
      <c r="BL24" s="139"/>
      <c r="BM24" s="139"/>
      <c r="BN24" s="139"/>
      <c r="BO24" s="139"/>
      <c r="BP24" s="139"/>
      <c r="BQ24" s="139"/>
      <c r="BR24" s="139"/>
      <c r="BS24" s="139"/>
      <c r="BT24" s="139"/>
      <c r="BU24" s="139"/>
      <c r="BV24" s="139"/>
      <c r="BW24" s="139"/>
      <c r="BX24" s="141"/>
      <c r="BY24" s="141"/>
      <c r="BZ24" s="139"/>
      <c r="CA24" s="139"/>
    </row>
    <row r="25" spans="1:79" s="108" customFormat="1" ht="76.5" customHeight="1">
      <c r="A25" s="482"/>
      <c r="B25" s="482"/>
      <c r="C25" s="482"/>
      <c r="D25" s="482"/>
      <c r="E25" s="490">
        <v>5</v>
      </c>
      <c r="F25" s="472" t="s">
        <v>174</v>
      </c>
      <c r="G25" s="112"/>
      <c r="H25" s="176"/>
      <c r="I25" s="176"/>
      <c r="J25" s="192"/>
      <c r="K25" s="178"/>
      <c r="L25" s="178"/>
      <c r="M25" s="177"/>
      <c r="N25" s="178"/>
      <c r="O25" s="178"/>
      <c r="P25" s="178"/>
      <c r="Q25" s="178"/>
      <c r="R25" s="179"/>
      <c r="S25" s="168"/>
      <c r="T25" s="193"/>
      <c r="U25" s="193"/>
      <c r="V25" s="114" t="s">
        <v>131</v>
      </c>
      <c r="W25" s="133"/>
      <c r="X25" s="115" t="str">
        <f>IF(W25&lt;&gt;0,IF(W25/L25&gt;100%,100%,W25/L25)," ")</f>
        <v> </v>
      </c>
      <c r="Y25" s="132"/>
      <c r="Z25" s="133"/>
      <c r="AA25" s="117" t="str">
        <f>IF(Z25&lt;&gt;0,IF(Z25/M25&gt;100%,100%,Z25/M25)," ")</f>
        <v> </v>
      </c>
      <c r="AB25" s="117"/>
      <c r="AC25" s="119" t="e">
        <f t="shared" si="0"/>
        <v>#DIV/0!</v>
      </c>
      <c r="AD25" s="120">
        <f t="shared" si="1"/>
        <v>0</v>
      </c>
      <c r="AE25" s="133"/>
      <c r="AF25" s="125" t="str">
        <f>IF(AE25&lt;&gt;0,IF(AE25/N25&gt;100%,100%,AE25/N25)," ")</f>
        <v> </v>
      </c>
      <c r="AG25" s="125"/>
      <c r="AH25" s="119" t="e">
        <f t="shared" si="2"/>
        <v>#DIV/0!</v>
      </c>
      <c r="AI25" s="120">
        <f t="shared" si="3"/>
        <v>0</v>
      </c>
      <c r="AJ25" s="134"/>
      <c r="AK25" s="125" t="str">
        <f>IF(AJ25&lt;&gt;0,IF(AJ25/O25&gt;100%,100%,AJ25/O25)," ")</f>
        <v> </v>
      </c>
      <c r="AL25" s="125"/>
      <c r="AM25" s="119" t="e">
        <f t="shared" si="4"/>
        <v>#DIV/0!</v>
      </c>
      <c r="AN25" s="120">
        <f t="shared" si="5"/>
        <v>0</v>
      </c>
      <c r="AO25" s="124"/>
      <c r="AP25" s="125" t="str">
        <f>IF(AO25&lt;&gt;0,IF(AO25/P25&gt;100%,100%,AO25/P25)," ")</f>
        <v> </v>
      </c>
      <c r="AQ25" s="125"/>
      <c r="AR25" s="119" t="e">
        <f t="shared" si="6"/>
        <v>#DIV/0!</v>
      </c>
      <c r="AS25" s="120">
        <f t="shared" si="7"/>
        <v>0</v>
      </c>
      <c r="AT25" s="124"/>
      <c r="AU25" s="125" t="str">
        <f>IF(AT25&lt;&gt;0,IF(AT25/Q25&gt;100%,100%,AT25/Q25)," ")</f>
        <v> </v>
      </c>
      <c r="AV25" s="125"/>
      <c r="AW25" s="136" t="e">
        <f t="shared" si="9"/>
        <v>#DIV/0!</v>
      </c>
      <c r="AX25" s="119" t="e">
        <f>IF(AW25&lt;&gt;0,IF(AW25/J25&gt;100%,100%,AW25/J25)," ")</f>
        <v>#DIV/0!</v>
      </c>
      <c r="AY25" s="120">
        <f t="shared" si="8"/>
        <v>0</v>
      </c>
      <c r="AZ25" s="127"/>
      <c r="BA25" s="127"/>
      <c r="BB25" s="127"/>
      <c r="BC25" s="127"/>
      <c r="BD25" s="127"/>
      <c r="BE25" s="128"/>
      <c r="BF25" s="128"/>
      <c r="BG25" s="128"/>
      <c r="BH25" s="128"/>
      <c r="BI25" s="128"/>
      <c r="BJ25" s="128"/>
      <c r="BK25" s="128"/>
      <c r="BL25" s="128"/>
      <c r="BM25" s="128"/>
      <c r="BN25" s="128"/>
      <c r="BO25" s="128"/>
      <c r="BP25" s="128"/>
      <c r="BQ25" s="128"/>
      <c r="BR25" s="128"/>
      <c r="BS25" s="128"/>
      <c r="BT25" s="128"/>
      <c r="BU25" s="128"/>
      <c r="BV25" s="129"/>
      <c r="BW25" s="129"/>
      <c r="BX25" s="130"/>
      <c r="BY25" s="130"/>
      <c r="BZ25" s="128"/>
      <c r="CA25" s="128"/>
    </row>
    <row r="26" spans="1:79" s="108" customFormat="1" ht="76.5" customHeight="1">
      <c r="A26" s="482"/>
      <c r="B26" s="482"/>
      <c r="C26" s="482"/>
      <c r="D26" s="482"/>
      <c r="E26" s="491"/>
      <c r="F26" s="473"/>
      <c r="G26" s="112"/>
      <c r="H26" s="176"/>
      <c r="I26" s="176"/>
      <c r="J26" s="192"/>
      <c r="K26" s="178"/>
      <c r="L26" s="178"/>
      <c r="M26" s="177"/>
      <c r="N26" s="178"/>
      <c r="O26" s="178"/>
      <c r="P26" s="178"/>
      <c r="Q26" s="178"/>
      <c r="R26" s="179"/>
      <c r="S26" s="168"/>
      <c r="T26" s="195"/>
      <c r="U26" s="195"/>
      <c r="V26" s="142"/>
      <c r="W26" s="133"/>
      <c r="X26" s="115"/>
      <c r="Y26" s="132"/>
      <c r="Z26" s="133"/>
      <c r="AA26" s="117"/>
      <c r="AB26" s="117"/>
      <c r="AC26" s="119"/>
      <c r="AD26" s="120"/>
      <c r="AE26" s="133"/>
      <c r="AF26" s="125"/>
      <c r="AG26" s="125"/>
      <c r="AH26" s="119"/>
      <c r="AI26" s="120"/>
      <c r="AJ26" s="134"/>
      <c r="AK26" s="125"/>
      <c r="AL26" s="125"/>
      <c r="AM26" s="119"/>
      <c r="AN26" s="120"/>
      <c r="AO26" s="124"/>
      <c r="AP26" s="125"/>
      <c r="AQ26" s="125"/>
      <c r="AR26" s="119"/>
      <c r="AS26" s="120"/>
      <c r="AT26" s="124"/>
      <c r="AU26" s="125"/>
      <c r="AV26" s="125"/>
      <c r="AW26" s="136"/>
      <c r="AX26" s="119"/>
      <c r="AY26" s="120"/>
      <c r="AZ26" s="127"/>
      <c r="BA26" s="127"/>
      <c r="BB26" s="127"/>
      <c r="BC26" s="127"/>
      <c r="BD26" s="127"/>
      <c r="BE26" s="128"/>
      <c r="BF26" s="128"/>
      <c r="BG26" s="128"/>
      <c r="BH26" s="128"/>
      <c r="BI26" s="128"/>
      <c r="BJ26" s="128"/>
      <c r="BK26" s="128"/>
      <c r="BL26" s="128"/>
      <c r="BM26" s="128"/>
      <c r="BN26" s="128"/>
      <c r="BO26" s="128"/>
      <c r="BP26" s="128"/>
      <c r="BQ26" s="128"/>
      <c r="BR26" s="128"/>
      <c r="BS26" s="128"/>
      <c r="BT26" s="128"/>
      <c r="BU26" s="128"/>
      <c r="BV26" s="129"/>
      <c r="BW26" s="129"/>
      <c r="BX26" s="130"/>
      <c r="BY26" s="130"/>
      <c r="BZ26" s="128"/>
      <c r="CA26" s="128"/>
    </row>
    <row r="27" spans="1:79" s="108" customFormat="1" ht="76.5" customHeight="1">
      <c r="A27" s="482"/>
      <c r="B27" s="482"/>
      <c r="C27" s="482"/>
      <c r="D27" s="482"/>
      <c r="E27" s="491"/>
      <c r="F27" s="473"/>
      <c r="G27" s="112"/>
      <c r="H27" s="176"/>
      <c r="I27" s="176"/>
      <c r="J27" s="192"/>
      <c r="K27" s="178"/>
      <c r="L27" s="178"/>
      <c r="M27" s="177"/>
      <c r="N27" s="178"/>
      <c r="O27" s="178"/>
      <c r="P27" s="178"/>
      <c r="Q27" s="178"/>
      <c r="R27" s="179"/>
      <c r="S27" s="168"/>
      <c r="T27" s="195"/>
      <c r="U27" s="195"/>
      <c r="V27" s="142"/>
      <c r="W27" s="133"/>
      <c r="X27" s="115"/>
      <c r="Y27" s="132"/>
      <c r="Z27" s="133"/>
      <c r="AA27" s="117"/>
      <c r="AB27" s="117"/>
      <c r="AC27" s="119"/>
      <c r="AD27" s="120"/>
      <c r="AE27" s="133"/>
      <c r="AF27" s="125"/>
      <c r="AG27" s="125"/>
      <c r="AH27" s="119"/>
      <c r="AI27" s="120"/>
      <c r="AJ27" s="134"/>
      <c r="AK27" s="125"/>
      <c r="AL27" s="125"/>
      <c r="AM27" s="119"/>
      <c r="AN27" s="120"/>
      <c r="AO27" s="124"/>
      <c r="AP27" s="125"/>
      <c r="AQ27" s="125"/>
      <c r="AR27" s="119"/>
      <c r="AS27" s="120"/>
      <c r="AT27" s="124"/>
      <c r="AU27" s="125"/>
      <c r="AV27" s="125"/>
      <c r="AW27" s="136"/>
      <c r="AX27" s="119"/>
      <c r="AY27" s="120"/>
      <c r="AZ27" s="127"/>
      <c r="BA27" s="127"/>
      <c r="BB27" s="127"/>
      <c r="BC27" s="127"/>
      <c r="BD27" s="127"/>
      <c r="BE27" s="128"/>
      <c r="BF27" s="128"/>
      <c r="BG27" s="128"/>
      <c r="BH27" s="128"/>
      <c r="BI27" s="128"/>
      <c r="BJ27" s="128"/>
      <c r="BK27" s="128"/>
      <c r="BL27" s="128"/>
      <c r="BM27" s="128"/>
      <c r="BN27" s="128"/>
      <c r="BO27" s="128"/>
      <c r="BP27" s="128"/>
      <c r="BQ27" s="128"/>
      <c r="BR27" s="128"/>
      <c r="BS27" s="128"/>
      <c r="BT27" s="128"/>
      <c r="BU27" s="128"/>
      <c r="BV27" s="129"/>
      <c r="BW27" s="129"/>
      <c r="BX27" s="130"/>
      <c r="BY27" s="130"/>
      <c r="BZ27" s="128"/>
      <c r="CA27" s="128"/>
    </row>
    <row r="28" spans="1:79" s="108" customFormat="1" ht="76.5" customHeight="1">
      <c r="A28" s="482"/>
      <c r="B28" s="482"/>
      <c r="C28" s="482"/>
      <c r="D28" s="483"/>
      <c r="E28" s="492"/>
      <c r="F28" s="474"/>
      <c r="G28" s="112"/>
      <c r="H28" s="469" t="s">
        <v>167</v>
      </c>
      <c r="I28" s="470"/>
      <c r="J28" s="470"/>
      <c r="K28" s="470"/>
      <c r="L28" s="471"/>
      <c r="M28" s="177"/>
      <c r="N28" s="178"/>
      <c r="O28" s="178"/>
      <c r="P28" s="178"/>
      <c r="Q28" s="178"/>
      <c r="R28" s="179"/>
      <c r="S28" s="168"/>
      <c r="T28" s="195"/>
      <c r="U28" s="195"/>
      <c r="V28" s="142"/>
      <c r="W28" s="133"/>
      <c r="X28" s="115"/>
      <c r="Y28" s="132"/>
      <c r="Z28" s="133"/>
      <c r="AA28" s="117"/>
      <c r="AB28" s="117"/>
      <c r="AC28" s="119"/>
      <c r="AD28" s="120"/>
      <c r="AE28" s="133"/>
      <c r="AF28" s="125"/>
      <c r="AG28" s="125"/>
      <c r="AH28" s="119"/>
      <c r="AI28" s="120"/>
      <c r="AJ28" s="134"/>
      <c r="AK28" s="125"/>
      <c r="AL28" s="125"/>
      <c r="AM28" s="119"/>
      <c r="AN28" s="120"/>
      <c r="AO28" s="124"/>
      <c r="AP28" s="125"/>
      <c r="AQ28" s="125"/>
      <c r="AR28" s="119"/>
      <c r="AS28" s="120"/>
      <c r="AT28" s="124"/>
      <c r="AU28" s="125"/>
      <c r="AV28" s="125"/>
      <c r="AW28" s="136"/>
      <c r="AX28" s="119"/>
      <c r="AY28" s="120"/>
      <c r="AZ28" s="127"/>
      <c r="BA28" s="127"/>
      <c r="BB28" s="127"/>
      <c r="BC28" s="127"/>
      <c r="BD28" s="127"/>
      <c r="BE28" s="128"/>
      <c r="BF28" s="128"/>
      <c r="BG28" s="128"/>
      <c r="BH28" s="128"/>
      <c r="BI28" s="128"/>
      <c r="BJ28" s="128"/>
      <c r="BK28" s="128"/>
      <c r="BL28" s="128"/>
      <c r="BM28" s="128"/>
      <c r="BN28" s="128"/>
      <c r="BO28" s="128"/>
      <c r="BP28" s="128"/>
      <c r="BQ28" s="128"/>
      <c r="BR28" s="128"/>
      <c r="BS28" s="128"/>
      <c r="BT28" s="128"/>
      <c r="BU28" s="128"/>
      <c r="BV28" s="129"/>
      <c r="BW28" s="129"/>
      <c r="BX28" s="130"/>
      <c r="BY28" s="130"/>
      <c r="BZ28" s="128"/>
      <c r="CA28" s="128"/>
    </row>
    <row r="29" spans="1:79" s="108" customFormat="1" ht="83.25" customHeight="1">
      <c r="A29" s="482"/>
      <c r="B29" s="482"/>
      <c r="C29" s="482"/>
      <c r="D29" s="481" t="s">
        <v>175</v>
      </c>
      <c r="E29" s="484">
        <v>6</v>
      </c>
      <c r="F29" s="472" t="s">
        <v>270</v>
      </c>
      <c r="G29" s="112"/>
      <c r="H29" s="167" t="s">
        <v>176</v>
      </c>
      <c r="I29" s="176"/>
      <c r="J29" s="192"/>
      <c r="K29" s="178"/>
      <c r="L29" s="178"/>
      <c r="M29" s="177"/>
      <c r="N29" s="178"/>
      <c r="O29" s="178"/>
      <c r="P29" s="178"/>
      <c r="Q29" s="178"/>
      <c r="R29" s="179"/>
      <c r="S29" s="168"/>
      <c r="T29" s="194"/>
      <c r="U29" s="194"/>
      <c r="V29" s="131"/>
      <c r="W29" s="133"/>
      <c r="X29" s="115" t="str">
        <f>IF(W29&lt;&gt;0,IF(W29/L29&gt;100%,100%,W29/L29)," ")</f>
        <v> </v>
      </c>
      <c r="Y29" s="132"/>
      <c r="Z29" s="133"/>
      <c r="AA29" s="117" t="str">
        <f>IF(Z29&lt;&gt;0,IF(Z29/M29&gt;100%,100%,Z29/M29)," ")</f>
        <v> </v>
      </c>
      <c r="AB29" s="117"/>
      <c r="AC29" s="119" t="e">
        <f t="shared" si="0"/>
        <v>#DIV/0!</v>
      </c>
      <c r="AD29" s="120">
        <f t="shared" si="1"/>
        <v>0</v>
      </c>
      <c r="AE29" s="133"/>
      <c r="AF29" s="125" t="str">
        <f>IF(AE29&lt;&gt;0,IF(AE29/N29&gt;100%,100%,AE29/N29)," ")</f>
        <v> </v>
      </c>
      <c r="AG29" s="125"/>
      <c r="AH29" s="119" t="e">
        <f t="shared" si="2"/>
        <v>#DIV/0!</v>
      </c>
      <c r="AI29" s="120">
        <f t="shared" si="3"/>
        <v>0</v>
      </c>
      <c r="AJ29" s="134"/>
      <c r="AK29" s="125" t="str">
        <f>IF(AJ29&lt;&gt;0,IF(AJ29/O29&gt;100%,100%,AJ29/O29)," ")</f>
        <v> </v>
      </c>
      <c r="AL29" s="125"/>
      <c r="AM29" s="119" t="e">
        <f t="shared" si="4"/>
        <v>#DIV/0!</v>
      </c>
      <c r="AN29" s="120">
        <f t="shared" si="5"/>
        <v>0</v>
      </c>
      <c r="AO29" s="124"/>
      <c r="AP29" s="125" t="str">
        <f>IF(AO29&lt;&gt;0,IF(AO29/P29&gt;100%,100%,AO29/P29)," ")</f>
        <v> </v>
      </c>
      <c r="AQ29" s="125"/>
      <c r="AR29" s="119" t="e">
        <f t="shared" si="6"/>
        <v>#DIV/0!</v>
      </c>
      <c r="AS29" s="120">
        <f t="shared" si="7"/>
        <v>0</v>
      </c>
      <c r="AT29" s="124"/>
      <c r="AU29" s="125" t="str">
        <f>IF(AT29&lt;&gt;0,IF(AT29/Q29&gt;100%,100%,AT29/Q29)," ")</f>
        <v> </v>
      </c>
      <c r="AV29" s="125"/>
      <c r="AW29" s="136" t="e">
        <f t="shared" si="9"/>
        <v>#DIV/0!</v>
      </c>
      <c r="AX29" s="119" t="e">
        <f>IF(AW29&lt;&gt;0,IF(AW29/J29&gt;100%,100%,AW29/J29)," ")</f>
        <v>#DIV/0!</v>
      </c>
      <c r="AY29" s="120">
        <f t="shared" si="8"/>
        <v>0</v>
      </c>
      <c r="AZ29" s="127"/>
      <c r="BA29" s="127"/>
      <c r="BB29" s="127"/>
      <c r="BC29" s="127"/>
      <c r="BD29" s="127"/>
      <c r="BE29" s="128"/>
      <c r="BF29" s="128"/>
      <c r="BG29" s="128"/>
      <c r="BH29" s="128"/>
      <c r="BI29" s="128"/>
      <c r="BJ29" s="128"/>
      <c r="BK29" s="128"/>
      <c r="BL29" s="128"/>
      <c r="BM29" s="128"/>
      <c r="BN29" s="128"/>
      <c r="BO29" s="128"/>
      <c r="BP29" s="128"/>
      <c r="BQ29" s="128"/>
      <c r="BR29" s="128"/>
      <c r="BS29" s="128"/>
      <c r="BT29" s="128"/>
      <c r="BU29" s="128"/>
      <c r="BV29" s="135"/>
      <c r="BW29" s="135"/>
      <c r="BX29" s="128"/>
      <c r="BY29" s="128"/>
      <c r="BZ29" s="128"/>
      <c r="CA29" s="128"/>
    </row>
    <row r="30" spans="1:79" s="108" customFormat="1" ht="60" customHeight="1">
      <c r="A30" s="482"/>
      <c r="B30" s="482"/>
      <c r="C30" s="482"/>
      <c r="D30" s="482"/>
      <c r="E30" s="485"/>
      <c r="F30" s="473"/>
      <c r="G30" s="112"/>
      <c r="H30" s="176"/>
      <c r="I30" s="186"/>
      <c r="J30" s="187"/>
      <c r="K30" s="178"/>
      <c r="L30" s="178"/>
      <c r="M30" s="181"/>
      <c r="N30" s="182"/>
      <c r="O30" s="183"/>
      <c r="P30" s="183"/>
      <c r="Q30" s="183"/>
      <c r="R30" s="184"/>
      <c r="S30" s="185"/>
      <c r="T30" s="180"/>
      <c r="U30" s="180"/>
      <c r="V30" s="137" t="s">
        <v>125</v>
      </c>
      <c r="W30" s="133"/>
      <c r="X30" s="115" t="str">
        <f>IF(W30&lt;&gt;0,IF(W30/L30&gt;100%,100%,W30/L30)," ")</f>
        <v> </v>
      </c>
      <c r="Y30" s="132"/>
      <c r="Z30" s="133"/>
      <c r="AA30" s="117" t="str">
        <f>IF(Z30&lt;&gt;0,IF(Z30/M30&gt;100%,100%,Z30/M30)," ")</f>
        <v> </v>
      </c>
      <c r="AB30" s="117"/>
      <c r="AC30" s="119" t="e">
        <f t="shared" si="0"/>
        <v>#DIV/0!</v>
      </c>
      <c r="AD30" s="120">
        <f t="shared" si="1"/>
        <v>0</v>
      </c>
      <c r="AE30" s="133"/>
      <c r="AF30" s="125" t="str">
        <f>IF(AE30&lt;&gt;0,IF(AE30/N30&gt;100%,100%,AE30/N30)," ")</f>
        <v> </v>
      </c>
      <c r="AG30" s="125"/>
      <c r="AH30" s="119" t="e">
        <f t="shared" si="2"/>
        <v>#DIV/0!</v>
      </c>
      <c r="AI30" s="120">
        <f t="shared" si="3"/>
        <v>0</v>
      </c>
      <c r="AJ30" s="134"/>
      <c r="AK30" s="125" t="str">
        <f>IF(AJ30&lt;&gt;0,IF(AJ30/O30&gt;100%,100%,AJ30/O30)," ")</f>
        <v> </v>
      </c>
      <c r="AL30" s="125"/>
      <c r="AM30" s="119" t="e">
        <f t="shared" si="4"/>
        <v>#DIV/0!</v>
      </c>
      <c r="AN30" s="120">
        <f t="shared" si="5"/>
        <v>0</v>
      </c>
      <c r="AO30" s="124"/>
      <c r="AP30" s="125" t="str">
        <f>IF(AO30&lt;&gt;0,IF(AO30/P30&gt;100%,100%,AO30/P30)," ")</f>
        <v> </v>
      </c>
      <c r="AQ30" s="125"/>
      <c r="AR30" s="119" t="e">
        <f t="shared" si="6"/>
        <v>#DIV/0!</v>
      </c>
      <c r="AS30" s="120">
        <f t="shared" si="7"/>
        <v>0</v>
      </c>
      <c r="AT30" s="124"/>
      <c r="AU30" s="125" t="str">
        <f>IF(AT30&lt;&gt;0,IF(AT30/Q30&gt;100%,100%,AT30/Q30)," ")</f>
        <v> </v>
      </c>
      <c r="AV30" s="125"/>
      <c r="AW30" s="136" t="e">
        <f t="shared" si="9"/>
        <v>#DIV/0!</v>
      </c>
      <c r="AX30" s="119" t="e">
        <f>IF(AW30&lt;&gt;0,IF(AW30/J30&gt;100%,100%,AW30/J30)," ")</f>
        <v>#DIV/0!</v>
      </c>
      <c r="AY30" s="120">
        <f t="shared" si="8"/>
        <v>0</v>
      </c>
      <c r="AZ30" s="127"/>
      <c r="BA30" s="127"/>
      <c r="BB30" s="127"/>
      <c r="BC30" s="127"/>
      <c r="BD30" s="127"/>
      <c r="BE30" s="128"/>
      <c r="BF30" s="128"/>
      <c r="BG30" s="128"/>
      <c r="BH30" s="128"/>
      <c r="BI30" s="128"/>
      <c r="BJ30" s="128"/>
      <c r="BK30" s="128"/>
      <c r="BL30" s="128"/>
      <c r="BM30" s="128"/>
      <c r="BN30" s="128"/>
      <c r="BO30" s="128"/>
      <c r="BP30" s="128"/>
      <c r="BQ30" s="128"/>
      <c r="BR30" s="128"/>
      <c r="BS30" s="128"/>
      <c r="BT30" s="128"/>
      <c r="BU30" s="128"/>
      <c r="BV30" s="135"/>
      <c r="BW30" s="135"/>
      <c r="BX30" s="128"/>
      <c r="BY30" s="128"/>
      <c r="BZ30" s="128"/>
      <c r="CA30" s="128"/>
    </row>
    <row r="31" spans="1:79" s="108" customFormat="1" ht="65.25" customHeight="1">
      <c r="A31" s="482"/>
      <c r="B31" s="482"/>
      <c r="C31" s="482"/>
      <c r="D31" s="482"/>
      <c r="E31" s="485"/>
      <c r="F31" s="473"/>
      <c r="G31" s="112"/>
      <c r="H31" s="176"/>
      <c r="I31" s="186"/>
      <c r="J31" s="187"/>
      <c r="K31" s="178"/>
      <c r="L31" s="178"/>
      <c r="M31" s="181"/>
      <c r="N31" s="182"/>
      <c r="O31" s="183"/>
      <c r="P31" s="183"/>
      <c r="Q31" s="183"/>
      <c r="R31" s="184"/>
      <c r="S31" s="185"/>
      <c r="T31" s="180"/>
      <c r="U31" s="180"/>
      <c r="V31" s="137" t="s">
        <v>125</v>
      </c>
      <c r="W31" s="133"/>
      <c r="X31" s="115" t="str">
        <f>IF(W31&lt;&gt;0,IF(W31/L31&gt;100%,100%,W31/L31)," ")</f>
        <v> </v>
      </c>
      <c r="Y31" s="132"/>
      <c r="Z31" s="133"/>
      <c r="AA31" s="117" t="str">
        <f>IF(Z31&lt;&gt;0,IF(Z31/M31&gt;100%,100%,Z31/M31)," ")</f>
        <v> </v>
      </c>
      <c r="AB31" s="117"/>
      <c r="AC31" s="119" t="e">
        <f t="shared" si="0"/>
        <v>#DIV/0!</v>
      </c>
      <c r="AD31" s="120">
        <f t="shared" si="1"/>
        <v>0</v>
      </c>
      <c r="AE31" s="133"/>
      <c r="AF31" s="125" t="str">
        <f>IF(AE31&lt;&gt;0,IF(AE31/N31&gt;100%,100%,AE31/N31)," ")</f>
        <v> </v>
      </c>
      <c r="AG31" s="125"/>
      <c r="AH31" s="119" t="e">
        <f t="shared" si="2"/>
        <v>#DIV/0!</v>
      </c>
      <c r="AI31" s="120">
        <f t="shared" si="3"/>
        <v>0</v>
      </c>
      <c r="AJ31" s="134"/>
      <c r="AK31" s="125" t="str">
        <f>IF(AJ31&lt;&gt;0,IF(AJ31/O31&gt;100%,100%,AJ31/O31)," ")</f>
        <v> </v>
      </c>
      <c r="AL31" s="125"/>
      <c r="AM31" s="119" t="e">
        <f t="shared" si="4"/>
        <v>#DIV/0!</v>
      </c>
      <c r="AN31" s="120">
        <f t="shared" si="5"/>
        <v>0</v>
      </c>
      <c r="AO31" s="124"/>
      <c r="AP31" s="125" t="str">
        <f>IF(AO31&lt;&gt;0,IF(AO31/P31&gt;100%,100%,AO31/P31)," ")</f>
        <v> </v>
      </c>
      <c r="AQ31" s="125"/>
      <c r="AR31" s="119" t="e">
        <f t="shared" si="6"/>
        <v>#DIV/0!</v>
      </c>
      <c r="AS31" s="120">
        <f t="shared" si="7"/>
        <v>0</v>
      </c>
      <c r="AT31" s="124"/>
      <c r="AU31" s="125" t="str">
        <f>IF(AT31&lt;&gt;0,IF(AT31/Q31&gt;100%,100%,AT31/Q31)," ")</f>
        <v> </v>
      </c>
      <c r="AV31" s="125"/>
      <c r="AW31" s="136" t="e">
        <f t="shared" si="9"/>
        <v>#DIV/0!</v>
      </c>
      <c r="AX31" s="119" t="e">
        <f>IF(AW31&lt;&gt;0,IF(AW31/J31&gt;100%,100%,AW31/J31)," ")</f>
        <v>#DIV/0!</v>
      </c>
      <c r="AY31" s="120">
        <f t="shared" si="8"/>
        <v>0</v>
      </c>
      <c r="AZ31" s="127"/>
      <c r="BA31" s="127"/>
      <c r="BB31" s="127"/>
      <c r="BC31" s="127"/>
      <c r="BD31" s="127"/>
      <c r="BE31" s="128"/>
      <c r="BF31" s="128"/>
      <c r="BG31" s="128"/>
      <c r="BH31" s="128"/>
      <c r="BI31" s="128"/>
      <c r="BJ31" s="128"/>
      <c r="BK31" s="128"/>
      <c r="BL31" s="128"/>
      <c r="BM31" s="128"/>
      <c r="BN31" s="128"/>
      <c r="BO31" s="128"/>
      <c r="BP31" s="128"/>
      <c r="BQ31" s="128"/>
      <c r="BR31" s="128"/>
      <c r="BS31" s="128"/>
      <c r="BT31" s="128"/>
      <c r="BU31" s="128"/>
      <c r="BV31" s="135"/>
      <c r="BW31" s="135"/>
      <c r="BX31" s="128"/>
      <c r="BY31" s="128"/>
      <c r="BZ31" s="128"/>
      <c r="CA31" s="128"/>
    </row>
    <row r="32" spans="1:79" s="108" customFormat="1" ht="65.25" customHeight="1">
      <c r="A32" s="482"/>
      <c r="B32" s="482"/>
      <c r="C32" s="482"/>
      <c r="D32" s="482"/>
      <c r="E32" s="486"/>
      <c r="F32" s="474"/>
      <c r="G32" s="112"/>
      <c r="H32" s="469" t="s">
        <v>167</v>
      </c>
      <c r="I32" s="470"/>
      <c r="J32" s="470"/>
      <c r="K32" s="470"/>
      <c r="L32" s="471"/>
      <c r="M32" s="181"/>
      <c r="N32" s="182"/>
      <c r="O32" s="183"/>
      <c r="P32" s="183"/>
      <c r="Q32" s="183"/>
      <c r="R32" s="184"/>
      <c r="S32" s="185"/>
      <c r="T32" s="180"/>
      <c r="U32" s="180"/>
      <c r="V32" s="137"/>
      <c r="W32" s="133"/>
      <c r="X32" s="115"/>
      <c r="Y32" s="132"/>
      <c r="Z32" s="133"/>
      <c r="AA32" s="117"/>
      <c r="AB32" s="117"/>
      <c r="AC32" s="119"/>
      <c r="AD32" s="120"/>
      <c r="AE32" s="133"/>
      <c r="AF32" s="125"/>
      <c r="AG32" s="125"/>
      <c r="AH32" s="119"/>
      <c r="AI32" s="120"/>
      <c r="AJ32" s="134"/>
      <c r="AK32" s="125"/>
      <c r="AL32" s="125"/>
      <c r="AM32" s="119"/>
      <c r="AN32" s="120"/>
      <c r="AO32" s="124"/>
      <c r="AP32" s="125"/>
      <c r="AQ32" s="125"/>
      <c r="AR32" s="119"/>
      <c r="AS32" s="120"/>
      <c r="AT32" s="124"/>
      <c r="AU32" s="125"/>
      <c r="AV32" s="125"/>
      <c r="AW32" s="136"/>
      <c r="AX32" s="119"/>
      <c r="AY32" s="120"/>
      <c r="AZ32" s="127"/>
      <c r="BA32" s="127"/>
      <c r="BB32" s="127"/>
      <c r="BC32" s="127"/>
      <c r="BD32" s="127"/>
      <c r="BE32" s="128"/>
      <c r="BF32" s="128"/>
      <c r="BG32" s="128"/>
      <c r="BH32" s="128"/>
      <c r="BI32" s="128"/>
      <c r="BJ32" s="128"/>
      <c r="BK32" s="128"/>
      <c r="BL32" s="128"/>
      <c r="BM32" s="128"/>
      <c r="BN32" s="143"/>
      <c r="BO32" s="128"/>
      <c r="BP32" s="128"/>
      <c r="BQ32" s="128"/>
      <c r="BR32" s="128"/>
      <c r="BS32" s="128"/>
      <c r="BT32" s="128"/>
      <c r="BU32" s="128"/>
      <c r="BV32" s="135"/>
      <c r="BW32" s="135"/>
      <c r="BX32" s="128"/>
      <c r="BY32" s="128"/>
      <c r="BZ32" s="128"/>
      <c r="CA32" s="128"/>
    </row>
    <row r="33" spans="1:79" s="108" customFormat="1" ht="82.5" customHeight="1">
      <c r="A33" s="482"/>
      <c r="B33" s="482"/>
      <c r="C33" s="482"/>
      <c r="D33" s="482"/>
      <c r="E33" s="484">
        <v>7</v>
      </c>
      <c r="F33" s="472" t="s">
        <v>177</v>
      </c>
      <c r="G33" s="112"/>
      <c r="H33" s="167" t="s">
        <v>178</v>
      </c>
      <c r="I33" s="182"/>
      <c r="J33" s="188"/>
      <c r="K33" s="178"/>
      <c r="L33" s="182"/>
      <c r="M33" s="181"/>
      <c r="N33" s="182"/>
      <c r="O33" s="182"/>
      <c r="P33" s="182"/>
      <c r="Q33" s="182"/>
      <c r="R33" s="189"/>
      <c r="S33" s="189"/>
      <c r="T33" s="190"/>
      <c r="U33" s="190"/>
      <c r="V33" s="137" t="s">
        <v>125</v>
      </c>
      <c r="W33" s="133"/>
      <c r="X33" s="115" t="str">
        <f>IF(W33&lt;&gt;0,IF(W33/L33&gt;100%,100%,W33/L33)," ")</f>
        <v> </v>
      </c>
      <c r="Y33" s="132"/>
      <c r="Z33" s="133"/>
      <c r="AA33" s="117" t="str">
        <f>IF(Z33&lt;&gt;0,IF(Z33/M33&gt;100%,100%,Z33/M33)," ")</f>
        <v> </v>
      </c>
      <c r="AB33" s="117"/>
      <c r="AC33" s="119" t="e">
        <f t="shared" si="0"/>
        <v>#DIV/0!</v>
      </c>
      <c r="AD33" s="120">
        <f t="shared" si="1"/>
        <v>0</v>
      </c>
      <c r="AE33" s="133"/>
      <c r="AF33" s="125" t="str">
        <f>IF(AE33&lt;&gt;0,IF(AE33/N33&gt;100%,100%,AE33/N33)," ")</f>
        <v> </v>
      </c>
      <c r="AG33" s="125"/>
      <c r="AH33" s="119" t="e">
        <f t="shared" si="2"/>
        <v>#DIV/0!</v>
      </c>
      <c r="AI33" s="120">
        <f t="shared" si="3"/>
        <v>0</v>
      </c>
      <c r="AJ33" s="134"/>
      <c r="AK33" s="125" t="str">
        <f>IF(AJ33&lt;&gt;0,IF(AJ33/O33&gt;100%,100%,AJ33/O33)," ")</f>
        <v> </v>
      </c>
      <c r="AL33" s="125"/>
      <c r="AM33" s="119" t="e">
        <f t="shared" si="4"/>
        <v>#DIV/0!</v>
      </c>
      <c r="AN33" s="120">
        <f t="shared" si="5"/>
        <v>0</v>
      </c>
      <c r="AO33" s="124"/>
      <c r="AP33" s="125" t="str">
        <f>IF(AO33&lt;&gt;0,IF(AO33/P33&gt;100%,100%,AO33/P33)," ")</f>
        <v> </v>
      </c>
      <c r="AQ33" s="125"/>
      <c r="AR33" s="119" t="e">
        <f t="shared" si="6"/>
        <v>#DIV/0!</v>
      </c>
      <c r="AS33" s="120">
        <f t="shared" si="7"/>
        <v>0</v>
      </c>
      <c r="AT33" s="124"/>
      <c r="AU33" s="125" t="str">
        <f>IF(AT33&lt;&gt;0,IF(AT33/Q33&gt;100%,100%,AT33/Q33)," ")</f>
        <v> </v>
      </c>
      <c r="AV33" s="125"/>
      <c r="AW33" s="136" t="e">
        <f t="shared" si="9"/>
        <v>#DIV/0!</v>
      </c>
      <c r="AX33" s="119" t="e">
        <f>IF(AW33&lt;&gt;0,IF(AW33/J33&gt;100%,100%,AW33/J33)," ")</f>
        <v>#DIV/0!</v>
      </c>
      <c r="AY33" s="120">
        <f t="shared" si="8"/>
        <v>0</v>
      </c>
      <c r="AZ33" s="138"/>
      <c r="BA33" s="138"/>
      <c r="BB33" s="138"/>
      <c r="BC33" s="138"/>
      <c r="BD33" s="138"/>
      <c r="BE33" s="139"/>
      <c r="BF33" s="139"/>
      <c r="BG33" s="139"/>
      <c r="BH33" s="139"/>
      <c r="BI33" s="139"/>
      <c r="BJ33" s="139"/>
      <c r="BK33" s="139"/>
      <c r="BL33" s="139"/>
      <c r="BM33" s="139"/>
      <c r="BN33" s="140"/>
      <c r="BO33" s="139"/>
      <c r="BP33" s="139"/>
      <c r="BQ33" s="139"/>
      <c r="BR33" s="139"/>
      <c r="BS33" s="139"/>
      <c r="BT33" s="139"/>
      <c r="BU33" s="139"/>
      <c r="BV33" s="141"/>
      <c r="BW33" s="141"/>
      <c r="BX33" s="141"/>
      <c r="BY33" s="141"/>
      <c r="BZ33" s="139"/>
      <c r="CA33" s="139"/>
    </row>
    <row r="34" spans="1:79" s="108" customFormat="1" ht="75" customHeight="1">
      <c r="A34" s="482"/>
      <c r="B34" s="482"/>
      <c r="C34" s="482"/>
      <c r="D34" s="482"/>
      <c r="E34" s="485"/>
      <c r="F34" s="473"/>
      <c r="G34" s="112"/>
      <c r="H34" s="176"/>
      <c r="I34" s="182"/>
      <c r="J34" s="188"/>
      <c r="K34" s="178"/>
      <c r="L34" s="182"/>
      <c r="M34" s="181"/>
      <c r="N34" s="182"/>
      <c r="O34" s="182"/>
      <c r="P34" s="182"/>
      <c r="Q34" s="182"/>
      <c r="R34" s="189"/>
      <c r="S34" s="189"/>
      <c r="T34" s="190"/>
      <c r="U34" s="190"/>
      <c r="V34" s="137" t="s">
        <v>125</v>
      </c>
      <c r="W34" s="133"/>
      <c r="X34" s="115" t="str">
        <f>IF(W34&lt;&gt;0,IF(W34/L34&gt;100%,100%,W34/L34)," ")</f>
        <v> </v>
      </c>
      <c r="Y34" s="132"/>
      <c r="Z34" s="133"/>
      <c r="AA34" s="117" t="str">
        <f>IF(Z34&lt;&gt;0,IF(Z34/M34&gt;100%,100%,Z34/M34)," ")</f>
        <v> </v>
      </c>
      <c r="AB34" s="117"/>
      <c r="AC34" s="119" t="e">
        <f t="shared" si="0"/>
        <v>#DIV/0!</v>
      </c>
      <c r="AD34" s="120">
        <f t="shared" si="1"/>
        <v>0</v>
      </c>
      <c r="AE34" s="133"/>
      <c r="AF34" s="125" t="str">
        <f>IF(AE34&lt;&gt;0,IF(AE34/N34&gt;100%,100%,AE34/N34)," ")</f>
        <v> </v>
      </c>
      <c r="AG34" s="125"/>
      <c r="AH34" s="119" t="e">
        <f t="shared" si="2"/>
        <v>#DIV/0!</v>
      </c>
      <c r="AI34" s="120">
        <f t="shared" si="3"/>
        <v>0</v>
      </c>
      <c r="AJ34" s="134"/>
      <c r="AK34" s="125" t="str">
        <f>IF(AJ34&lt;&gt;0,IF(AJ34/O34&gt;100%,100%,AJ34/O34)," ")</f>
        <v> </v>
      </c>
      <c r="AL34" s="125"/>
      <c r="AM34" s="119" t="e">
        <f t="shared" si="4"/>
        <v>#DIV/0!</v>
      </c>
      <c r="AN34" s="120">
        <f t="shared" si="5"/>
        <v>0</v>
      </c>
      <c r="AO34" s="124"/>
      <c r="AP34" s="125" t="str">
        <f>IF(AO34&lt;&gt;0,IF(AO34/P34&gt;100%,100%,AO34/P34)," ")</f>
        <v> </v>
      </c>
      <c r="AQ34" s="125"/>
      <c r="AR34" s="119" t="e">
        <f t="shared" si="6"/>
        <v>#DIV/0!</v>
      </c>
      <c r="AS34" s="120">
        <f t="shared" si="7"/>
        <v>0</v>
      </c>
      <c r="AT34" s="124"/>
      <c r="AU34" s="125" t="str">
        <f>IF(AT34&lt;&gt;0,IF(AT34/Q34&gt;100%,100%,AT34/Q34)," ")</f>
        <v> </v>
      </c>
      <c r="AV34" s="125"/>
      <c r="AW34" s="136" t="e">
        <f t="shared" si="9"/>
        <v>#DIV/0!</v>
      </c>
      <c r="AX34" s="119" t="e">
        <f>IF(AW34&lt;&gt;0,IF(AW34/J34&gt;100%,100%,AW34/J34)," ")</f>
        <v>#DIV/0!</v>
      </c>
      <c r="AY34" s="120">
        <f t="shared" si="8"/>
        <v>0</v>
      </c>
      <c r="AZ34" s="138"/>
      <c r="BA34" s="138"/>
      <c r="BB34" s="138"/>
      <c r="BC34" s="138"/>
      <c r="BD34" s="138"/>
      <c r="BE34" s="139"/>
      <c r="BF34" s="139"/>
      <c r="BG34" s="139"/>
      <c r="BH34" s="139"/>
      <c r="BI34" s="139"/>
      <c r="BJ34" s="139"/>
      <c r="BK34" s="139"/>
      <c r="BL34" s="139"/>
      <c r="BM34" s="139"/>
      <c r="BN34" s="139"/>
      <c r="BO34" s="139"/>
      <c r="BP34" s="139"/>
      <c r="BQ34" s="139"/>
      <c r="BR34" s="139"/>
      <c r="BS34" s="139"/>
      <c r="BT34" s="139"/>
      <c r="BU34" s="139"/>
      <c r="BV34" s="139"/>
      <c r="BW34" s="139"/>
      <c r="BX34" s="141"/>
      <c r="BY34" s="141"/>
      <c r="BZ34" s="139"/>
      <c r="CA34" s="139"/>
    </row>
    <row r="35" spans="1:79" s="108" customFormat="1" ht="76.5" customHeight="1">
      <c r="A35" s="482"/>
      <c r="B35" s="482"/>
      <c r="C35" s="482"/>
      <c r="D35" s="482"/>
      <c r="E35" s="485"/>
      <c r="F35" s="473"/>
      <c r="G35" s="112"/>
      <c r="H35" s="176"/>
      <c r="I35" s="176"/>
      <c r="J35" s="192"/>
      <c r="K35" s="178"/>
      <c r="L35" s="178"/>
      <c r="M35" s="177"/>
      <c r="N35" s="178"/>
      <c r="O35" s="178"/>
      <c r="P35" s="178"/>
      <c r="Q35" s="178"/>
      <c r="R35" s="179"/>
      <c r="S35" s="168"/>
      <c r="T35" s="193"/>
      <c r="U35" s="193"/>
      <c r="V35" s="114" t="s">
        <v>131</v>
      </c>
      <c r="W35" s="133"/>
      <c r="X35" s="115" t="str">
        <f>IF(W35&lt;&gt;0,IF(W35/L35&gt;100%,100%,W35/L35)," ")</f>
        <v> </v>
      </c>
      <c r="Y35" s="132"/>
      <c r="Z35" s="133"/>
      <c r="AA35" s="117" t="str">
        <f>IF(Z35&lt;&gt;0,IF(Z35/M35&gt;100%,100%,Z35/M35)," ")</f>
        <v> </v>
      </c>
      <c r="AB35" s="117"/>
      <c r="AC35" s="119" t="e">
        <f t="shared" si="0"/>
        <v>#DIV/0!</v>
      </c>
      <c r="AD35" s="120">
        <f t="shared" si="1"/>
        <v>0</v>
      </c>
      <c r="AE35" s="133"/>
      <c r="AF35" s="125" t="str">
        <f>IF(AE35&lt;&gt;0,IF(AE35/N35&gt;100%,100%,AE35/N35)," ")</f>
        <v> </v>
      </c>
      <c r="AG35" s="125"/>
      <c r="AH35" s="119" t="e">
        <f t="shared" si="2"/>
        <v>#DIV/0!</v>
      </c>
      <c r="AI35" s="120">
        <f t="shared" si="3"/>
        <v>0</v>
      </c>
      <c r="AJ35" s="134"/>
      <c r="AK35" s="125" t="str">
        <f>IF(AJ35&lt;&gt;0,IF(AJ35/O35&gt;100%,100%,AJ35/O35)," ")</f>
        <v> </v>
      </c>
      <c r="AL35" s="125"/>
      <c r="AM35" s="119" t="e">
        <f t="shared" si="4"/>
        <v>#DIV/0!</v>
      </c>
      <c r="AN35" s="120">
        <f t="shared" si="5"/>
        <v>0</v>
      </c>
      <c r="AO35" s="124"/>
      <c r="AP35" s="125" t="str">
        <f>IF(AO35&lt;&gt;0,IF(AO35/P35&gt;100%,100%,AO35/P35)," ")</f>
        <v> </v>
      </c>
      <c r="AQ35" s="125"/>
      <c r="AR35" s="119" t="e">
        <f t="shared" si="6"/>
        <v>#DIV/0!</v>
      </c>
      <c r="AS35" s="120">
        <f t="shared" si="7"/>
        <v>0</v>
      </c>
      <c r="AT35" s="124"/>
      <c r="AU35" s="125" t="str">
        <f>IF(AT35&lt;&gt;0,IF(AT35/Q35&gt;100%,100%,AT35/Q35)," ")</f>
        <v> </v>
      </c>
      <c r="AV35" s="125"/>
      <c r="AW35" s="136" t="e">
        <f t="shared" si="9"/>
        <v>#DIV/0!</v>
      </c>
      <c r="AX35" s="119" t="e">
        <f>IF(AW35&lt;&gt;0,IF(AW35/J35&gt;100%,100%,AW35/J35)," ")</f>
        <v>#DIV/0!</v>
      </c>
      <c r="AY35" s="120">
        <f t="shared" si="8"/>
        <v>0</v>
      </c>
      <c r="AZ35" s="127"/>
      <c r="BA35" s="127"/>
      <c r="BB35" s="127"/>
      <c r="BC35" s="127"/>
      <c r="BD35" s="127"/>
      <c r="BE35" s="128"/>
      <c r="BF35" s="128"/>
      <c r="BG35" s="128"/>
      <c r="BH35" s="128"/>
      <c r="BI35" s="128"/>
      <c r="BJ35" s="128"/>
      <c r="BK35" s="128"/>
      <c r="BL35" s="128"/>
      <c r="BM35" s="128"/>
      <c r="BN35" s="128"/>
      <c r="BO35" s="128"/>
      <c r="BP35" s="128"/>
      <c r="BQ35" s="128"/>
      <c r="BR35" s="128"/>
      <c r="BS35" s="128"/>
      <c r="BT35" s="128"/>
      <c r="BU35" s="128"/>
      <c r="BV35" s="129"/>
      <c r="BW35" s="129"/>
      <c r="BX35" s="130"/>
      <c r="BY35" s="130"/>
      <c r="BZ35" s="128"/>
      <c r="CA35" s="128"/>
    </row>
    <row r="36" spans="1:79" s="108" customFormat="1" ht="51" customHeight="1">
      <c r="A36" s="482"/>
      <c r="B36" s="482"/>
      <c r="C36" s="482"/>
      <c r="D36" s="482"/>
      <c r="E36" s="486"/>
      <c r="F36" s="474"/>
      <c r="G36" s="112"/>
      <c r="H36" s="469" t="s">
        <v>167</v>
      </c>
      <c r="I36" s="470"/>
      <c r="J36" s="470"/>
      <c r="K36" s="470"/>
      <c r="L36" s="471"/>
      <c r="M36" s="177"/>
      <c r="N36" s="178"/>
      <c r="O36" s="178"/>
      <c r="P36" s="178"/>
      <c r="Q36" s="178"/>
      <c r="R36" s="179"/>
      <c r="S36" s="168"/>
      <c r="T36" s="193"/>
      <c r="U36" s="193"/>
      <c r="V36" s="114"/>
      <c r="W36" s="133"/>
      <c r="X36" s="115"/>
      <c r="Y36" s="132"/>
      <c r="Z36" s="133"/>
      <c r="AA36" s="117"/>
      <c r="AB36" s="117"/>
      <c r="AC36" s="119"/>
      <c r="AD36" s="120"/>
      <c r="AE36" s="133"/>
      <c r="AF36" s="125"/>
      <c r="AG36" s="125"/>
      <c r="AH36" s="119"/>
      <c r="AI36" s="120"/>
      <c r="AJ36" s="134"/>
      <c r="AK36" s="125"/>
      <c r="AL36" s="125"/>
      <c r="AM36" s="119"/>
      <c r="AN36" s="120"/>
      <c r="AO36" s="124"/>
      <c r="AP36" s="125"/>
      <c r="AQ36" s="125"/>
      <c r="AR36" s="119"/>
      <c r="AS36" s="120"/>
      <c r="AT36" s="124"/>
      <c r="AU36" s="125"/>
      <c r="AV36" s="125"/>
      <c r="AW36" s="136"/>
      <c r="AX36" s="119"/>
      <c r="AY36" s="120"/>
      <c r="AZ36" s="127"/>
      <c r="BA36" s="127"/>
      <c r="BB36" s="127"/>
      <c r="BC36" s="127"/>
      <c r="BD36" s="127"/>
      <c r="BE36" s="128"/>
      <c r="BF36" s="128"/>
      <c r="BG36" s="128"/>
      <c r="BH36" s="128"/>
      <c r="BI36" s="128"/>
      <c r="BJ36" s="128"/>
      <c r="BK36" s="128"/>
      <c r="BL36" s="128"/>
      <c r="BM36" s="128"/>
      <c r="BN36" s="128"/>
      <c r="BO36" s="128"/>
      <c r="BP36" s="128"/>
      <c r="BQ36" s="128"/>
      <c r="BR36" s="128"/>
      <c r="BS36" s="128"/>
      <c r="BT36" s="128"/>
      <c r="BU36" s="128"/>
      <c r="BV36" s="129"/>
      <c r="BW36" s="129"/>
      <c r="BX36" s="130"/>
      <c r="BY36" s="130"/>
      <c r="BZ36" s="128"/>
      <c r="CA36" s="128"/>
    </row>
    <row r="37" spans="1:79" s="108" customFormat="1" ht="87" customHeight="1">
      <c r="A37" s="482"/>
      <c r="B37" s="482"/>
      <c r="C37" s="482"/>
      <c r="D37" s="482"/>
      <c r="E37" s="484">
        <v>8</v>
      </c>
      <c r="F37" s="472" t="s">
        <v>179</v>
      </c>
      <c r="G37" s="112"/>
      <c r="H37" s="176"/>
      <c r="I37" s="186"/>
      <c r="J37" s="187"/>
      <c r="K37" s="178"/>
      <c r="L37" s="178"/>
      <c r="M37" s="181"/>
      <c r="N37" s="182"/>
      <c r="O37" s="183"/>
      <c r="P37" s="183"/>
      <c r="Q37" s="183"/>
      <c r="R37" s="184"/>
      <c r="S37" s="185"/>
      <c r="T37" s="180"/>
      <c r="U37" s="180"/>
      <c r="V37" s="137" t="s">
        <v>125</v>
      </c>
      <c r="W37" s="133"/>
      <c r="X37" s="115" t="str">
        <f>IF(W37&lt;&gt;0,IF(W37/L37&gt;100%,100%,W37/L37)," ")</f>
        <v> </v>
      </c>
      <c r="Y37" s="132"/>
      <c r="Z37" s="133"/>
      <c r="AA37" s="117" t="str">
        <f>IF(Z37&lt;&gt;0,IF(Z37/M37&gt;100%,100%,Z37/M37)," ")</f>
        <v> </v>
      </c>
      <c r="AB37" s="117"/>
      <c r="AC37" s="119" t="e">
        <f t="shared" si="0"/>
        <v>#DIV/0!</v>
      </c>
      <c r="AD37" s="120">
        <f t="shared" si="1"/>
        <v>0</v>
      </c>
      <c r="AE37" s="133"/>
      <c r="AF37" s="125" t="str">
        <f>IF(AE37&lt;&gt;0,IF(AE37/N37&gt;100%,100%,AE37/N37)," ")</f>
        <v> </v>
      </c>
      <c r="AG37" s="125"/>
      <c r="AH37" s="119" t="e">
        <f t="shared" si="2"/>
        <v>#DIV/0!</v>
      </c>
      <c r="AI37" s="120">
        <f t="shared" si="3"/>
        <v>0</v>
      </c>
      <c r="AJ37" s="134"/>
      <c r="AK37" s="125" t="str">
        <f>IF(AJ37&lt;&gt;0,IF(AJ37/O37&gt;100%,100%,AJ37/O37)," ")</f>
        <v> </v>
      </c>
      <c r="AL37" s="125"/>
      <c r="AM37" s="119" t="e">
        <f t="shared" si="4"/>
        <v>#DIV/0!</v>
      </c>
      <c r="AN37" s="120">
        <f t="shared" si="5"/>
        <v>0</v>
      </c>
      <c r="AO37" s="124"/>
      <c r="AP37" s="125" t="str">
        <f>IF(AO37&lt;&gt;0,IF(AO37/P37&gt;100%,100%,AO37/P37)," ")</f>
        <v> </v>
      </c>
      <c r="AQ37" s="125"/>
      <c r="AR37" s="119" t="e">
        <f t="shared" si="6"/>
        <v>#DIV/0!</v>
      </c>
      <c r="AS37" s="120">
        <f t="shared" si="7"/>
        <v>0</v>
      </c>
      <c r="AT37" s="124"/>
      <c r="AU37" s="125" t="str">
        <f>IF(AT37&lt;&gt;0,IF(AT37/Q37&gt;100%,100%,AT37/Q37)," ")</f>
        <v> </v>
      </c>
      <c r="AV37" s="125"/>
      <c r="AW37" s="136" t="e">
        <f t="shared" si="9"/>
        <v>#DIV/0!</v>
      </c>
      <c r="AX37" s="119" t="e">
        <f>IF(AW37&lt;&gt;0,IF(AW37/J37&gt;100%,100%,AW37/J37)," ")</f>
        <v>#DIV/0!</v>
      </c>
      <c r="AY37" s="120">
        <f t="shared" si="8"/>
        <v>0</v>
      </c>
      <c r="AZ37" s="127"/>
      <c r="BA37" s="127"/>
      <c r="BB37" s="127"/>
      <c r="BC37" s="127"/>
      <c r="BD37" s="127"/>
      <c r="BE37" s="128"/>
      <c r="BF37" s="128"/>
      <c r="BG37" s="128"/>
      <c r="BH37" s="128"/>
      <c r="BI37" s="128"/>
      <c r="BJ37" s="128"/>
      <c r="BK37" s="128"/>
      <c r="BL37" s="128"/>
      <c r="BM37" s="128"/>
      <c r="BN37" s="128"/>
      <c r="BO37" s="128"/>
      <c r="BP37" s="128"/>
      <c r="BQ37" s="128"/>
      <c r="BR37" s="128"/>
      <c r="BS37" s="128"/>
      <c r="BT37" s="128"/>
      <c r="BU37" s="128"/>
      <c r="BV37" s="135"/>
      <c r="BW37" s="135"/>
      <c r="BX37" s="128"/>
      <c r="BY37" s="128"/>
      <c r="BZ37" s="128"/>
      <c r="CA37" s="128"/>
    </row>
    <row r="38" spans="1:79" s="108" customFormat="1" ht="87" customHeight="1">
      <c r="A38" s="482"/>
      <c r="B38" s="482"/>
      <c r="C38" s="482"/>
      <c r="D38" s="482"/>
      <c r="E38" s="485"/>
      <c r="F38" s="473"/>
      <c r="G38" s="112"/>
      <c r="H38" s="176"/>
      <c r="I38" s="186"/>
      <c r="J38" s="187"/>
      <c r="K38" s="178"/>
      <c r="L38" s="178"/>
      <c r="M38" s="181"/>
      <c r="N38" s="182"/>
      <c r="O38" s="183"/>
      <c r="P38" s="183"/>
      <c r="Q38" s="183"/>
      <c r="R38" s="184"/>
      <c r="S38" s="185"/>
      <c r="T38" s="180"/>
      <c r="U38" s="180"/>
      <c r="V38" s="137"/>
      <c r="W38" s="133"/>
      <c r="X38" s="115"/>
      <c r="Y38" s="132"/>
      <c r="Z38" s="133"/>
      <c r="AA38" s="117"/>
      <c r="AB38" s="117"/>
      <c r="AC38" s="119"/>
      <c r="AD38" s="120"/>
      <c r="AE38" s="133"/>
      <c r="AF38" s="125"/>
      <c r="AG38" s="125"/>
      <c r="AH38" s="119"/>
      <c r="AI38" s="120"/>
      <c r="AJ38" s="134"/>
      <c r="AK38" s="125"/>
      <c r="AL38" s="125"/>
      <c r="AM38" s="119"/>
      <c r="AN38" s="120"/>
      <c r="AO38" s="124"/>
      <c r="AP38" s="125"/>
      <c r="AQ38" s="125"/>
      <c r="AR38" s="119"/>
      <c r="AS38" s="120"/>
      <c r="AT38" s="124"/>
      <c r="AU38" s="125"/>
      <c r="AV38" s="125"/>
      <c r="AW38" s="136"/>
      <c r="AX38" s="119"/>
      <c r="AY38" s="120"/>
      <c r="AZ38" s="127"/>
      <c r="BA38" s="127"/>
      <c r="BB38" s="127"/>
      <c r="BC38" s="127"/>
      <c r="BD38" s="127"/>
      <c r="BE38" s="128"/>
      <c r="BF38" s="128"/>
      <c r="BG38" s="128"/>
      <c r="BH38" s="128"/>
      <c r="BI38" s="128"/>
      <c r="BJ38" s="128"/>
      <c r="BK38" s="128"/>
      <c r="BL38" s="128"/>
      <c r="BM38" s="128"/>
      <c r="BN38" s="128"/>
      <c r="BO38" s="128"/>
      <c r="BP38" s="128"/>
      <c r="BQ38" s="128"/>
      <c r="BR38" s="128"/>
      <c r="BS38" s="128"/>
      <c r="BT38" s="128"/>
      <c r="BU38" s="128"/>
      <c r="BV38" s="135"/>
      <c r="BW38" s="135"/>
      <c r="BX38" s="128"/>
      <c r="BY38" s="128"/>
      <c r="BZ38" s="128"/>
      <c r="CA38" s="128"/>
    </row>
    <row r="39" spans="1:79" s="108" customFormat="1" ht="87" customHeight="1">
      <c r="A39" s="482"/>
      <c r="B39" s="482"/>
      <c r="C39" s="482"/>
      <c r="D39" s="482"/>
      <c r="E39" s="485"/>
      <c r="F39" s="473"/>
      <c r="G39" s="112"/>
      <c r="H39" s="176"/>
      <c r="I39" s="186"/>
      <c r="J39" s="187"/>
      <c r="K39" s="178"/>
      <c r="L39" s="178"/>
      <c r="M39" s="181"/>
      <c r="N39" s="182"/>
      <c r="O39" s="183"/>
      <c r="P39" s="183"/>
      <c r="Q39" s="183"/>
      <c r="R39" s="184"/>
      <c r="S39" s="185"/>
      <c r="T39" s="180"/>
      <c r="U39" s="180"/>
      <c r="V39" s="137"/>
      <c r="W39" s="133"/>
      <c r="X39" s="115"/>
      <c r="Y39" s="132"/>
      <c r="Z39" s="133"/>
      <c r="AA39" s="117"/>
      <c r="AB39" s="117"/>
      <c r="AC39" s="119"/>
      <c r="AD39" s="120"/>
      <c r="AE39" s="133"/>
      <c r="AF39" s="125"/>
      <c r="AG39" s="125"/>
      <c r="AH39" s="119"/>
      <c r="AI39" s="120"/>
      <c r="AJ39" s="134"/>
      <c r="AK39" s="125"/>
      <c r="AL39" s="125"/>
      <c r="AM39" s="119"/>
      <c r="AN39" s="120"/>
      <c r="AO39" s="124"/>
      <c r="AP39" s="125"/>
      <c r="AQ39" s="125"/>
      <c r="AR39" s="119"/>
      <c r="AS39" s="120"/>
      <c r="AT39" s="124"/>
      <c r="AU39" s="125"/>
      <c r="AV39" s="125"/>
      <c r="AW39" s="136"/>
      <c r="AX39" s="119"/>
      <c r="AY39" s="120"/>
      <c r="AZ39" s="127"/>
      <c r="BA39" s="127"/>
      <c r="BB39" s="127"/>
      <c r="BC39" s="127"/>
      <c r="BD39" s="127"/>
      <c r="BE39" s="128"/>
      <c r="BF39" s="128"/>
      <c r="BG39" s="128"/>
      <c r="BH39" s="128"/>
      <c r="BI39" s="128"/>
      <c r="BJ39" s="128"/>
      <c r="BK39" s="128"/>
      <c r="BL39" s="128"/>
      <c r="BM39" s="128"/>
      <c r="BN39" s="128"/>
      <c r="BO39" s="128"/>
      <c r="BP39" s="128"/>
      <c r="BQ39" s="128"/>
      <c r="BR39" s="128"/>
      <c r="BS39" s="128"/>
      <c r="BT39" s="128"/>
      <c r="BU39" s="128"/>
      <c r="BV39" s="135"/>
      <c r="BW39" s="135"/>
      <c r="BX39" s="128"/>
      <c r="BY39" s="128"/>
      <c r="BZ39" s="128"/>
      <c r="CA39" s="128"/>
    </row>
    <row r="40" spans="1:79" s="108" customFormat="1" ht="55.5" customHeight="1">
      <c r="A40" s="482"/>
      <c r="B40" s="482"/>
      <c r="C40" s="482"/>
      <c r="D40" s="483"/>
      <c r="E40" s="486"/>
      <c r="F40" s="474"/>
      <c r="G40" s="112"/>
      <c r="H40" s="469" t="s">
        <v>167</v>
      </c>
      <c r="I40" s="470"/>
      <c r="J40" s="470"/>
      <c r="K40" s="470"/>
      <c r="L40" s="471"/>
      <c r="M40" s="181"/>
      <c r="N40" s="182"/>
      <c r="O40" s="183"/>
      <c r="P40" s="183"/>
      <c r="Q40" s="183"/>
      <c r="R40" s="184"/>
      <c r="S40" s="185"/>
      <c r="T40" s="180"/>
      <c r="U40" s="180"/>
      <c r="V40" s="137"/>
      <c r="W40" s="133"/>
      <c r="X40" s="115"/>
      <c r="Y40" s="132"/>
      <c r="Z40" s="133"/>
      <c r="AA40" s="117"/>
      <c r="AB40" s="117"/>
      <c r="AC40" s="119"/>
      <c r="AD40" s="120"/>
      <c r="AE40" s="133"/>
      <c r="AF40" s="125"/>
      <c r="AG40" s="125"/>
      <c r="AH40" s="119"/>
      <c r="AI40" s="120"/>
      <c r="AJ40" s="134"/>
      <c r="AK40" s="125"/>
      <c r="AL40" s="125"/>
      <c r="AM40" s="119"/>
      <c r="AN40" s="120"/>
      <c r="AO40" s="124"/>
      <c r="AP40" s="125"/>
      <c r="AQ40" s="125"/>
      <c r="AR40" s="119"/>
      <c r="AS40" s="120"/>
      <c r="AT40" s="124"/>
      <c r="AU40" s="125"/>
      <c r="AV40" s="125"/>
      <c r="AW40" s="136"/>
      <c r="AX40" s="119"/>
      <c r="AY40" s="120"/>
      <c r="AZ40" s="127"/>
      <c r="BA40" s="127"/>
      <c r="BB40" s="127"/>
      <c r="BC40" s="127"/>
      <c r="BD40" s="127"/>
      <c r="BE40" s="128"/>
      <c r="BF40" s="128"/>
      <c r="BG40" s="128"/>
      <c r="BH40" s="128"/>
      <c r="BI40" s="128"/>
      <c r="BJ40" s="128"/>
      <c r="BK40" s="128"/>
      <c r="BL40" s="128"/>
      <c r="BM40" s="128"/>
      <c r="BN40" s="128"/>
      <c r="BO40" s="128"/>
      <c r="BP40" s="128"/>
      <c r="BQ40" s="128"/>
      <c r="BR40" s="128"/>
      <c r="BS40" s="128"/>
      <c r="BT40" s="128"/>
      <c r="BU40" s="128"/>
      <c r="BV40" s="135"/>
      <c r="BW40" s="135"/>
      <c r="BX40" s="128"/>
      <c r="BY40" s="128"/>
      <c r="BZ40" s="128"/>
      <c r="CA40" s="128"/>
    </row>
    <row r="41" spans="1:79" s="108" customFormat="1" ht="123.75" customHeight="1">
      <c r="A41" s="482"/>
      <c r="B41" s="482"/>
      <c r="C41" s="482"/>
      <c r="D41" s="481" t="s">
        <v>180</v>
      </c>
      <c r="E41" s="484">
        <v>9</v>
      </c>
      <c r="F41" s="472" t="s">
        <v>181</v>
      </c>
      <c r="G41" s="112"/>
      <c r="H41" s="168"/>
      <c r="I41" s="182"/>
      <c r="J41" s="188"/>
      <c r="K41" s="178"/>
      <c r="L41" s="182"/>
      <c r="M41" s="181"/>
      <c r="N41" s="182"/>
      <c r="O41" s="182"/>
      <c r="P41" s="182"/>
      <c r="Q41" s="182"/>
      <c r="R41" s="189"/>
      <c r="S41" s="199"/>
      <c r="T41" s="193"/>
      <c r="U41" s="193"/>
      <c r="V41" s="137" t="s">
        <v>125</v>
      </c>
      <c r="W41" s="133"/>
      <c r="X41" s="115" t="str">
        <f>IF(W41&lt;&gt;0,IF(W41/L41&gt;100%,100%,W41/L41)," ")</f>
        <v> </v>
      </c>
      <c r="Y41" s="132"/>
      <c r="Z41" s="133"/>
      <c r="AA41" s="117" t="str">
        <f>IF(Z41&lt;&gt;0,IF(Z41/M41&gt;100%,100%,Z41/M41)," ")</f>
        <v> </v>
      </c>
      <c r="AB41" s="117"/>
      <c r="AC41" s="119" t="e">
        <f t="shared" si="0"/>
        <v>#DIV/0!</v>
      </c>
      <c r="AD41" s="120">
        <f t="shared" si="1"/>
        <v>0</v>
      </c>
      <c r="AE41" s="133"/>
      <c r="AF41" s="125" t="str">
        <f>IF(AE41&lt;&gt;0,IF(AE41/N41&gt;100%,100%,AE41/N41)," ")</f>
        <v> </v>
      </c>
      <c r="AG41" s="125"/>
      <c r="AH41" s="119" t="e">
        <f t="shared" si="2"/>
        <v>#DIV/0!</v>
      </c>
      <c r="AI41" s="120">
        <f t="shared" si="3"/>
        <v>0</v>
      </c>
      <c r="AJ41" s="134"/>
      <c r="AK41" s="125" t="str">
        <f>IF(AJ41&lt;&gt;0,IF(AJ41/O41&gt;100%,100%,AJ41/O41)," ")</f>
        <v> </v>
      </c>
      <c r="AL41" s="125"/>
      <c r="AM41" s="119" t="e">
        <f t="shared" si="4"/>
        <v>#DIV/0!</v>
      </c>
      <c r="AN41" s="120">
        <f t="shared" si="5"/>
        <v>0</v>
      </c>
      <c r="AO41" s="124"/>
      <c r="AP41" s="125" t="str">
        <f>IF(AO41&lt;&gt;0,IF(AO41/P41&gt;100%,100%,AO41/P41)," ")</f>
        <v> </v>
      </c>
      <c r="AQ41" s="125"/>
      <c r="AR41" s="119" t="e">
        <f t="shared" si="6"/>
        <v>#DIV/0!</v>
      </c>
      <c r="AS41" s="120">
        <f t="shared" si="7"/>
        <v>0</v>
      </c>
      <c r="AT41" s="124"/>
      <c r="AU41" s="125" t="str">
        <f>IF(AT41&lt;&gt;0,IF(AT41/Q41&gt;100%,100%,AT41/Q41)," ")</f>
        <v> </v>
      </c>
      <c r="AV41" s="125"/>
      <c r="AW41" s="136" t="e">
        <f t="shared" si="9"/>
        <v>#DIV/0!</v>
      </c>
      <c r="AX41" s="119" t="e">
        <f>IF(AW41&lt;&gt;0,IF(AW41/J41&gt;100%,100%,AW41/J41)," ")</f>
        <v>#DIV/0!</v>
      </c>
      <c r="AY41" s="120">
        <f t="shared" si="8"/>
        <v>0</v>
      </c>
      <c r="AZ41" s="127"/>
      <c r="BA41" s="127"/>
      <c r="BB41" s="127"/>
      <c r="BC41" s="127"/>
      <c r="BD41" s="127"/>
      <c r="BE41" s="128"/>
      <c r="BF41" s="128"/>
      <c r="BG41" s="128"/>
      <c r="BH41" s="128"/>
      <c r="BI41" s="128"/>
      <c r="BJ41" s="128"/>
      <c r="BK41" s="128"/>
      <c r="BL41" s="128"/>
      <c r="BM41" s="128"/>
      <c r="BN41" s="128"/>
      <c r="BO41" s="128"/>
      <c r="BP41" s="128"/>
      <c r="BQ41" s="128"/>
      <c r="BR41" s="128"/>
      <c r="BS41" s="128"/>
      <c r="BT41" s="128"/>
      <c r="BU41" s="128"/>
      <c r="BV41" s="135"/>
      <c r="BW41" s="135"/>
      <c r="BX41" s="128"/>
      <c r="BY41" s="128"/>
      <c r="BZ41" s="128"/>
      <c r="CA41" s="128"/>
    </row>
    <row r="42" spans="1:79" s="108" customFormat="1" ht="94.5" customHeight="1">
      <c r="A42" s="482"/>
      <c r="B42" s="482"/>
      <c r="C42" s="482"/>
      <c r="D42" s="482"/>
      <c r="E42" s="485"/>
      <c r="F42" s="473"/>
      <c r="G42" s="112"/>
      <c r="H42" s="176"/>
      <c r="I42" s="182"/>
      <c r="J42" s="188"/>
      <c r="K42" s="178"/>
      <c r="L42" s="178"/>
      <c r="M42" s="177"/>
      <c r="N42" s="178"/>
      <c r="O42" s="178"/>
      <c r="P42" s="178"/>
      <c r="Q42" s="178"/>
      <c r="R42" s="178"/>
      <c r="S42" s="178"/>
      <c r="T42" s="193"/>
      <c r="U42" s="193"/>
      <c r="V42" s="137" t="s">
        <v>125</v>
      </c>
      <c r="W42" s="133"/>
      <c r="X42" s="115" t="str">
        <f>IF(W42&lt;&gt;0,IF(W42/L42&gt;100%,100%,W42/L42)," ")</f>
        <v> </v>
      </c>
      <c r="Y42" s="132"/>
      <c r="Z42" s="133"/>
      <c r="AA42" s="117" t="str">
        <f>IF(Z42&lt;&gt;0,IF(Z42/M42&gt;100%,100%,Z42/M42)," ")</f>
        <v> </v>
      </c>
      <c r="AB42" s="117"/>
      <c r="AC42" s="119" t="e">
        <f t="shared" si="0"/>
        <v>#DIV/0!</v>
      </c>
      <c r="AD42" s="120">
        <f t="shared" si="1"/>
        <v>0</v>
      </c>
      <c r="AE42" s="133"/>
      <c r="AF42" s="125" t="str">
        <f>IF(AE42&lt;&gt;0,IF(AE42/N42&gt;100%,100%,AE42/N42)," ")</f>
        <v> </v>
      </c>
      <c r="AG42" s="125"/>
      <c r="AH42" s="119" t="e">
        <f t="shared" si="2"/>
        <v>#DIV/0!</v>
      </c>
      <c r="AI42" s="120">
        <f t="shared" si="3"/>
        <v>0</v>
      </c>
      <c r="AJ42" s="134"/>
      <c r="AK42" s="125" t="str">
        <f>IF(AJ42&lt;&gt;0,IF(AJ42/O42&gt;100%,100%,AJ42/O42)," ")</f>
        <v> </v>
      </c>
      <c r="AL42" s="125"/>
      <c r="AM42" s="119" t="e">
        <f t="shared" si="4"/>
        <v>#DIV/0!</v>
      </c>
      <c r="AN42" s="120">
        <f t="shared" si="5"/>
        <v>0</v>
      </c>
      <c r="AO42" s="124"/>
      <c r="AP42" s="125" t="str">
        <f>IF(AO42&lt;&gt;0,IF(AO42/P42&gt;100%,100%,AO42/P42)," ")</f>
        <v> </v>
      </c>
      <c r="AQ42" s="125"/>
      <c r="AR42" s="119" t="e">
        <f t="shared" si="6"/>
        <v>#DIV/0!</v>
      </c>
      <c r="AS42" s="120">
        <f t="shared" si="7"/>
        <v>0</v>
      </c>
      <c r="AT42" s="124"/>
      <c r="AU42" s="125" t="str">
        <f>IF(AT42&lt;&gt;0,IF(AT42/Q42&gt;100%,100%,AT42/Q42)," ")</f>
        <v> </v>
      </c>
      <c r="AV42" s="125"/>
      <c r="AW42" s="136" t="e">
        <f t="shared" si="9"/>
        <v>#DIV/0!</v>
      </c>
      <c r="AX42" s="119" t="e">
        <f>IF(AW42&lt;&gt;0,IF(AW42/J42&gt;100%,100%,AW42/J42)," ")</f>
        <v>#DIV/0!</v>
      </c>
      <c r="AY42" s="120">
        <f t="shared" si="8"/>
        <v>0</v>
      </c>
      <c r="AZ42" s="138"/>
      <c r="BA42" s="138"/>
      <c r="BB42" s="138"/>
      <c r="BC42" s="138"/>
      <c r="BD42" s="138"/>
      <c r="BE42" s="139"/>
      <c r="BF42" s="139"/>
      <c r="BG42" s="139"/>
      <c r="BH42" s="139"/>
      <c r="BI42" s="139"/>
      <c r="BJ42" s="139"/>
      <c r="BK42" s="139"/>
      <c r="BL42" s="139"/>
      <c r="BM42" s="139"/>
      <c r="BN42" s="140"/>
      <c r="BO42" s="139"/>
      <c r="BP42" s="139"/>
      <c r="BQ42" s="139"/>
      <c r="BR42" s="139"/>
      <c r="BS42" s="139"/>
      <c r="BT42" s="139"/>
      <c r="BU42" s="139"/>
      <c r="BV42" s="141"/>
      <c r="BW42" s="141"/>
      <c r="BX42" s="141"/>
      <c r="BY42" s="141"/>
      <c r="BZ42" s="139"/>
      <c r="CA42" s="139"/>
    </row>
    <row r="43" spans="1:79" s="108" customFormat="1" ht="94.5" customHeight="1">
      <c r="A43" s="482"/>
      <c r="B43" s="482"/>
      <c r="C43" s="482"/>
      <c r="D43" s="482"/>
      <c r="E43" s="485"/>
      <c r="F43" s="473"/>
      <c r="G43" s="112"/>
      <c r="H43" s="176"/>
      <c r="I43" s="182"/>
      <c r="J43" s="188"/>
      <c r="K43" s="178"/>
      <c r="L43" s="182"/>
      <c r="M43" s="181"/>
      <c r="N43" s="182"/>
      <c r="O43" s="182"/>
      <c r="P43" s="182"/>
      <c r="Q43" s="182"/>
      <c r="R43" s="189"/>
      <c r="S43" s="189"/>
      <c r="T43" s="190"/>
      <c r="U43" s="190"/>
      <c r="V43" s="137"/>
      <c r="W43" s="133"/>
      <c r="X43" s="115"/>
      <c r="Y43" s="132"/>
      <c r="Z43" s="133"/>
      <c r="AA43" s="117"/>
      <c r="AB43" s="117"/>
      <c r="AC43" s="119"/>
      <c r="AD43" s="120"/>
      <c r="AE43" s="133"/>
      <c r="AF43" s="125"/>
      <c r="AG43" s="125"/>
      <c r="AH43" s="119"/>
      <c r="AI43" s="120"/>
      <c r="AJ43" s="134"/>
      <c r="AK43" s="125"/>
      <c r="AL43" s="125"/>
      <c r="AM43" s="119"/>
      <c r="AN43" s="120"/>
      <c r="AO43" s="124"/>
      <c r="AP43" s="125"/>
      <c r="AQ43" s="125"/>
      <c r="AR43" s="119"/>
      <c r="AS43" s="120"/>
      <c r="AT43" s="124"/>
      <c r="AU43" s="125"/>
      <c r="AV43" s="125"/>
      <c r="AW43" s="136"/>
      <c r="AX43" s="119"/>
      <c r="AY43" s="120"/>
      <c r="AZ43" s="138"/>
      <c r="BA43" s="138"/>
      <c r="BB43" s="138"/>
      <c r="BC43" s="138"/>
      <c r="BD43" s="138"/>
      <c r="BE43" s="139"/>
      <c r="BF43" s="139"/>
      <c r="BG43" s="139"/>
      <c r="BH43" s="139"/>
      <c r="BI43" s="139"/>
      <c r="BJ43" s="139"/>
      <c r="BK43" s="139"/>
      <c r="BL43" s="139"/>
      <c r="BM43" s="139"/>
      <c r="BN43" s="140"/>
      <c r="BO43" s="139"/>
      <c r="BP43" s="139"/>
      <c r="BQ43" s="139"/>
      <c r="BR43" s="139"/>
      <c r="BS43" s="139"/>
      <c r="BT43" s="139"/>
      <c r="BU43" s="139"/>
      <c r="BV43" s="141"/>
      <c r="BW43" s="141"/>
      <c r="BX43" s="141"/>
      <c r="BY43" s="141"/>
      <c r="BZ43" s="139"/>
      <c r="CA43" s="139"/>
    </row>
    <row r="44" spans="1:79" s="108" customFormat="1" ht="57" customHeight="1">
      <c r="A44" s="482"/>
      <c r="B44" s="482"/>
      <c r="C44" s="482"/>
      <c r="D44" s="482"/>
      <c r="E44" s="486"/>
      <c r="F44" s="474"/>
      <c r="G44" s="112"/>
      <c r="H44" s="469" t="s">
        <v>167</v>
      </c>
      <c r="I44" s="470"/>
      <c r="J44" s="470"/>
      <c r="K44" s="470"/>
      <c r="L44" s="471"/>
      <c r="M44" s="181"/>
      <c r="N44" s="182"/>
      <c r="O44" s="182"/>
      <c r="P44" s="182"/>
      <c r="Q44" s="182"/>
      <c r="R44" s="189"/>
      <c r="S44" s="189"/>
      <c r="T44" s="190"/>
      <c r="U44" s="190"/>
      <c r="V44" s="137"/>
      <c r="W44" s="133"/>
      <c r="X44" s="115"/>
      <c r="Y44" s="132"/>
      <c r="Z44" s="133"/>
      <c r="AA44" s="117"/>
      <c r="AB44" s="117"/>
      <c r="AC44" s="119"/>
      <c r="AD44" s="120"/>
      <c r="AE44" s="133"/>
      <c r="AF44" s="125"/>
      <c r="AG44" s="125"/>
      <c r="AH44" s="119"/>
      <c r="AI44" s="120"/>
      <c r="AJ44" s="134"/>
      <c r="AK44" s="125"/>
      <c r="AL44" s="125"/>
      <c r="AM44" s="119"/>
      <c r="AN44" s="120"/>
      <c r="AO44" s="124"/>
      <c r="AP44" s="125"/>
      <c r="AQ44" s="125"/>
      <c r="AR44" s="119"/>
      <c r="AS44" s="120"/>
      <c r="AT44" s="124"/>
      <c r="AU44" s="125"/>
      <c r="AV44" s="125"/>
      <c r="AW44" s="136"/>
      <c r="AX44" s="119"/>
      <c r="AY44" s="120"/>
      <c r="AZ44" s="138"/>
      <c r="BA44" s="138"/>
      <c r="BB44" s="138"/>
      <c r="BC44" s="138"/>
      <c r="BD44" s="138"/>
      <c r="BE44" s="139"/>
      <c r="BF44" s="139"/>
      <c r="BG44" s="139"/>
      <c r="BH44" s="139"/>
      <c r="BI44" s="139"/>
      <c r="BJ44" s="139"/>
      <c r="BK44" s="139"/>
      <c r="BL44" s="139"/>
      <c r="BM44" s="139"/>
      <c r="BN44" s="140"/>
      <c r="BO44" s="139"/>
      <c r="BP44" s="139"/>
      <c r="BQ44" s="139"/>
      <c r="BR44" s="139"/>
      <c r="BS44" s="139"/>
      <c r="BT44" s="139"/>
      <c r="BU44" s="139"/>
      <c r="BV44" s="141"/>
      <c r="BW44" s="141"/>
      <c r="BX44" s="141"/>
      <c r="BY44" s="141"/>
      <c r="BZ44" s="139"/>
      <c r="CA44" s="139"/>
    </row>
    <row r="45" spans="1:79" s="108" customFormat="1" ht="112.5" customHeight="1">
      <c r="A45" s="482"/>
      <c r="B45" s="482"/>
      <c r="C45" s="482"/>
      <c r="D45" s="482"/>
      <c r="E45" s="484">
        <v>10</v>
      </c>
      <c r="F45" s="478" t="s">
        <v>182</v>
      </c>
      <c r="G45" s="112"/>
      <c r="H45" s="168" t="s">
        <v>271</v>
      </c>
      <c r="I45" s="182" t="s">
        <v>93</v>
      </c>
      <c r="J45" s="188" t="s">
        <v>272</v>
      </c>
      <c r="K45" s="178" t="s">
        <v>273</v>
      </c>
      <c r="L45" s="182" t="s">
        <v>274</v>
      </c>
      <c r="M45" s="181"/>
      <c r="N45" s="182"/>
      <c r="O45" s="182"/>
      <c r="P45" s="182">
        <v>0.15</v>
      </c>
      <c r="Q45" s="182"/>
      <c r="R45" s="189"/>
      <c r="S45" s="199">
        <v>0.3</v>
      </c>
      <c r="T45" s="193" t="s">
        <v>275</v>
      </c>
      <c r="U45" s="193" t="s">
        <v>276</v>
      </c>
      <c r="V45" s="137" t="s">
        <v>125</v>
      </c>
      <c r="W45" s="133"/>
      <c r="X45" s="115" t="str">
        <f>IF(W45&lt;&gt;0,IF(W45/L45&gt;100%,100%,W45/L45)," ")</f>
        <v> </v>
      </c>
      <c r="Y45" s="132"/>
      <c r="Z45" s="133"/>
      <c r="AA45" s="117" t="str">
        <f>IF(Z45&lt;&gt;0,IF(Z45/M45&gt;100%,100%,Z45/M45)," ")</f>
        <v> </v>
      </c>
      <c r="AB45" s="117"/>
      <c r="AC45" s="119" t="e">
        <f t="shared" si="0"/>
        <v>#DIV/0!</v>
      </c>
      <c r="AD45" s="120">
        <f t="shared" si="1"/>
        <v>0</v>
      </c>
      <c r="AE45" s="133"/>
      <c r="AF45" s="125" t="str">
        <f>IF(AE45&lt;&gt;0,IF(AE45/N45&gt;100%,100%,AE45/N45)," ")</f>
        <v> </v>
      </c>
      <c r="AG45" s="125"/>
      <c r="AH45" s="119" t="e">
        <f t="shared" si="2"/>
        <v>#DIV/0!</v>
      </c>
      <c r="AI45" s="120">
        <f t="shared" si="3"/>
        <v>0</v>
      </c>
      <c r="AJ45" s="134"/>
      <c r="AK45" s="125" t="str">
        <f>IF(AJ45&lt;&gt;0,IF(AJ45/O45&gt;100%,100%,AJ45/O45)," ")</f>
        <v> </v>
      </c>
      <c r="AL45" s="125"/>
      <c r="AM45" s="119" t="e">
        <f t="shared" si="4"/>
        <v>#DIV/0!</v>
      </c>
      <c r="AN45" s="120">
        <f t="shared" si="5"/>
        <v>0</v>
      </c>
      <c r="AO45" s="124"/>
      <c r="AP45" s="125" t="str">
        <f>IF(AO45&lt;&gt;0,IF(AO45/P45&gt;100%,100%,AO45/P45)," ")</f>
        <v> </v>
      </c>
      <c r="AQ45" s="125"/>
      <c r="AR45" s="119" t="e">
        <f t="shared" si="6"/>
        <v>#DIV/0!</v>
      </c>
      <c r="AS45" s="120">
        <f t="shared" si="7"/>
        <v>0</v>
      </c>
      <c r="AT45" s="124"/>
      <c r="AU45" s="125" t="str">
        <f>IF(AT45&lt;&gt;0,IF(AT45/Q45&gt;100%,100%,AT45/Q45)," ")</f>
        <v> </v>
      </c>
      <c r="AV45" s="125"/>
      <c r="AW45" s="136" t="e">
        <f t="shared" si="9"/>
        <v>#DIV/0!</v>
      </c>
      <c r="AX45" s="119" t="e">
        <f>IF(AW45&lt;&gt;0,IF(AW45/J45&gt;100%,100%,AW45/J45)," ")</f>
        <v>#DIV/0!</v>
      </c>
      <c r="AY45" s="120">
        <f t="shared" si="8"/>
        <v>0</v>
      </c>
      <c r="AZ45" s="138"/>
      <c r="BA45" s="138"/>
      <c r="BB45" s="138"/>
      <c r="BC45" s="138"/>
      <c r="BD45" s="138"/>
      <c r="BE45" s="139"/>
      <c r="BF45" s="139"/>
      <c r="BG45" s="139"/>
      <c r="BH45" s="139"/>
      <c r="BI45" s="139"/>
      <c r="BJ45" s="139"/>
      <c r="BK45" s="139"/>
      <c r="BL45" s="139"/>
      <c r="BM45" s="139"/>
      <c r="BN45" s="139"/>
      <c r="BO45" s="139"/>
      <c r="BP45" s="139"/>
      <c r="BQ45" s="139"/>
      <c r="BR45" s="139"/>
      <c r="BS45" s="139"/>
      <c r="BT45" s="139"/>
      <c r="BU45" s="139"/>
      <c r="BV45" s="139"/>
      <c r="BW45" s="139"/>
      <c r="BX45" s="141"/>
      <c r="BY45" s="141"/>
      <c r="BZ45" s="139"/>
      <c r="CA45" s="139"/>
    </row>
    <row r="46" spans="1:79" s="108" customFormat="1" ht="91.5" customHeight="1">
      <c r="A46" s="482"/>
      <c r="B46" s="482"/>
      <c r="C46" s="482"/>
      <c r="D46" s="482"/>
      <c r="E46" s="485"/>
      <c r="F46" s="479"/>
      <c r="G46" s="112"/>
      <c r="H46" s="176" t="s">
        <v>277</v>
      </c>
      <c r="I46" s="182" t="s">
        <v>93</v>
      </c>
      <c r="J46" s="188" t="s">
        <v>272</v>
      </c>
      <c r="K46" s="178" t="s">
        <v>273</v>
      </c>
      <c r="L46" s="178">
        <v>0.03</v>
      </c>
      <c r="M46" s="177"/>
      <c r="N46" s="178"/>
      <c r="O46" s="178">
        <v>0.01</v>
      </c>
      <c r="P46" s="178"/>
      <c r="Q46" s="178">
        <v>0.02</v>
      </c>
      <c r="R46" s="178"/>
      <c r="S46" s="178">
        <v>0.03</v>
      </c>
      <c r="T46" s="193" t="s">
        <v>275</v>
      </c>
      <c r="U46" s="193" t="s">
        <v>278</v>
      </c>
      <c r="V46" s="114" t="s">
        <v>131</v>
      </c>
      <c r="W46" s="133"/>
      <c r="X46" s="115" t="str">
        <f>IF(W46&lt;&gt;0,IF(W46/L46&gt;100%,100%,W46/L46)," ")</f>
        <v> </v>
      </c>
      <c r="Y46" s="132"/>
      <c r="Z46" s="133"/>
      <c r="AA46" s="117" t="str">
        <f>IF(Z46&lt;&gt;0,IF(Z46/M46&gt;100%,100%,Z46/M46)," ")</f>
        <v> </v>
      </c>
      <c r="AB46" s="117"/>
      <c r="AC46" s="119" t="e">
        <f t="shared" si="0"/>
        <v>#DIV/0!</v>
      </c>
      <c r="AD46" s="120">
        <f t="shared" si="1"/>
        <v>0</v>
      </c>
      <c r="AE46" s="133"/>
      <c r="AF46" s="125" t="str">
        <f>IF(AE46&lt;&gt;0,IF(AE46/N46&gt;100%,100%,AE46/N46)," ")</f>
        <v> </v>
      </c>
      <c r="AG46" s="125"/>
      <c r="AH46" s="119" t="e">
        <f t="shared" si="2"/>
        <v>#DIV/0!</v>
      </c>
      <c r="AI46" s="120">
        <f t="shared" si="3"/>
        <v>0</v>
      </c>
      <c r="AJ46" s="134"/>
      <c r="AK46" s="125" t="str">
        <f>IF(AJ46&lt;&gt;0,IF(AJ46/O46&gt;100%,100%,AJ46/O46)," ")</f>
        <v> </v>
      </c>
      <c r="AL46" s="125"/>
      <c r="AM46" s="119" t="e">
        <f t="shared" si="4"/>
        <v>#DIV/0!</v>
      </c>
      <c r="AN46" s="120">
        <f t="shared" si="5"/>
        <v>0</v>
      </c>
      <c r="AO46" s="124"/>
      <c r="AP46" s="125" t="str">
        <f>IF(AO46&lt;&gt;0,IF(AO46/P46&gt;100%,100%,AO46/P46)," ")</f>
        <v> </v>
      </c>
      <c r="AQ46" s="125"/>
      <c r="AR46" s="119" t="e">
        <f t="shared" si="6"/>
        <v>#DIV/0!</v>
      </c>
      <c r="AS46" s="120">
        <f t="shared" si="7"/>
        <v>0</v>
      </c>
      <c r="AT46" s="124"/>
      <c r="AU46" s="125" t="str">
        <f>IF(AT46&lt;&gt;0,IF(AT46/Q46&gt;100%,100%,AT46/Q46)," ")</f>
        <v> </v>
      </c>
      <c r="AV46" s="125"/>
      <c r="AW46" s="136" t="e">
        <f t="shared" si="9"/>
        <v>#DIV/0!</v>
      </c>
      <c r="AX46" s="119" t="e">
        <f>IF(AW46&lt;&gt;0,IF(AW46/J46&gt;100%,100%,AW46/J46)," ")</f>
        <v>#DIV/0!</v>
      </c>
      <c r="AY46" s="120">
        <f t="shared" si="8"/>
        <v>0</v>
      </c>
      <c r="AZ46" s="127"/>
      <c r="BA46" s="127"/>
      <c r="BB46" s="127"/>
      <c r="BC46" s="127"/>
      <c r="BD46" s="127"/>
      <c r="BE46" s="128"/>
      <c r="BF46" s="128"/>
      <c r="BG46" s="128"/>
      <c r="BH46" s="128"/>
      <c r="BI46" s="128"/>
      <c r="BJ46" s="128"/>
      <c r="BK46" s="128"/>
      <c r="BL46" s="128"/>
      <c r="BM46" s="128"/>
      <c r="BN46" s="128"/>
      <c r="BO46" s="128"/>
      <c r="BP46" s="128"/>
      <c r="BQ46" s="128"/>
      <c r="BR46" s="128"/>
      <c r="BS46" s="128"/>
      <c r="BT46" s="128"/>
      <c r="BU46" s="128"/>
      <c r="BV46" s="129"/>
      <c r="BW46" s="129"/>
      <c r="BX46" s="130"/>
      <c r="BY46" s="130"/>
      <c r="BZ46" s="128"/>
      <c r="CA46" s="128"/>
    </row>
    <row r="47" spans="1:79" s="108" customFormat="1" ht="76.5" customHeight="1">
      <c r="A47" s="482"/>
      <c r="B47" s="482"/>
      <c r="C47" s="482"/>
      <c r="D47" s="482"/>
      <c r="E47" s="485"/>
      <c r="F47" s="479"/>
      <c r="G47" s="112"/>
      <c r="H47" s="176"/>
      <c r="I47" s="176"/>
      <c r="J47" s="192"/>
      <c r="K47" s="178"/>
      <c r="L47" s="178"/>
      <c r="M47" s="177"/>
      <c r="N47" s="178"/>
      <c r="O47" s="178"/>
      <c r="P47" s="178"/>
      <c r="Q47" s="178"/>
      <c r="R47" s="179"/>
      <c r="S47" s="168"/>
      <c r="T47" s="190"/>
      <c r="U47" s="190"/>
      <c r="V47" s="142"/>
      <c r="W47" s="133"/>
      <c r="X47" s="115"/>
      <c r="Y47" s="132"/>
      <c r="Z47" s="133"/>
      <c r="AA47" s="117"/>
      <c r="AB47" s="117"/>
      <c r="AC47" s="119"/>
      <c r="AD47" s="120"/>
      <c r="AE47" s="133"/>
      <c r="AF47" s="125"/>
      <c r="AG47" s="125"/>
      <c r="AH47" s="119"/>
      <c r="AI47" s="120"/>
      <c r="AJ47" s="134"/>
      <c r="AK47" s="125"/>
      <c r="AL47" s="125"/>
      <c r="AM47" s="119"/>
      <c r="AN47" s="120"/>
      <c r="AO47" s="124"/>
      <c r="AP47" s="125"/>
      <c r="AQ47" s="125"/>
      <c r="AR47" s="119"/>
      <c r="AS47" s="120"/>
      <c r="AT47" s="124"/>
      <c r="AU47" s="125"/>
      <c r="AV47" s="125"/>
      <c r="AW47" s="136"/>
      <c r="AX47" s="119"/>
      <c r="AY47" s="120"/>
      <c r="AZ47" s="127"/>
      <c r="BA47" s="127"/>
      <c r="BB47" s="127"/>
      <c r="BC47" s="127"/>
      <c r="BD47" s="127"/>
      <c r="BE47" s="128"/>
      <c r="BF47" s="128"/>
      <c r="BG47" s="128"/>
      <c r="BH47" s="128"/>
      <c r="BI47" s="128"/>
      <c r="BJ47" s="128"/>
      <c r="BK47" s="128"/>
      <c r="BL47" s="128"/>
      <c r="BM47" s="128"/>
      <c r="BN47" s="128"/>
      <c r="BO47" s="128"/>
      <c r="BP47" s="128"/>
      <c r="BQ47" s="128"/>
      <c r="BR47" s="128"/>
      <c r="BS47" s="128"/>
      <c r="BT47" s="128"/>
      <c r="BU47" s="128"/>
      <c r="BV47" s="129"/>
      <c r="BW47" s="129"/>
      <c r="BX47" s="130"/>
      <c r="BY47" s="130"/>
      <c r="BZ47" s="128"/>
      <c r="CA47" s="128"/>
    </row>
    <row r="48" spans="1:79" s="108" customFormat="1" ht="52.5" customHeight="1">
      <c r="A48" s="482"/>
      <c r="B48" s="483"/>
      <c r="C48" s="483"/>
      <c r="D48" s="483"/>
      <c r="E48" s="486"/>
      <c r="F48" s="480"/>
      <c r="G48" s="112"/>
      <c r="H48" s="469" t="s">
        <v>167</v>
      </c>
      <c r="I48" s="470"/>
      <c r="J48" s="470"/>
      <c r="K48" s="470"/>
      <c r="L48" s="471"/>
      <c r="M48" s="196">
        <v>0.0262</v>
      </c>
      <c r="N48" s="178"/>
      <c r="O48" s="178"/>
      <c r="P48" s="178"/>
      <c r="Q48" s="178"/>
      <c r="R48" s="179"/>
      <c r="S48" s="168"/>
      <c r="T48" s="190"/>
      <c r="U48" s="190"/>
      <c r="V48" s="142"/>
      <c r="W48" s="133"/>
      <c r="X48" s="115"/>
      <c r="Y48" s="132"/>
      <c r="Z48" s="133"/>
      <c r="AA48" s="117"/>
      <c r="AB48" s="117"/>
      <c r="AC48" s="119"/>
      <c r="AD48" s="120"/>
      <c r="AE48" s="133"/>
      <c r="AF48" s="125"/>
      <c r="AG48" s="125"/>
      <c r="AH48" s="119"/>
      <c r="AI48" s="120"/>
      <c r="AJ48" s="134"/>
      <c r="AK48" s="125"/>
      <c r="AL48" s="125"/>
      <c r="AM48" s="119"/>
      <c r="AN48" s="120"/>
      <c r="AO48" s="124"/>
      <c r="AP48" s="125"/>
      <c r="AQ48" s="125"/>
      <c r="AR48" s="119"/>
      <c r="AS48" s="120"/>
      <c r="AT48" s="124"/>
      <c r="AU48" s="125"/>
      <c r="AV48" s="125"/>
      <c r="AW48" s="136"/>
      <c r="AX48" s="119"/>
      <c r="AY48" s="120"/>
      <c r="AZ48" s="127"/>
      <c r="BA48" s="127"/>
      <c r="BB48" s="127"/>
      <c r="BC48" s="127"/>
      <c r="BD48" s="127"/>
      <c r="BE48" s="128"/>
      <c r="BF48" s="128"/>
      <c r="BG48" s="128"/>
      <c r="BH48" s="128"/>
      <c r="BI48" s="128"/>
      <c r="BJ48" s="128"/>
      <c r="BK48" s="128"/>
      <c r="BL48" s="128"/>
      <c r="BM48" s="128"/>
      <c r="BN48" s="128"/>
      <c r="BO48" s="128"/>
      <c r="BP48" s="128"/>
      <c r="BQ48" s="128"/>
      <c r="BR48" s="128"/>
      <c r="BS48" s="128"/>
      <c r="BT48" s="128"/>
      <c r="BU48" s="128"/>
      <c r="BV48" s="129"/>
      <c r="BW48" s="129"/>
      <c r="BX48" s="130"/>
      <c r="BY48" s="130"/>
      <c r="BZ48" s="128"/>
      <c r="CA48" s="128"/>
    </row>
    <row r="49" spans="1:79" s="108" customFormat="1" ht="83.25" customHeight="1" hidden="1">
      <c r="A49" s="482"/>
      <c r="B49" s="481" t="s">
        <v>183</v>
      </c>
      <c r="C49" s="481" t="s">
        <v>184</v>
      </c>
      <c r="D49" s="481" t="s">
        <v>185</v>
      </c>
      <c r="E49" s="484">
        <v>11</v>
      </c>
      <c r="F49" s="493" t="s">
        <v>186</v>
      </c>
      <c r="G49" s="112"/>
      <c r="H49" s="167" t="s">
        <v>187</v>
      </c>
      <c r="I49" s="176"/>
      <c r="J49" s="192"/>
      <c r="K49" s="196"/>
      <c r="L49" s="178"/>
      <c r="M49" s="178"/>
      <c r="N49" s="178"/>
      <c r="O49" s="178"/>
      <c r="P49" s="178"/>
      <c r="Q49" s="178"/>
      <c r="R49" s="179"/>
      <c r="S49" s="168"/>
      <c r="T49" s="194"/>
      <c r="U49" s="194"/>
      <c r="V49" s="131"/>
      <c r="W49" s="133"/>
      <c r="X49" s="115" t="str">
        <f>IF(W49&lt;&gt;0,IF(W49/L49&gt;100%,100%,W49/L49)," ")</f>
        <v> </v>
      </c>
      <c r="Y49" s="132"/>
      <c r="Z49" s="133"/>
      <c r="AA49" s="117" t="str">
        <f>IF(Z49&lt;&gt;0,IF(Z49/M49&gt;100%,100%,Z49/M49)," ")</f>
        <v> </v>
      </c>
      <c r="AB49" s="117"/>
      <c r="AC49" s="119" t="e">
        <f t="shared" si="0"/>
        <v>#DIV/0!</v>
      </c>
      <c r="AD49" s="120">
        <f t="shared" si="1"/>
        <v>0</v>
      </c>
      <c r="AE49" s="133"/>
      <c r="AF49" s="125" t="str">
        <f>IF(AE49&lt;&gt;0,IF(AE49/N49&gt;100%,100%,AE49/N49)," ")</f>
        <v> </v>
      </c>
      <c r="AG49" s="125"/>
      <c r="AH49" s="119" t="e">
        <f t="shared" si="2"/>
        <v>#DIV/0!</v>
      </c>
      <c r="AI49" s="120">
        <f t="shared" si="3"/>
        <v>0</v>
      </c>
      <c r="AJ49" s="134"/>
      <c r="AK49" s="125" t="str">
        <f>IF(AJ49&lt;&gt;0,IF(AJ49/O49&gt;100%,100%,AJ49/O49)," ")</f>
        <v> </v>
      </c>
      <c r="AL49" s="125"/>
      <c r="AM49" s="119" t="e">
        <f t="shared" si="4"/>
        <v>#DIV/0!</v>
      </c>
      <c r="AN49" s="120">
        <f t="shared" si="5"/>
        <v>0</v>
      </c>
      <c r="AO49" s="124"/>
      <c r="AP49" s="125" t="str">
        <f>IF(AO49&lt;&gt;0,IF(AO49/P49&gt;100%,100%,AO49/P49)," ")</f>
        <v> </v>
      </c>
      <c r="AQ49" s="125"/>
      <c r="AR49" s="119" t="e">
        <f t="shared" si="6"/>
        <v>#DIV/0!</v>
      </c>
      <c r="AS49" s="120">
        <f t="shared" si="7"/>
        <v>0</v>
      </c>
      <c r="AT49" s="124"/>
      <c r="AU49" s="125" t="str">
        <f>IF(AT49&lt;&gt;0,IF(AT49/Q49&gt;100%,100%,AT49/Q49)," ")</f>
        <v> </v>
      </c>
      <c r="AV49" s="125"/>
      <c r="AW49" s="136" t="e">
        <f t="shared" si="9"/>
        <v>#DIV/0!</v>
      </c>
      <c r="AX49" s="119" t="e">
        <f>IF(AW49&lt;&gt;0,IF(AW49/J49&gt;100%,100%,AW49/J49)," ")</f>
        <v>#DIV/0!</v>
      </c>
      <c r="AY49" s="120">
        <f t="shared" si="8"/>
        <v>0</v>
      </c>
      <c r="AZ49" s="127"/>
      <c r="BA49" s="127"/>
      <c r="BB49" s="127"/>
      <c r="BC49" s="127"/>
      <c r="BD49" s="127"/>
      <c r="BE49" s="128"/>
      <c r="BF49" s="128"/>
      <c r="BG49" s="128"/>
      <c r="BH49" s="128"/>
      <c r="BI49" s="128"/>
      <c r="BJ49" s="128"/>
      <c r="BK49" s="128"/>
      <c r="BL49" s="128"/>
      <c r="BM49" s="128"/>
      <c r="BN49" s="128"/>
      <c r="BO49" s="128"/>
      <c r="BP49" s="128"/>
      <c r="BQ49" s="128"/>
      <c r="BR49" s="128"/>
      <c r="BS49" s="128"/>
      <c r="BT49" s="128"/>
      <c r="BU49" s="128"/>
      <c r="BV49" s="135"/>
      <c r="BW49" s="135"/>
      <c r="BX49" s="128"/>
      <c r="BY49" s="128"/>
      <c r="BZ49" s="128"/>
      <c r="CA49" s="128"/>
    </row>
    <row r="50" spans="1:79" s="108" customFormat="1" ht="60" customHeight="1" hidden="1">
      <c r="A50" s="482"/>
      <c r="B50" s="482"/>
      <c r="C50" s="482"/>
      <c r="D50" s="482"/>
      <c r="E50" s="485"/>
      <c r="F50" s="494"/>
      <c r="G50" s="112"/>
      <c r="H50" s="176"/>
      <c r="I50" s="186"/>
      <c r="J50" s="187"/>
      <c r="K50" s="196"/>
      <c r="L50" s="178"/>
      <c r="M50" s="182"/>
      <c r="N50" s="182"/>
      <c r="O50" s="183"/>
      <c r="P50" s="183"/>
      <c r="Q50" s="183"/>
      <c r="R50" s="184"/>
      <c r="S50" s="185"/>
      <c r="T50" s="180"/>
      <c r="U50" s="180"/>
      <c r="V50" s="137" t="s">
        <v>125</v>
      </c>
      <c r="W50" s="133"/>
      <c r="X50" s="115" t="str">
        <f>IF(W50&lt;&gt;0,IF(W50/L50&gt;100%,100%,W50/L50)," ")</f>
        <v> </v>
      </c>
      <c r="Y50" s="132"/>
      <c r="Z50" s="133"/>
      <c r="AA50" s="117" t="str">
        <f>IF(Z50&lt;&gt;0,IF(Z50/M50&gt;100%,100%,Z50/M50)," ")</f>
        <v> </v>
      </c>
      <c r="AB50" s="117"/>
      <c r="AC50" s="119" t="e">
        <f t="shared" si="0"/>
        <v>#DIV/0!</v>
      </c>
      <c r="AD50" s="120">
        <f t="shared" si="1"/>
        <v>0</v>
      </c>
      <c r="AE50" s="133"/>
      <c r="AF50" s="125" t="str">
        <f>IF(AE50&lt;&gt;0,IF(AE50/N50&gt;100%,100%,AE50/N50)," ")</f>
        <v> </v>
      </c>
      <c r="AG50" s="125"/>
      <c r="AH50" s="119" t="e">
        <f t="shared" si="2"/>
        <v>#DIV/0!</v>
      </c>
      <c r="AI50" s="120">
        <f t="shared" si="3"/>
        <v>0</v>
      </c>
      <c r="AJ50" s="134"/>
      <c r="AK50" s="125" t="str">
        <f>IF(AJ50&lt;&gt;0,IF(AJ50/O50&gt;100%,100%,AJ50/O50)," ")</f>
        <v> </v>
      </c>
      <c r="AL50" s="125"/>
      <c r="AM50" s="119" t="e">
        <f t="shared" si="4"/>
        <v>#DIV/0!</v>
      </c>
      <c r="AN50" s="120">
        <f t="shared" si="5"/>
        <v>0</v>
      </c>
      <c r="AO50" s="124"/>
      <c r="AP50" s="125" t="str">
        <f>IF(AO50&lt;&gt;0,IF(AO50/P50&gt;100%,100%,AO50/P50)," ")</f>
        <v> </v>
      </c>
      <c r="AQ50" s="125"/>
      <c r="AR50" s="119" t="e">
        <f t="shared" si="6"/>
        <v>#DIV/0!</v>
      </c>
      <c r="AS50" s="120">
        <f t="shared" si="7"/>
        <v>0</v>
      </c>
      <c r="AT50" s="124"/>
      <c r="AU50" s="125" t="str">
        <f>IF(AT50&lt;&gt;0,IF(AT50/Q50&gt;100%,100%,AT50/Q50)," ")</f>
        <v> </v>
      </c>
      <c r="AV50" s="125"/>
      <c r="AW50" s="136" t="e">
        <f t="shared" si="9"/>
        <v>#DIV/0!</v>
      </c>
      <c r="AX50" s="119" t="e">
        <f>IF(AW50&lt;&gt;0,IF(AW50/J50&gt;100%,100%,AW50/J50)," ")</f>
        <v>#DIV/0!</v>
      </c>
      <c r="AY50" s="120">
        <f t="shared" si="8"/>
        <v>0</v>
      </c>
      <c r="AZ50" s="127"/>
      <c r="BA50" s="127"/>
      <c r="BB50" s="127"/>
      <c r="BC50" s="127"/>
      <c r="BD50" s="127"/>
      <c r="BE50" s="128"/>
      <c r="BF50" s="128"/>
      <c r="BG50" s="128"/>
      <c r="BH50" s="128"/>
      <c r="BI50" s="128"/>
      <c r="BJ50" s="128"/>
      <c r="BK50" s="128"/>
      <c r="BL50" s="128"/>
      <c r="BM50" s="128"/>
      <c r="BN50" s="128"/>
      <c r="BO50" s="128"/>
      <c r="BP50" s="128"/>
      <c r="BQ50" s="128"/>
      <c r="BR50" s="128"/>
      <c r="BS50" s="128"/>
      <c r="BT50" s="128"/>
      <c r="BU50" s="128"/>
      <c r="BV50" s="135"/>
      <c r="BW50" s="135"/>
      <c r="BX50" s="128"/>
      <c r="BY50" s="128"/>
      <c r="BZ50" s="128"/>
      <c r="CA50" s="128"/>
    </row>
    <row r="51" spans="1:79" s="108" customFormat="1" ht="65.25" customHeight="1" hidden="1">
      <c r="A51" s="482"/>
      <c r="B51" s="482"/>
      <c r="C51" s="482"/>
      <c r="D51" s="482"/>
      <c r="E51" s="485"/>
      <c r="F51" s="494"/>
      <c r="G51" s="112"/>
      <c r="H51" s="176"/>
      <c r="I51" s="186"/>
      <c r="J51" s="187"/>
      <c r="K51" s="196"/>
      <c r="L51" s="178"/>
      <c r="M51" s="182"/>
      <c r="N51" s="182"/>
      <c r="O51" s="183"/>
      <c r="P51" s="183"/>
      <c r="Q51" s="183"/>
      <c r="R51" s="184"/>
      <c r="S51" s="185"/>
      <c r="T51" s="180"/>
      <c r="U51" s="180"/>
      <c r="V51" s="137" t="s">
        <v>125</v>
      </c>
      <c r="W51" s="133"/>
      <c r="X51" s="115" t="str">
        <f>IF(W51&lt;&gt;0,IF(W51/L51&gt;100%,100%,W51/L51)," ")</f>
        <v> </v>
      </c>
      <c r="Y51" s="132"/>
      <c r="Z51" s="133"/>
      <c r="AA51" s="117" t="str">
        <f>IF(Z51&lt;&gt;0,IF(Z51/M51&gt;100%,100%,Z51/M51)," ")</f>
        <v> </v>
      </c>
      <c r="AB51" s="117"/>
      <c r="AC51" s="119" t="e">
        <f t="shared" si="0"/>
        <v>#DIV/0!</v>
      </c>
      <c r="AD51" s="120">
        <f t="shared" si="1"/>
        <v>0</v>
      </c>
      <c r="AE51" s="133"/>
      <c r="AF51" s="125" t="str">
        <f>IF(AE51&lt;&gt;0,IF(AE51/N51&gt;100%,100%,AE51/N51)," ")</f>
        <v> </v>
      </c>
      <c r="AG51" s="125"/>
      <c r="AH51" s="119" t="e">
        <f t="shared" si="2"/>
        <v>#DIV/0!</v>
      </c>
      <c r="AI51" s="120">
        <f t="shared" si="3"/>
        <v>0</v>
      </c>
      <c r="AJ51" s="134"/>
      <c r="AK51" s="125" t="str">
        <f>IF(AJ51&lt;&gt;0,IF(AJ51/O51&gt;100%,100%,AJ51/O51)," ")</f>
        <v> </v>
      </c>
      <c r="AL51" s="125"/>
      <c r="AM51" s="119" t="e">
        <f t="shared" si="4"/>
        <v>#DIV/0!</v>
      </c>
      <c r="AN51" s="120">
        <f t="shared" si="5"/>
        <v>0</v>
      </c>
      <c r="AO51" s="124"/>
      <c r="AP51" s="125" t="str">
        <f>IF(AO51&lt;&gt;0,IF(AO51/P51&gt;100%,100%,AO51/P51)," ")</f>
        <v> </v>
      </c>
      <c r="AQ51" s="125"/>
      <c r="AR51" s="119" t="e">
        <f t="shared" si="6"/>
        <v>#DIV/0!</v>
      </c>
      <c r="AS51" s="120">
        <f t="shared" si="7"/>
        <v>0</v>
      </c>
      <c r="AT51" s="124"/>
      <c r="AU51" s="125" t="str">
        <f>IF(AT51&lt;&gt;0,IF(AT51/Q51&gt;100%,100%,AT51/Q51)," ")</f>
        <v> </v>
      </c>
      <c r="AV51" s="125"/>
      <c r="AW51" s="136" t="e">
        <f t="shared" si="9"/>
        <v>#DIV/0!</v>
      </c>
      <c r="AX51" s="119" t="e">
        <f>IF(AW51&lt;&gt;0,IF(AW51/J51&gt;100%,100%,AW51/J51)," ")</f>
        <v>#DIV/0!</v>
      </c>
      <c r="AY51" s="120">
        <f t="shared" si="8"/>
        <v>0</v>
      </c>
      <c r="AZ51" s="127"/>
      <c r="BA51" s="127"/>
      <c r="BB51" s="127"/>
      <c r="BC51" s="127"/>
      <c r="BD51" s="127"/>
      <c r="BE51" s="128"/>
      <c r="BF51" s="128"/>
      <c r="BG51" s="128"/>
      <c r="BH51" s="128"/>
      <c r="BI51" s="128"/>
      <c r="BJ51" s="128"/>
      <c r="BK51" s="128"/>
      <c r="BL51" s="128"/>
      <c r="BM51" s="128"/>
      <c r="BN51" s="128"/>
      <c r="BO51" s="128"/>
      <c r="BP51" s="128"/>
      <c r="BQ51" s="128"/>
      <c r="BR51" s="128"/>
      <c r="BS51" s="128"/>
      <c r="BT51" s="128"/>
      <c r="BU51" s="128"/>
      <c r="BV51" s="135"/>
      <c r="BW51" s="135"/>
      <c r="BX51" s="128"/>
      <c r="BY51" s="128"/>
      <c r="BZ51" s="128"/>
      <c r="CA51" s="128"/>
    </row>
    <row r="52" spans="1:79" s="108" customFormat="1" ht="65.25" customHeight="1" hidden="1">
      <c r="A52" s="482"/>
      <c r="B52" s="482"/>
      <c r="C52" s="482"/>
      <c r="D52" s="482"/>
      <c r="E52" s="486"/>
      <c r="F52" s="495"/>
      <c r="G52" s="112"/>
      <c r="H52" s="469" t="s">
        <v>167</v>
      </c>
      <c r="I52" s="470"/>
      <c r="J52" s="471"/>
      <c r="K52" s="196"/>
      <c r="L52" s="178"/>
      <c r="M52" s="182"/>
      <c r="N52" s="182"/>
      <c r="O52" s="183"/>
      <c r="P52" s="183"/>
      <c r="Q52" s="183"/>
      <c r="R52" s="184"/>
      <c r="S52" s="185"/>
      <c r="T52" s="180"/>
      <c r="U52" s="180"/>
      <c r="V52" s="137"/>
      <c r="W52" s="133"/>
      <c r="X52" s="115"/>
      <c r="Y52" s="132"/>
      <c r="Z52" s="133"/>
      <c r="AA52" s="117"/>
      <c r="AB52" s="117"/>
      <c r="AC52" s="119"/>
      <c r="AD52" s="120"/>
      <c r="AE52" s="133"/>
      <c r="AF52" s="125"/>
      <c r="AG52" s="125"/>
      <c r="AH52" s="119"/>
      <c r="AI52" s="120"/>
      <c r="AJ52" s="134"/>
      <c r="AK52" s="125"/>
      <c r="AL52" s="125"/>
      <c r="AM52" s="119"/>
      <c r="AN52" s="120"/>
      <c r="AO52" s="124"/>
      <c r="AP52" s="125"/>
      <c r="AQ52" s="125"/>
      <c r="AR52" s="119"/>
      <c r="AS52" s="120"/>
      <c r="AT52" s="124"/>
      <c r="AU52" s="125"/>
      <c r="AV52" s="125"/>
      <c r="AW52" s="136"/>
      <c r="AX52" s="119"/>
      <c r="AY52" s="120"/>
      <c r="AZ52" s="127"/>
      <c r="BA52" s="127"/>
      <c r="BB52" s="127"/>
      <c r="BC52" s="127"/>
      <c r="BD52" s="127"/>
      <c r="BE52" s="128"/>
      <c r="BF52" s="128"/>
      <c r="BG52" s="128"/>
      <c r="BH52" s="128"/>
      <c r="BI52" s="128"/>
      <c r="BJ52" s="128"/>
      <c r="BK52" s="128"/>
      <c r="BL52" s="128"/>
      <c r="BM52" s="128"/>
      <c r="BN52" s="143"/>
      <c r="BO52" s="128"/>
      <c r="BP52" s="128"/>
      <c r="BQ52" s="128"/>
      <c r="BR52" s="128"/>
      <c r="BS52" s="128"/>
      <c r="BT52" s="128"/>
      <c r="BU52" s="128"/>
      <c r="BV52" s="135"/>
      <c r="BW52" s="135"/>
      <c r="BX52" s="128"/>
      <c r="BY52" s="128"/>
      <c r="BZ52" s="128"/>
      <c r="CA52" s="128"/>
    </row>
    <row r="53" spans="1:79" s="108" customFormat="1" ht="94.5" customHeight="1" hidden="1">
      <c r="A53" s="482"/>
      <c r="B53" s="482"/>
      <c r="C53" s="482"/>
      <c r="D53" s="482"/>
      <c r="E53" s="484">
        <v>12</v>
      </c>
      <c r="F53" s="493" t="s">
        <v>188</v>
      </c>
      <c r="G53" s="112"/>
      <c r="H53" s="167" t="s">
        <v>189</v>
      </c>
      <c r="I53" s="182"/>
      <c r="J53" s="188"/>
      <c r="K53" s="196"/>
      <c r="L53" s="182"/>
      <c r="M53" s="182"/>
      <c r="N53" s="182"/>
      <c r="O53" s="182"/>
      <c r="P53" s="182"/>
      <c r="Q53" s="182"/>
      <c r="R53" s="189"/>
      <c r="S53" s="189"/>
      <c r="T53" s="190"/>
      <c r="U53" s="190"/>
      <c r="V53" s="137" t="s">
        <v>125</v>
      </c>
      <c r="W53" s="133"/>
      <c r="X53" s="115" t="str">
        <f>IF(W53&lt;&gt;0,IF(W53/L53&gt;100%,100%,W53/L53)," ")</f>
        <v> </v>
      </c>
      <c r="Y53" s="132"/>
      <c r="Z53" s="133"/>
      <c r="AA53" s="117" t="str">
        <f>IF(Z53&lt;&gt;0,IF(Z53/M53&gt;100%,100%,Z53/M53)," ")</f>
        <v> </v>
      </c>
      <c r="AB53" s="117"/>
      <c r="AC53" s="119" t="e">
        <f t="shared" si="0"/>
        <v>#DIV/0!</v>
      </c>
      <c r="AD53" s="120">
        <f t="shared" si="1"/>
        <v>0</v>
      </c>
      <c r="AE53" s="133"/>
      <c r="AF53" s="125" t="str">
        <f>IF(AE53&lt;&gt;0,IF(AE53/N53&gt;100%,100%,AE53/N53)," ")</f>
        <v> </v>
      </c>
      <c r="AG53" s="125"/>
      <c r="AH53" s="119" t="e">
        <f t="shared" si="2"/>
        <v>#DIV/0!</v>
      </c>
      <c r="AI53" s="120">
        <f t="shared" si="3"/>
        <v>0</v>
      </c>
      <c r="AJ53" s="134"/>
      <c r="AK53" s="125" t="str">
        <f>IF(AJ53&lt;&gt;0,IF(AJ53/O53&gt;100%,100%,AJ53/O53)," ")</f>
        <v> </v>
      </c>
      <c r="AL53" s="125"/>
      <c r="AM53" s="119" t="e">
        <f t="shared" si="4"/>
        <v>#DIV/0!</v>
      </c>
      <c r="AN53" s="120">
        <f t="shared" si="5"/>
        <v>0</v>
      </c>
      <c r="AO53" s="124"/>
      <c r="AP53" s="125" t="str">
        <f>IF(AO53&lt;&gt;0,IF(AO53/P53&gt;100%,100%,AO53/P53)," ")</f>
        <v> </v>
      </c>
      <c r="AQ53" s="125"/>
      <c r="AR53" s="119" t="e">
        <f t="shared" si="6"/>
        <v>#DIV/0!</v>
      </c>
      <c r="AS53" s="120">
        <f t="shared" si="7"/>
        <v>0</v>
      </c>
      <c r="AT53" s="124"/>
      <c r="AU53" s="125" t="str">
        <f>IF(AT53&lt;&gt;0,IF(AT53/Q53&gt;100%,100%,AT53/Q53)," ")</f>
        <v> </v>
      </c>
      <c r="AV53" s="125"/>
      <c r="AW53" s="136" t="e">
        <f t="shared" si="9"/>
        <v>#DIV/0!</v>
      </c>
      <c r="AX53" s="119" t="e">
        <f>IF(AW53&lt;&gt;0,IF(AW53/J53&gt;100%,100%,AW53/J53)," ")</f>
        <v>#DIV/0!</v>
      </c>
      <c r="AY53" s="120">
        <f t="shared" si="8"/>
        <v>0</v>
      </c>
      <c r="AZ53" s="138"/>
      <c r="BA53" s="138"/>
      <c r="BB53" s="138"/>
      <c r="BC53" s="138"/>
      <c r="BD53" s="138"/>
      <c r="BE53" s="139"/>
      <c r="BF53" s="139"/>
      <c r="BG53" s="139"/>
      <c r="BH53" s="139"/>
      <c r="BI53" s="139"/>
      <c r="BJ53" s="139"/>
      <c r="BK53" s="139"/>
      <c r="BL53" s="139"/>
      <c r="BM53" s="139"/>
      <c r="BN53" s="140"/>
      <c r="BO53" s="139"/>
      <c r="BP53" s="139"/>
      <c r="BQ53" s="139"/>
      <c r="BR53" s="139"/>
      <c r="BS53" s="139"/>
      <c r="BT53" s="139"/>
      <c r="BU53" s="139"/>
      <c r="BV53" s="141"/>
      <c r="BW53" s="141"/>
      <c r="BX53" s="141"/>
      <c r="BY53" s="141"/>
      <c r="BZ53" s="139"/>
      <c r="CA53" s="139"/>
    </row>
    <row r="54" spans="1:79" s="108" customFormat="1" ht="75" customHeight="1" hidden="1">
      <c r="A54" s="482"/>
      <c r="B54" s="482"/>
      <c r="C54" s="482"/>
      <c r="D54" s="482"/>
      <c r="E54" s="485"/>
      <c r="F54" s="494"/>
      <c r="G54" s="112"/>
      <c r="H54" s="176"/>
      <c r="I54" s="182"/>
      <c r="J54" s="188"/>
      <c r="K54" s="196"/>
      <c r="L54" s="182"/>
      <c r="M54" s="182"/>
      <c r="N54" s="182"/>
      <c r="O54" s="182"/>
      <c r="P54" s="182"/>
      <c r="Q54" s="182"/>
      <c r="R54" s="189"/>
      <c r="S54" s="189"/>
      <c r="T54" s="190"/>
      <c r="U54" s="190"/>
      <c r="V54" s="137" t="s">
        <v>125</v>
      </c>
      <c r="W54" s="133"/>
      <c r="X54" s="115" t="str">
        <f>IF(W54&lt;&gt;0,IF(W54/L54&gt;100%,100%,W54/L54)," ")</f>
        <v> </v>
      </c>
      <c r="Y54" s="132"/>
      <c r="Z54" s="133"/>
      <c r="AA54" s="117" t="str">
        <f>IF(Z54&lt;&gt;0,IF(Z54/M54&gt;100%,100%,Z54/M54)," ")</f>
        <v> </v>
      </c>
      <c r="AB54" s="117"/>
      <c r="AC54" s="119" t="e">
        <f t="shared" si="0"/>
        <v>#DIV/0!</v>
      </c>
      <c r="AD54" s="120">
        <f t="shared" si="1"/>
        <v>0</v>
      </c>
      <c r="AE54" s="133"/>
      <c r="AF54" s="125" t="str">
        <f>IF(AE54&lt;&gt;0,IF(AE54/N54&gt;100%,100%,AE54/N54)," ")</f>
        <v> </v>
      </c>
      <c r="AG54" s="125"/>
      <c r="AH54" s="119" t="e">
        <f t="shared" si="2"/>
        <v>#DIV/0!</v>
      </c>
      <c r="AI54" s="120">
        <f t="shared" si="3"/>
        <v>0</v>
      </c>
      <c r="AJ54" s="134"/>
      <c r="AK54" s="125" t="str">
        <f>IF(AJ54&lt;&gt;0,IF(AJ54/O54&gt;100%,100%,AJ54/O54)," ")</f>
        <v> </v>
      </c>
      <c r="AL54" s="125"/>
      <c r="AM54" s="119" t="e">
        <f t="shared" si="4"/>
        <v>#DIV/0!</v>
      </c>
      <c r="AN54" s="120">
        <f t="shared" si="5"/>
        <v>0</v>
      </c>
      <c r="AO54" s="124"/>
      <c r="AP54" s="125" t="str">
        <f>IF(AO54&lt;&gt;0,IF(AO54/P54&gt;100%,100%,AO54/P54)," ")</f>
        <v> </v>
      </c>
      <c r="AQ54" s="125"/>
      <c r="AR54" s="119" t="e">
        <f t="shared" si="6"/>
        <v>#DIV/0!</v>
      </c>
      <c r="AS54" s="120">
        <f t="shared" si="7"/>
        <v>0</v>
      </c>
      <c r="AT54" s="124"/>
      <c r="AU54" s="125" t="str">
        <f>IF(AT54&lt;&gt;0,IF(AT54/Q54&gt;100%,100%,AT54/Q54)," ")</f>
        <v> </v>
      </c>
      <c r="AV54" s="125"/>
      <c r="AW54" s="136" t="e">
        <f t="shared" si="9"/>
        <v>#DIV/0!</v>
      </c>
      <c r="AX54" s="119" t="e">
        <f>IF(AW54&lt;&gt;0,IF(AW54/J54&gt;100%,100%,AW54/J54)," ")</f>
        <v>#DIV/0!</v>
      </c>
      <c r="AY54" s="120">
        <f t="shared" si="8"/>
        <v>0</v>
      </c>
      <c r="AZ54" s="138"/>
      <c r="BA54" s="138"/>
      <c r="BB54" s="138"/>
      <c r="BC54" s="138"/>
      <c r="BD54" s="138"/>
      <c r="BE54" s="139"/>
      <c r="BF54" s="139"/>
      <c r="BG54" s="139"/>
      <c r="BH54" s="139"/>
      <c r="BI54" s="139"/>
      <c r="BJ54" s="139"/>
      <c r="BK54" s="139"/>
      <c r="BL54" s="139"/>
      <c r="BM54" s="139"/>
      <c r="BN54" s="139"/>
      <c r="BO54" s="139"/>
      <c r="BP54" s="139"/>
      <c r="BQ54" s="139"/>
      <c r="BR54" s="139"/>
      <c r="BS54" s="139"/>
      <c r="BT54" s="139"/>
      <c r="BU54" s="139"/>
      <c r="BV54" s="139"/>
      <c r="BW54" s="139"/>
      <c r="BX54" s="141"/>
      <c r="BY54" s="141"/>
      <c r="BZ54" s="139"/>
      <c r="CA54" s="139"/>
    </row>
    <row r="55" spans="1:79" s="108" customFormat="1" ht="76.5" customHeight="1" hidden="1">
      <c r="A55" s="482"/>
      <c r="B55" s="482"/>
      <c r="C55" s="482"/>
      <c r="D55" s="482"/>
      <c r="E55" s="485"/>
      <c r="F55" s="494"/>
      <c r="G55" s="112"/>
      <c r="H55" s="176"/>
      <c r="I55" s="176"/>
      <c r="J55" s="192"/>
      <c r="K55" s="196"/>
      <c r="L55" s="178"/>
      <c r="M55" s="178"/>
      <c r="N55" s="178"/>
      <c r="O55" s="178"/>
      <c r="P55" s="178"/>
      <c r="Q55" s="178"/>
      <c r="R55" s="179"/>
      <c r="S55" s="168"/>
      <c r="T55" s="193"/>
      <c r="U55" s="193"/>
      <c r="V55" s="114" t="s">
        <v>131</v>
      </c>
      <c r="W55" s="133"/>
      <c r="X55" s="115" t="str">
        <f>IF(W55&lt;&gt;0,IF(W55/L55&gt;100%,100%,W55/L55)," ")</f>
        <v> </v>
      </c>
      <c r="Y55" s="132"/>
      <c r="Z55" s="133"/>
      <c r="AA55" s="117" t="str">
        <f>IF(Z55&lt;&gt;0,IF(Z55/M55&gt;100%,100%,Z55/M55)," ")</f>
        <v> </v>
      </c>
      <c r="AB55" s="117"/>
      <c r="AC55" s="119" t="e">
        <f t="shared" si="0"/>
        <v>#DIV/0!</v>
      </c>
      <c r="AD55" s="120">
        <f t="shared" si="1"/>
        <v>0</v>
      </c>
      <c r="AE55" s="133"/>
      <c r="AF55" s="125" t="str">
        <f>IF(AE55&lt;&gt;0,IF(AE55/N55&gt;100%,100%,AE55/N55)," ")</f>
        <v> </v>
      </c>
      <c r="AG55" s="125"/>
      <c r="AH55" s="119" t="e">
        <f t="shared" si="2"/>
        <v>#DIV/0!</v>
      </c>
      <c r="AI55" s="120">
        <f t="shared" si="3"/>
        <v>0</v>
      </c>
      <c r="AJ55" s="134"/>
      <c r="AK55" s="125" t="str">
        <f>IF(AJ55&lt;&gt;0,IF(AJ55/O55&gt;100%,100%,AJ55/O55)," ")</f>
        <v> </v>
      </c>
      <c r="AL55" s="125"/>
      <c r="AM55" s="119" t="e">
        <f t="shared" si="4"/>
        <v>#DIV/0!</v>
      </c>
      <c r="AN55" s="120">
        <f t="shared" si="5"/>
        <v>0</v>
      </c>
      <c r="AO55" s="124"/>
      <c r="AP55" s="125" t="str">
        <f>IF(AO55&lt;&gt;0,IF(AO55/P55&gt;100%,100%,AO55/P55)," ")</f>
        <v> </v>
      </c>
      <c r="AQ55" s="125"/>
      <c r="AR55" s="119" t="e">
        <f t="shared" si="6"/>
        <v>#DIV/0!</v>
      </c>
      <c r="AS55" s="120">
        <f t="shared" si="7"/>
        <v>0</v>
      </c>
      <c r="AT55" s="124"/>
      <c r="AU55" s="125" t="str">
        <f>IF(AT55&lt;&gt;0,IF(AT55/Q55&gt;100%,100%,AT55/Q55)," ")</f>
        <v> </v>
      </c>
      <c r="AV55" s="125"/>
      <c r="AW55" s="136" t="e">
        <f t="shared" si="9"/>
        <v>#DIV/0!</v>
      </c>
      <c r="AX55" s="119" t="e">
        <f>IF(AW55&lt;&gt;0,IF(AW55/J55&gt;100%,100%,AW55/J55)," ")</f>
        <v>#DIV/0!</v>
      </c>
      <c r="AY55" s="120">
        <f t="shared" si="8"/>
        <v>0</v>
      </c>
      <c r="AZ55" s="127"/>
      <c r="BA55" s="127"/>
      <c r="BB55" s="127"/>
      <c r="BC55" s="127"/>
      <c r="BD55" s="127"/>
      <c r="BE55" s="128"/>
      <c r="BF55" s="128"/>
      <c r="BG55" s="128"/>
      <c r="BH55" s="128"/>
      <c r="BI55" s="128"/>
      <c r="BJ55" s="128"/>
      <c r="BK55" s="128"/>
      <c r="BL55" s="128"/>
      <c r="BM55" s="128"/>
      <c r="BN55" s="128"/>
      <c r="BO55" s="128"/>
      <c r="BP55" s="128"/>
      <c r="BQ55" s="128"/>
      <c r="BR55" s="128"/>
      <c r="BS55" s="128"/>
      <c r="BT55" s="128"/>
      <c r="BU55" s="128"/>
      <c r="BV55" s="129"/>
      <c r="BW55" s="129"/>
      <c r="BX55" s="130"/>
      <c r="BY55" s="130"/>
      <c r="BZ55" s="128"/>
      <c r="CA55" s="128"/>
    </row>
    <row r="56" spans="1:79" s="108" customFormat="1" ht="76.5" customHeight="1" hidden="1">
      <c r="A56" s="482"/>
      <c r="B56" s="482"/>
      <c r="C56" s="482"/>
      <c r="D56" s="482"/>
      <c r="E56" s="486"/>
      <c r="F56" s="495"/>
      <c r="G56" s="112"/>
      <c r="H56" s="469" t="s">
        <v>167</v>
      </c>
      <c r="I56" s="470"/>
      <c r="J56" s="471"/>
      <c r="K56" s="196"/>
      <c r="L56" s="178"/>
      <c r="M56" s="178"/>
      <c r="N56" s="178"/>
      <c r="O56" s="178"/>
      <c r="P56" s="178"/>
      <c r="Q56" s="178"/>
      <c r="R56" s="179"/>
      <c r="S56" s="168"/>
      <c r="T56" s="193"/>
      <c r="U56" s="193"/>
      <c r="V56" s="114"/>
      <c r="W56" s="133"/>
      <c r="X56" s="115"/>
      <c r="Y56" s="132"/>
      <c r="Z56" s="133"/>
      <c r="AA56" s="117"/>
      <c r="AB56" s="117"/>
      <c r="AC56" s="119"/>
      <c r="AD56" s="120"/>
      <c r="AE56" s="133"/>
      <c r="AF56" s="125"/>
      <c r="AG56" s="125"/>
      <c r="AH56" s="119"/>
      <c r="AI56" s="120"/>
      <c r="AJ56" s="134"/>
      <c r="AK56" s="125"/>
      <c r="AL56" s="125"/>
      <c r="AM56" s="119"/>
      <c r="AN56" s="120"/>
      <c r="AO56" s="124"/>
      <c r="AP56" s="125"/>
      <c r="AQ56" s="125"/>
      <c r="AR56" s="119"/>
      <c r="AS56" s="120"/>
      <c r="AT56" s="124"/>
      <c r="AU56" s="125"/>
      <c r="AV56" s="125"/>
      <c r="AW56" s="136"/>
      <c r="AX56" s="119"/>
      <c r="AY56" s="120"/>
      <c r="AZ56" s="127"/>
      <c r="BA56" s="127"/>
      <c r="BB56" s="127"/>
      <c r="BC56" s="127"/>
      <c r="BD56" s="127"/>
      <c r="BE56" s="128"/>
      <c r="BF56" s="128"/>
      <c r="BG56" s="128"/>
      <c r="BH56" s="128"/>
      <c r="BI56" s="128"/>
      <c r="BJ56" s="128"/>
      <c r="BK56" s="128"/>
      <c r="BL56" s="128"/>
      <c r="BM56" s="128"/>
      <c r="BN56" s="128"/>
      <c r="BO56" s="128"/>
      <c r="BP56" s="128"/>
      <c r="BQ56" s="128"/>
      <c r="BR56" s="128"/>
      <c r="BS56" s="128"/>
      <c r="BT56" s="128"/>
      <c r="BU56" s="128"/>
      <c r="BV56" s="129"/>
      <c r="BW56" s="129"/>
      <c r="BX56" s="130"/>
      <c r="BY56" s="130"/>
      <c r="BZ56" s="128"/>
      <c r="CA56" s="128"/>
    </row>
    <row r="57" spans="1:79" s="108" customFormat="1" ht="76.5" customHeight="1" hidden="1">
      <c r="A57" s="482"/>
      <c r="B57" s="482"/>
      <c r="C57" s="482"/>
      <c r="D57" s="482"/>
      <c r="E57" s="484">
        <v>13</v>
      </c>
      <c r="F57" s="472" t="s">
        <v>190</v>
      </c>
      <c r="G57" s="112"/>
      <c r="H57" s="167" t="s">
        <v>191</v>
      </c>
      <c r="I57" s="176"/>
      <c r="J57" s="192"/>
      <c r="K57" s="196"/>
      <c r="L57" s="178"/>
      <c r="M57" s="178"/>
      <c r="N57" s="178"/>
      <c r="O57" s="178"/>
      <c r="P57" s="178"/>
      <c r="Q57" s="178"/>
      <c r="R57" s="179"/>
      <c r="S57" s="168"/>
      <c r="T57" s="193"/>
      <c r="U57" s="193"/>
      <c r="V57" s="114" t="s">
        <v>131</v>
      </c>
      <c r="W57" s="133"/>
      <c r="X57" s="115" t="str">
        <f>IF(W57&lt;&gt;0,IF(W57/L57&gt;100%,100%,W57/L57)," ")</f>
        <v> </v>
      </c>
      <c r="Y57" s="132"/>
      <c r="Z57" s="133"/>
      <c r="AA57" s="117" t="str">
        <f>IF(Z57&lt;&gt;0,IF(Z57/M57&gt;100%,100%,Z57/M57)," ")</f>
        <v> </v>
      </c>
      <c r="AB57" s="117"/>
      <c r="AC57" s="119" t="e">
        <f t="shared" si="0"/>
        <v>#DIV/0!</v>
      </c>
      <c r="AD57" s="120">
        <f t="shared" si="1"/>
        <v>0</v>
      </c>
      <c r="AE57" s="133"/>
      <c r="AF57" s="125" t="str">
        <f>IF(AE57&lt;&gt;0,IF(AE57/N57&gt;100%,100%,AE57/N57)," ")</f>
        <v> </v>
      </c>
      <c r="AG57" s="125"/>
      <c r="AH57" s="119" t="e">
        <f t="shared" si="2"/>
        <v>#DIV/0!</v>
      </c>
      <c r="AI57" s="120">
        <f t="shared" si="3"/>
        <v>0</v>
      </c>
      <c r="AJ57" s="134"/>
      <c r="AK57" s="125" t="str">
        <f>IF(AJ57&lt;&gt;0,IF(AJ57/O57&gt;100%,100%,AJ57/O57)," ")</f>
        <v> </v>
      </c>
      <c r="AL57" s="125"/>
      <c r="AM57" s="119" t="e">
        <f t="shared" si="4"/>
        <v>#DIV/0!</v>
      </c>
      <c r="AN57" s="120">
        <f t="shared" si="5"/>
        <v>0</v>
      </c>
      <c r="AO57" s="124"/>
      <c r="AP57" s="125" t="str">
        <f>IF(AO57&lt;&gt;0,IF(AO57/P57&gt;100%,100%,AO57/P57)," ")</f>
        <v> </v>
      </c>
      <c r="AQ57" s="125"/>
      <c r="AR57" s="119" t="e">
        <f t="shared" si="6"/>
        <v>#DIV/0!</v>
      </c>
      <c r="AS57" s="120">
        <f t="shared" si="7"/>
        <v>0</v>
      </c>
      <c r="AT57" s="124"/>
      <c r="AU57" s="125" t="str">
        <f>IF(AT57&lt;&gt;0,IF(AT57/Q57&gt;100%,100%,AT57/Q57)," ")</f>
        <v> </v>
      </c>
      <c r="AV57" s="125"/>
      <c r="AW57" s="136" t="e">
        <f t="shared" si="9"/>
        <v>#DIV/0!</v>
      </c>
      <c r="AX57" s="119" t="e">
        <f>IF(AW57&lt;&gt;0,IF(AW57/J57&gt;100%,100%,AW57/J57)," ")</f>
        <v>#DIV/0!</v>
      </c>
      <c r="AY57" s="120">
        <f t="shared" si="8"/>
        <v>0</v>
      </c>
      <c r="AZ57" s="127"/>
      <c r="BA57" s="127"/>
      <c r="BB57" s="127"/>
      <c r="BC57" s="127"/>
      <c r="BD57" s="127"/>
      <c r="BE57" s="128"/>
      <c r="BF57" s="128"/>
      <c r="BG57" s="128"/>
      <c r="BH57" s="128"/>
      <c r="BI57" s="128"/>
      <c r="BJ57" s="128"/>
      <c r="BK57" s="128"/>
      <c r="BL57" s="128"/>
      <c r="BM57" s="128"/>
      <c r="BN57" s="128"/>
      <c r="BO57" s="128"/>
      <c r="BP57" s="128"/>
      <c r="BQ57" s="128"/>
      <c r="BR57" s="128"/>
      <c r="BS57" s="128"/>
      <c r="BT57" s="128"/>
      <c r="BU57" s="128"/>
      <c r="BV57" s="129"/>
      <c r="BW57" s="129"/>
      <c r="BX57" s="130"/>
      <c r="BY57" s="130"/>
      <c r="BZ57" s="128"/>
      <c r="CA57" s="128"/>
    </row>
    <row r="58" spans="1:79" s="108" customFormat="1" ht="83.25" customHeight="1" hidden="1">
      <c r="A58" s="482"/>
      <c r="B58" s="482"/>
      <c r="C58" s="482"/>
      <c r="D58" s="482"/>
      <c r="E58" s="485"/>
      <c r="F58" s="473"/>
      <c r="G58" s="112"/>
      <c r="H58" s="167" t="s">
        <v>192</v>
      </c>
      <c r="I58" s="176"/>
      <c r="J58" s="192"/>
      <c r="K58" s="196"/>
      <c r="L58" s="178"/>
      <c r="M58" s="178"/>
      <c r="N58" s="178"/>
      <c r="O58" s="178"/>
      <c r="P58" s="178"/>
      <c r="Q58" s="178"/>
      <c r="R58" s="179"/>
      <c r="S58" s="168"/>
      <c r="T58" s="194"/>
      <c r="U58" s="194"/>
      <c r="V58" s="131"/>
      <c r="W58" s="133"/>
      <c r="X58" s="115" t="str">
        <f>IF(W58&lt;&gt;0,IF(W58/L58&gt;100%,100%,W58/L58)," ")</f>
        <v> </v>
      </c>
      <c r="Y58" s="132"/>
      <c r="Z58" s="133"/>
      <c r="AA58" s="117" t="str">
        <f>IF(Z58&lt;&gt;0,IF(Z58/M58&gt;100%,100%,Z58/M58)," ")</f>
        <v> </v>
      </c>
      <c r="AB58" s="117"/>
      <c r="AC58" s="119" t="e">
        <f t="shared" si="0"/>
        <v>#DIV/0!</v>
      </c>
      <c r="AD58" s="120">
        <f t="shared" si="1"/>
        <v>0</v>
      </c>
      <c r="AE58" s="133"/>
      <c r="AF58" s="125" t="str">
        <f>IF(AE58&lt;&gt;0,IF(AE58/N58&gt;100%,100%,AE58/N58)," ")</f>
        <v> </v>
      </c>
      <c r="AG58" s="125"/>
      <c r="AH58" s="119" t="e">
        <f t="shared" si="2"/>
        <v>#DIV/0!</v>
      </c>
      <c r="AI58" s="120">
        <f t="shared" si="3"/>
        <v>0</v>
      </c>
      <c r="AJ58" s="134"/>
      <c r="AK58" s="125" t="str">
        <f>IF(AJ58&lt;&gt;0,IF(AJ58/O58&gt;100%,100%,AJ58/O58)," ")</f>
        <v> </v>
      </c>
      <c r="AL58" s="125"/>
      <c r="AM58" s="119" t="e">
        <f t="shared" si="4"/>
        <v>#DIV/0!</v>
      </c>
      <c r="AN58" s="120">
        <f t="shared" si="5"/>
        <v>0</v>
      </c>
      <c r="AO58" s="124"/>
      <c r="AP58" s="125" t="str">
        <f>IF(AO58&lt;&gt;0,IF(AO58/P58&gt;100%,100%,AO58/P58)," ")</f>
        <v> </v>
      </c>
      <c r="AQ58" s="125"/>
      <c r="AR58" s="119" t="e">
        <f t="shared" si="6"/>
        <v>#DIV/0!</v>
      </c>
      <c r="AS58" s="120">
        <f t="shared" si="7"/>
        <v>0</v>
      </c>
      <c r="AT58" s="124"/>
      <c r="AU58" s="125" t="str">
        <f>IF(AT58&lt;&gt;0,IF(AT58/Q58&gt;100%,100%,AT58/Q58)," ")</f>
        <v> </v>
      </c>
      <c r="AV58" s="125"/>
      <c r="AW58" s="136" t="e">
        <f t="shared" si="9"/>
        <v>#DIV/0!</v>
      </c>
      <c r="AX58" s="119" t="e">
        <f>IF(AW58&lt;&gt;0,IF(AW58/J58&gt;100%,100%,AW58/J58)," ")</f>
        <v>#DIV/0!</v>
      </c>
      <c r="AY58" s="120">
        <f t="shared" si="8"/>
        <v>0</v>
      </c>
      <c r="AZ58" s="127"/>
      <c r="BA58" s="127"/>
      <c r="BB58" s="127"/>
      <c r="BC58" s="127"/>
      <c r="BD58" s="127"/>
      <c r="BE58" s="128"/>
      <c r="BF58" s="128"/>
      <c r="BG58" s="128"/>
      <c r="BH58" s="128"/>
      <c r="BI58" s="128"/>
      <c r="BJ58" s="128"/>
      <c r="BK58" s="128"/>
      <c r="BL58" s="128"/>
      <c r="BM58" s="128"/>
      <c r="BN58" s="128"/>
      <c r="BO58" s="128"/>
      <c r="BP58" s="128"/>
      <c r="BQ58" s="128"/>
      <c r="BR58" s="128"/>
      <c r="BS58" s="128"/>
      <c r="BT58" s="128"/>
      <c r="BU58" s="128"/>
      <c r="BV58" s="135"/>
      <c r="BW58" s="135"/>
      <c r="BX58" s="128"/>
      <c r="BY58" s="128"/>
      <c r="BZ58" s="128"/>
      <c r="CA58" s="128"/>
    </row>
    <row r="59" spans="1:79" s="108" customFormat="1" ht="83.25" customHeight="1" hidden="1">
      <c r="A59" s="482"/>
      <c r="B59" s="482"/>
      <c r="C59" s="482"/>
      <c r="D59" s="482"/>
      <c r="E59" s="485"/>
      <c r="F59" s="473"/>
      <c r="G59" s="112"/>
      <c r="H59" s="176"/>
      <c r="I59" s="176"/>
      <c r="J59" s="192"/>
      <c r="K59" s="196"/>
      <c r="L59" s="178"/>
      <c r="M59" s="178"/>
      <c r="N59" s="178"/>
      <c r="O59" s="178"/>
      <c r="P59" s="178"/>
      <c r="Q59" s="178"/>
      <c r="R59" s="179"/>
      <c r="S59" s="168"/>
      <c r="T59" s="195"/>
      <c r="U59" s="195"/>
      <c r="V59" s="142"/>
      <c r="W59" s="133"/>
      <c r="X59" s="115"/>
      <c r="Y59" s="132"/>
      <c r="Z59" s="133"/>
      <c r="AA59" s="117"/>
      <c r="AB59" s="117"/>
      <c r="AC59" s="119"/>
      <c r="AD59" s="120"/>
      <c r="AE59" s="133"/>
      <c r="AF59" s="125"/>
      <c r="AG59" s="125"/>
      <c r="AH59" s="119"/>
      <c r="AI59" s="120"/>
      <c r="AJ59" s="134"/>
      <c r="AK59" s="125"/>
      <c r="AL59" s="125"/>
      <c r="AM59" s="119"/>
      <c r="AN59" s="120"/>
      <c r="AO59" s="124"/>
      <c r="AP59" s="125"/>
      <c r="AQ59" s="125"/>
      <c r="AR59" s="119"/>
      <c r="AS59" s="120"/>
      <c r="AT59" s="124"/>
      <c r="AU59" s="125"/>
      <c r="AV59" s="125"/>
      <c r="AW59" s="136"/>
      <c r="AX59" s="119"/>
      <c r="AY59" s="120"/>
      <c r="AZ59" s="127"/>
      <c r="BA59" s="127"/>
      <c r="BB59" s="127"/>
      <c r="BC59" s="127"/>
      <c r="BD59" s="127"/>
      <c r="BE59" s="128"/>
      <c r="BF59" s="128"/>
      <c r="BG59" s="128"/>
      <c r="BH59" s="128"/>
      <c r="BI59" s="128"/>
      <c r="BJ59" s="128"/>
      <c r="BK59" s="128"/>
      <c r="BL59" s="128"/>
      <c r="BM59" s="128"/>
      <c r="BN59" s="128"/>
      <c r="BO59" s="128"/>
      <c r="BP59" s="128"/>
      <c r="BQ59" s="128"/>
      <c r="BR59" s="128"/>
      <c r="BS59" s="128"/>
      <c r="BT59" s="128"/>
      <c r="BU59" s="128"/>
      <c r="BV59" s="135"/>
      <c r="BW59" s="135"/>
      <c r="BX59" s="128"/>
      <c r="BY59" s="128"/>
      <c r="BZ59" s="128"/>
      <c r="CA59" s="128"/>
    </row>
    <row r="60" spans="1:79" s="108" customFormat="1" ht="83.25" customHeight="1" hidden="1">
      <c r="A60" s="482"/>
      <c r="B60" s="482"/>
      <c r="C60" s="482"/>
      <c r="D60" s="482"/>
      <c r="E60" s="486"/>
      <c r="F60" s="474"/>
      <c r="G60" s="112"/>
      <c r="H60" s="469" t="s">
        <v>167</v>
      </c>
      <c r="I60" s="470"/>
      <c r="J60" s="471"/>
      <c r="K60" s="196"/>
      <c r="L60" s="178"/>
      <c r="M60" s="178"/>
      <c r="N60" s="178"/>
      <c r="O60" s="178"/>
      <c r="P60" s="178"/>
      <c r="Q60" s="178"/>
      <c r="R60" s="179"/>
      <c r="S60" s="168"/>
      <c r="T60" s="195"/>
      <c r="U60" s="195"/>
      <c r="V60" s="142"/>
      <c r="W60" s="133"/>
      <c r="X60" s="115"/>
      <c r="Y60" s="132"/>
      <c r="Z60" s="133"/>
      <c r="AA60" s="117"/>
      <c r="AB60" s="117"/>
      <c r="AC60" s="119"/>
      <c r="AD60" s="120"/>
      <c r="AE60" s="133"/>
      <c r="AF60" s="125"/>
      <c r="AG60" s="125"/>
      <c r="AH60" s="119"/>
      <c r="AI60" s="120"/>
      <c r="AJ60" s="134"/>
      <c r="AK60" s="125"/>
      <c r="AL60" s="125"/>
      <c r="AM60" s="119"/>
      <c r="AN60" s="120"/>
      <c r="AO60" s="124"/>
      <c r="AP60" s="125"/>
      <c r="AQ60" s="125"/>
      <c r="AR60" s="119"/>
      <c r="AS60" s="120"/>
      <c r="AT60" s="124"/>
      <c r="AU60" s="125"/>
      <c r="AV60" s="125"/>
      <c r="AW60" s="136"/>
      <c r="AX60" s="119"/>
      <c r="AY60" s="120"/>
      <c r="AZ60" s="127"/>
      <c r="BA60" s="127"/>
      <c r="BB60" s="127"/>
      <c r="BC60" s="127"/>
      <c r="BD60" s="127"/>
      <c r="BE60" s="128"/>
      <c r="BF60" s="128"/>
      <c r="BG60" s="128"/>
      <c r="BH60" s="128"/>
      <c r="BI60" s="128"/>
      <c r="BJ60" s="128"/>
      <c r="BK60" s="128"/>
      <c r="BL60" s="128"/>
      <c r="BM60" s="128"/>
      <c r="BN60" s="128"/>
      <c r="BO60" s="128"/>
      <c r="BP60" s="128"/>
      <c r="BQ60" s="128"/>
      <c r="BR60" s="128"/>
      <c r="BS60" s="128"/>
      <c r="BT60" s="128"/>
      <c r="BU60" s="128"/>
      <c r="BV60" s="135"/>
      <c r="BW60" s="135"/>
      <c r="BX60" s="128"/>
      <c r="BY60" s="128"/>
      <c r="BZ60" s="128"/>
      <c r="CA60" s="128"/>
    </row>
    <row r="61" spans="1:79" s="108" customFormat="1" ht="94.5" customHeight="1" hidden="1">
      <c r="A61" s="482"/>
      <c r="B61" s="482"/>
      <c r="C61" s="482"/>
      <c r="D61" s="482"/>
      <c r="E61" s="484">
        <v>14</v>
      </c>
      <c r="F61" s="472" t="s">
        <v>193</v>
      </c>
      <c r="G61" s="112"/>
      <c r="H61" s="191"/>
      <c r="I61" s="186"/>
      <c r="J61" s="187"/>
      <c r="K61" s="196"/>
      <c r="L61" s="178"/>
      <c r="M61" s="182"/>
      <c r="N61" s="182"/>
      <c r="O61" s="183"/>
      <c r="P61" s="183"/>
      <c r="Q61" s="183"/>
      <c r="R61" s="184"/>
      <c r="S61" s="185"/>
      <c r="T61" s="180"/>
      <c r="U61" s="180"/>
      <c r="V61" s="137" t="s">
        <v>125</v>
      </c>
      <c r="W61" s="133"/>
      <c r="X61" s="115" t="str">
        <f>IF(W61&lt;&gt;0,IF(W61/L61&gt;100%,100%,W61/L61)," ")</f>
        <v> </v>
      </c>
      <c r="Y61" s="132"/>
      <c r="Z61" s="133"/>
      <c r="AA61" s="117" t="str">
        <f>IF(Z61&lt;&gt;0,IF(Z61/M61&gt;100%,100%,Z61/M61)," ")</f>
        <v> </v>
      </c>
      <c r="AB61" s="117"/>
      <c r="AC61" s="119" t="e">
        <f t="shared" si="0"/>
        <v>#DIV/0!</v>
      </c>
      <c r="AD61" s="120">
        <f t="shared" si="1"/>
        <v>0</v>
      </c>
      <c r="AE61" s="133"/>
      <c r="AF61" s="125" t="str">
        <f>IF(AE61&lt;&gt;0,IF(AE61/N61&gt;100%,100%,AE61/N61)," ")</f>
        <v> </v>
      </c>
      <c r="AG61" s="125"/>
      <c r="AH61" s="119" t="e">
        <f t="shared" si="2"/>
        <v>#DIV/0!</v>
      </c>
      <c r="AI61" s="120">
        <f t="shared" si="3"/>
        <v>0</v>
      </c>
      <c r="AJ61" s="134"/>
      <c r="AK61" s="125" t="str">
        <f>IF(AJ61&lt;&gt;0,IF(AJ61/O61&gt;100%,100%,AJ61/O61)," ")</f>
        <v> </v>
      </c>
      <c r="AL61" s="125"/>
      <c r="AM61" s="119" t="e">
        <f t="shared" si="4"/>
        <v>#DIV/0!</v>
      </c>
      <c r="AN61" s="120">
        <f t="shared" si="5"/>
        <v>0</v>
      </c>
      <c r="AO61" s="124"/>
      <c r="AP61" s="125" t="str">
        <f>IF(AO61&lt;&gt;0,IF(AO61/P61&gt;100%,100%,AO61/P61)," ")</f>
        <v> </v>
      </c>
      <c r="AQ61" s="125"/>
      <c r="AR61" s="119" t="e">
        <f t="shared" si="6"/>
        <v>#DIV/0!</v>
      </c>
      <c r="AS61" s="120">
        <f t="shared" si="7"/>
        <v>0</v>
      </c>
      <c r="AT61" s="124"/>
      <c r="AU61" s="125" t="str">
        <f>IF(AT61&lt;&gt;0,IF(AT61/Q61&gt;100%,100%,AT61/Q61)," ")</f>
        <v> </v>
      </c>
      <c r="AV61" s="125"/>
      <c r="AW61" s="136" t="e">
        <f t="shared" si="9"/>
        <v>#DIV/0!</v>
      </c>
      <c r="AX61" s="119" t="e">
        <f>IF(AW61&lt;&gt;0,IF(AW61/J61&gt;100%,100%,AW61/J61)," ")</f>
        <v>#DIV/0!</v>
      </c>
      <c r="AY61" s="120">
        <f t="shared" si="8"/>
        <v>0</v>
      </c>
      <c r="AZ61" s="127"/>
      <c r="BA61" s="127"/>
      <c r="BB61" s="127"/>
      <c r="BC61" s="127"/>
      <c r="BD61" s="127"/>
      <c r="BE61" s="128"/>
      <c r="BF61" s="128"/>
      <c r="BG61" s="128"/>
      <c r="BH61" s="128"/>
      <c r="BI61" s="128"/>
      <c r="BJ61" s="128"/>
      <c r="BK61" s="128"/>
      <c r="BL61" s="128"/>
      <c r="BM61" s="128"/>
      <c r="BN61" s="128"/>
      <c r="BO61" s="128"/>
      <c r="BP61" s="128"/>
      <c r="BQ61" s="128"/>
      <c r="BR61" s="128"/>
      <c r="BS61" s="128"/>
      <c r="BT61" s="128"/>
      <c r="BU61" s="128"/>
      <c r="BV61" s="135"/>
      <c r="BW61" s="135"/>
      <c r="BX61" s="128"/>
      <c r="BY61" s="128"/>
      <c r="BZ61" s="128"/>
      <c r="CA61" s="128"/>
    </row>
    <row r="62" spans="1:79" s="108" customFormat="1" ht="65.25" customHeight="1" hidden="1">
      <c r="A62" s="482"/>
      <c r="B62" s="482"/>
      <c r="C62" s="482"/>
      <c r="D62" s="482"/>
      <c r="E62" s="485"/>
      <c r="F62" s="473"/>
      <c r="G62" s="112"/>
      <c r="H62" s="168"/>
      <c r="I62" s="186"/>
      <c r="J62" s="187"/>
      <c r="K62" s="196"/>
      <c r="L62" s="178"/>
      <c r="M62" s="182"/>
      <c r="N62" s="182"/>
      <c r="O62" s="183"/>
      <c r="P62" s="183"/>
      <c r="Q62" s="183"/>
      <c r="R62" s="184"/>
      <c r="S62" s="185"/>
      <c r="T62" s="180"/>
      <c r="U62" s="180"/>
      <c r="V62" s="137" t="s">
        <v>125</v>
      </c>
      <c r="W62" s="133"/>
      <c r="X62" s="115" t="str">
        <f>IF(W62&lt;&gt;0,IF(W62/L62&gt;100%,100%,W62/L62)," ")</f>
        <v> </v>
      </c>
      <c r="Y62" s="132"/>
      <c r="Z62" s="133"/>
      <c r="AA62" s="117" t="str">
        <f>IF(Z62&lt;&gt;0,IF(Z62/M62&gt;100%,100%,Z62/M62)," ")</f>
        <v> </v>
      </c>
      <c r="AB62" s="117"/>
      <c r="AC62" s="119" t="e">
        <f t="shared" si="0"/>
        <v>#DIV/0!</v>
      </c>
      <c r="AD62" s="120">
        <f t="shared" si="1"/>
        <v>0</v>
      </c>
      <c r="AE62" s="133"/>
      <c r="AF62" s="125" t="str">
        <f>IF(AE62&lt;&gt;0,IF(AE62/N62&gt;100%,100%,AE62/N62)," ")</f>
        <v> </v>
      </c>
      <c r="AG62" s="125"/>
      <c r="AH62" s="119" t="e">
        <f t="shared" si="2"/>
        <v>#DIV/0!</v>
      </c>
      <c r="AI62" s="120">
        <f t="shared" si="3"/>
        <v>0</v>
      </c>
      <c r="AJ62" s="134"/>
      <c r="AK62" s="125" t="str">
        <f>IF(AJ62&lt;&gt;0,IF(AJ62/O62&gt;100%,100%,AJ62/O62)," ")</f>
        <v> </v>
      </c>
      <c r="AL62" s="125"/>
      <c r="AM62" s="119" t="e">
        <f t="shared" si="4"/>
        <v>#DIV/0!</v>
      </c>
      <c r="AN62" s="120">
        <f t="shared" si="5"/>
        <v>0</v>
      </c>
      <c r="AO62" s="124"/>
      <c r="AP62" s="125" t="str">
        <f>IF(AO62&lt;&gt;0,IF(AO62/P62&gt;100%,100%,AO62/P62)," ")</f>
        <v> </v>
      </c>
      <c r="AQ62" s="125"/>
      <c r="AR62" s="119" t="e">
        <f t="shared" si="6"/>
        <v>#DIV/0!</v>
      </c>
      <c r="AS62" s="120">
        <f t="shared" si="7"/>
        <v>0</v>
      </c>
      <c r="AT62" s="124"/>
      <c r="AU62" s="125" t="str">
        <f>IF(AT62&lt;&gt;0,IF(AT62/Q62&gt;100%,100%,AT62/Q62)," ")</f>
        <v> </v>
      </c>
      <c r="AV62" s="125"/>
      <c r="AW62" s="136" t="e">
        <f t="shared" si="9"/>
        <v>#DIV/0!</v>
      </c>
      <c r="AX62" s="119" t="e">
        <f>IF(AW62&lt;&gt;0,IF(AW62/J62&gt;100%,100%,AW62/J62)," ")</f>
        <v>#DIV/0!</v>
      </c>
      <c r="AY62" s="120">
        <f t="shared" si="8"/>
        <v>0</v>
      </c>
      <c r="AZ62" s="127"/>
      <c r="BA62" s="127"/>
      <c r="BB62" s="127"/>
      <c r="BC62" s="127"/>
      <c r="BD62" s="127"/>
      <c r="BE62" s="128"/>
      <c r="BF62" s="128"/>
      <c r="BG62" s="128"/>
      <c r="BH62" s="128"/>
      <c r="BI62" s="128"/>
      <c r="BJ62" s="128"/>
      <c r="BK62" s="128"/>
      <c r="BL62" s="128"/>
      <c r="BM62" s="128"/>
      <c r="BN62" s="128"/>
      <c r="BO62" s="128"/>
      <c r="BP62" s="128"/>
      <c r="BQ62" s="128"/>
      <c r="BR62" s="128"/>
      <c r="BS62" s="128"/>
      <c r="BT62" s="128"/>
      <c r="BU62" s="128"/>
      <c r="BV62" s="135"/>
      <c r="BW62" s="135"/>
      <c r="BX62" s="128"/>
      <c r="BY62" s="128"/>
      <c r="BZ62" s="128"/>
      <c r="CA62" s="128"/>
    </row>
    <row r="63" spans="1:79" s="108" customFormat="1" ht="94.5" customHeight="1" hidden="1">
      <c r="A63" s="482"/>
      <c r="B63" s="482"/>
      <c r="C63" s="482"/>
      <c r="D63" s="482"/>
      <c r="E63" s="485"/>
      <c r="F63" s="473"/>
      <c r="G63" s="112"/>
      <c r="H63" s="168"/>
      <c r="I63" s="182"/>
      <c r="J63" s="188"/>
      <c r="K63" s="196"/>
      <c r="L63" s="182"/>
      <c r="M63" s="182"/>
      <c r="N63" s="182"/>
      <c r="O63" s="182"/>
      <c r="P63" s="182"/>
      <c r="Q63" s="182"/>
      <c r="R63" s="189"/>
      <c r="S63" s="189"/>
      <c r="T63" s="190"/>
      <c r="U63" s="190"/>
      <c r="V63" s="137" t="s">
        <v>125</v>
      </c>
      <c r="W63" s="133"/>
      <c r="X63" s="115" t="str">
        <f>IF(W63&lt;&gt;0,IF(W63/L63&gt;100%,100%,W63/L63)," ")</f>
        <v> </v>
      </c>
      <c r="Y63" s="132"/>
      <c r="Z63" s="133"/>
      <c r="AA63" s="117" t="str">
        <f>IF(Z63&lt;&gt;0,IF(Z63/M63&gt;100%,100%,Z63/M63)," ")</f>
        <v> </v>
      </c>
      <c r="AB63" s="117"/>
      <c r="AC63" s="119" t="e">
        <f t="shared" si="0"/>
        <v>#DIV/0!</v>
      </c>
      <c r="AD63" s="120">
        <f t="shared" si="1"/>
        <v>0</v>
      </c>
      <c r="AE63" s="133"/>
      <c r="AF63" s="125" t="str">
        <f>IF(AE63&lt;&gt;0,IF(AE63/N63&gt;100%,100%,AE63/N63)," ")</f>
        <v> </v>
      </c>
      <c r="AG63" s="125"/>
      <c r="AH63" s="119" t="e">
        <f t="shared" si="2"/>
        <v>#DIV/0!</v>
      </c>
      <c r="AI63" s="120">
        <f t="shared" si="3"/>
        <v>0</v>
      </c>
      <c r="AJ63" s="134"/>
      <c r="AK63" s="125" t="str">
        <f>IF(AJ63&lt;&gt;0,IF(AJ63/O63&gt;100%,100%,AJ63/O63)," ")</f>
        <v> </v>
      </c>
      <c r="AL63" s="125"/>
      <c r="AM63" s="119" t="e">
        <f t="shared" si="4"/>
        <v>#DIV/0!</v>
      </c>
      <c r="AN63" s="120">
        <f t="shared" si="5"/>
        <v>0</v>
      </c>
      <c r="AO63" s="124"/>
      <c r="AP63" s="125" t="str">
        <f>IF(AO63&lt;&gt;0,IF(AO63/P63&gt;100%,100%,AO63/P63)," ")</f>
        <v> </v>
      </c>
      <c r="AQ63" s="125"/>
      <c r="AR63" s="119" t="e">
        <f t="shared" si="6"/>
        <v>#DIV/0!</v>
      </c>
      <c r="AS63" s="120">
        <f t="shared" si="7"/>
        <v>0</v>
      </c>
      <c r="AT63" s="124"/>
      <c r="AU63" s="125" t="str">
        <f>IF(AT63&lt;&gt;0,IF(AT63/Q63&gt;100%,100%,AT63/Q63)," ")</f>
        <v> </v>
      </c>
      <c r="AV63" s="125"/>
      <c r="AW63" s="136" t="e">
        <f t="shared" si="9"/>
        <v>#DIV/0!</v>
      </c>
      <c r="AX63" s="119" t="e">
        <f>IF(AW63&lt;&gt;0,IF(AW63/J63&gt;100%,100%,AW63/J63)," ")</f>
        <v>#DIV/0!</v>
      </c>
      <c r="AY63" s="120">
        <f t="shared" si="8"/>
        <v>0</v>
      </c>
      <c r="AZ63" s="138"/>
      <c r="BA63" s="138"/>
      <c r="BB63" s="138"/>
      <c r="BC63" s="138"/>
      <c r="BD63" s="138"/>
      <c r="BE63" s="139"/>
      <c r="BF63" s="139"/>
      <c r="BG63" s="139"/>
      <c r="BH63" s="139"/>
      <c r="BI63" s="139"/>
      <c r="BJ63" s="139"/>
      <c r="BK63" s="139"/>
      <c r="BL63" s="139"/>
      <c r="BM63" s="139"/>
      <c r="BN63" s="140"/>
      <c r="BO63" s="139"/>
      <c r="BP63" s="139"/>
      <c r="BQ63" s="139"/>
      <c r="BR63" s="139"/>
      <c r="BS63" s="139"/>
      <c r="BT63" s="139"/>
      <c r="BU63" s="139"/>
      <c r="BV63" s="141"/>
      <c r="BW63" s="141"/>
      <c r="BX63" s="141"/>
      <c r="BY63" s="141"/>
      <c r="BZ63" s="139"/>
      <c r="CA63" s="139"/>
    </row>
    <row r="64" spans="1:79" s="108" customFormat="1" ht="94.5" customHeight="1" hidden="1">
      <c r="A64" s="482"/>
      <c r="B64" s="482"/>
      <c r="C64" s="482"/>
      <c r="D64" s="482"/>
      <c r="E64" s="486"/>
      <c r="F64" s="474"/>
      <c r="G64" s="112"/>
      <c r="H64" s="469" t="s">
        <v>167</v>
      </c>
      <c r="I64" s="470"/>
      <c r="J64" s="471"/>
      <c r="K64" s="196"/>
      <c r="L64" s="182"/>
      <c r="M64" s="182"/>
      <c r="N64" s="182"/>
      <c r="O64" s="182"/>
      <c r="P64" s="182"/>
      <c r="Q64" s="182"/>
      <c r="R64" s="189"/>
      <c r="S64" s="189"/>
      <c r="T64" s="190"/>
      <c r="U64" s="190"/>
      <c r="V64" s="137"/>
      <c r="W64" s="133"/>
      <c r="X64" s="115"/>
      <c r="Y64" s="132"/>
      <c r="Z64" s="133"/>
      <c r="AA64" s="117"/>
      <c r="AB64" s="117"/>
      <c r="AC64" s="119"/>
      <c r="AD64" s="120"/>
      <c r="AE64" s="133"/>
      <c r="AF64" s="125"/>
      <c r="AG64" s="125"/>
      <c r="AH64" s="119"/>
      <c r="AI64" s="120"/>
      <c r="AJ64" s="134"/>
      <c r="AK64" s="125"/>
      <c r="AL64" s="125"/>
      <c r="AM64" s="119"/>
      <c r="AN64" s="120"/>
      <c r="AO64" s="124"/>
      <c r="AP64" s="125"/>
      <c r="AQ64" s="125"/>
      <c r="AR64" s="119"/>
      <c r="AS64" s="120"/>
      <c r="AT64" s="124"/>
      <c r="AU64" s="125"/>
      <c r="AV64" s="125"/>
      <c r="AW64" s="136"/>
      <c r="AX64" s="119"/>
      <c r="AY64" s="120"/>
      <c r="AZ64" s="138"/>
      <c r="BA64" s="138"/>
      <c r="BB64" s="138"/>
      <c r="BC64" s="138"/>
      <c r="BD64" s="138"/>
      <c r="BE64" s="139"/>
      <c r="BF64" s="139"/>
      <c r="BG64" s="139"/>
      <c r="BH64" s="139"/>
      <c r="BI64" s="139"/>
      <c r="BJ64" s="139"/>
      <c r="BK64" s="139"/>
      <c r="BL64" s="139"/>
      <c r="BM64" s="139"/>
      <c r="BN64" s="140"/>
      <c r="BO64" s="139"/>
      <c r="BP64" s="139"/>
      <c r="BQ64" s="139"/>
      <c r="BR64" s="139"/>
      <c r="BS64" s="139"/>
      <c r="BT64" s="139"/>
      <c r="BU64" s="139"/>
      <c r="BV64" s="141"/>
      <c r="BW64" s="141"/>
      <c r="BX64" s="141"/>
      <c r="BY64" s="141"/>
      <c r="BZ64" s="139"/>
      <c r="CA64" s="139"/>
    </row>
    <row r="65" spans="1:79" s="108" customFormat="1" ht="76.5" customHeight="1" hidden="1">
      <c r="A65" s="482"/>
      <c r="B65" s="482"/>
      <c r="C65" s="482"/>
      <c r="D65" s="482"/>
      <c r="E65" s="484">
        <v>15</v>
      </c>
      <c r="F65" s="472" t="s">
        <v>194</v>
      </c>
      <c r="G65" s="112"/>
      <c r="H65" s="167" t="s">
        <v>195</v>
      </c>
      <c r="I65" s="176"/>
      <c r="J65" s="192"/>
      <c r="K65" s="196"/>
      <c r="L65" s="176"/>
      <c r="M65" s="176"/>
      <c r="N65" s="176"/>
      <c r="O65" s="176"/>
      <c r="P65" s="176"/>
      <c r="Q65" s="176"/>
      <c r="R65" s="179"/>
      <c r="S65" s="168"/>
      <c r="T65" s="193"/>
      <c r="U65" s="193"/>
      <c r="V65" s="466" t="s">
        <v>131</v>
      </c>
      <c r="W65" s="133"/>
      <c r="X65" s="115" t="str">
        <f>IF(W65&lt;&gt;0,IF(W65/L65&gt;100%,100%,W65/L65)," ")</f>
        <v> </v>
      </c>
      <c r="Y65" s="132"/>
      <c r="Z65" s="133"/>
      <c r="AA65" s="117" t="str">
        <f>IF(Z65&lt;&gt;0,IF(Z65/M65&gt;100%,100%,Z65/M65)," ")</f>
        <v> </v>
      </c>
      <c r="AB65" s="117"/>
      <c r="AC65" s="119" t="e">
        <f>AVERAGE(X65,AA65)</f>
        <v>#DIV/0!</v>
      </c>
      <c r="AD65" s="120">
        <f>SUM(Y65,AB65)</f>
        <v>0</v>
      </c>
      <c r="AE65" s="133"/>
      <c r="AF65" s="125" t="str">
        <f>IF(AE65&lt;&gt;0,IF(AE65/N65&gt;100%,100%,AE65/N65)," ")</f>
        <v> </v>
      </c>
      <c r="AG65" s="125"/>
      <c r="AH65" s="119" t="e">
        <f>AVERAGE(AC65,AF65)</f>
        <v>#DIV/0!</v>
      </c>
      <c r="AI65" s="120">
        <f>SUM(AD65,AG65)</f>
        <v>0</v>
      </c>
      <c r="AJ65" s="134"/>
      <c r="AK65" s="125" t="str">
        <f>IF(AJ65&lt;&gt;0,IF(AJ65/O65&gt;100%,100%,AJ65/O65)," ")</f>
        <v> </v>
      </c>
      <c r="AL65" s="125"/>
      <c r="AM65" s="119" t="e">
        <f>AVERAGE(AH65,AK65)</f>
        <v>#DIV/0!</v>
      </c>
      <c r="AN65" s="120">
        <f>SUM(AI65,AL65)</f>
        <v>0</v>
      </c>
      <c r="AO65" s="124"/>
      <c r="AP65" s="125" t="str">
        <f>IF(AO65&lt;&gt;0,IF(AO65/P65&gt;100%,100%,AO65/P65)," ")</f>
        <v> </v>
      </c>
      <c r="AQ65" s="125"/>
      <c r="AR65" s="119" t="e">
        <f>AVERAGE(AM65,AP65)</f>
        <v>#DIV/0!</v>
      </c>
      <c r="AS65" s="120">
        <f>SUM(AN65,AQ65)</f>
        <v>0</v>
      </c>
      <c r="AT65" s="124"/>
      <c r="AU65" s="125" t="str">
        <f>IF(AT65&lt;&gt;0,IF(AT65/Q65&gt;100%,100%,AT65/Q65)," ")</f>
        <v> </v>
      </c>
      <c r="AV65" s="125"/>
      <c r="AW65" s="136" t="e">
        <f>AVERAGE(W65,Z65,AE65,AJ65,AO65,AT65)</f>
        <v>#DIV/0!</v>
      </c>
      <c r="AX65" s="119" t="e">
        <f>IF(AW65&lt;&gt;0,IF(AW65/J65&gt;100%,100%,AW65/J65)," ")</f>
        <v>#DIV/0!</v>
      </c>
      <c r="AY65" s="120">
        <f>SUM(AV65,AS65)</f>
        <v>0</v>
      </c>
      <c r="AZ65" s="127"/>
      <c r="BA65" s="127"/>
      <c r="BB65" s="127"/>
      <c r="BC65" s="127"/>
      <c r="BD65" s="127"/>
      <c r="BE65" s="128"/>
      <c r="BF65" s="128"/>
      <c r="BG65" s="128"/>
      <c r="BH65" s="128"/>
      <c r="BI65" s="128"/>
      <c r="BJ65" s="128"/>
      <c r="BK65" s="128"/>
      <c r="BL65" s="128"/>
      <c r="BM65" s="128"/>
      <c r="BN65" s="128"/>
      <c r="BO65" s="128"/>
      <c r="BP65" s="128"/>
      <c r="BQ65" s="128"/>
      <c r="BR65" s="128"/>
      <c r="BS65" s="128"/>
      <c r="BT65" s="128"/>
      <c r="BU65" s="128"/>
      <c r="BV65" s="129"/>
      <c r="BW65" s="129"/>
      <c r="BX65" s="130"/>
      <c r="BY65" s="130"/>
      <c r="BZ65" s="128"/>
      <c r="CA65" s="128"/>
    </row>
    <row r="66" spans="1:79" s="108" customFormat="1" ht="83.25" customHeight="1" hidden="1">
      <c r="A66" s="482"/>
      <c r="B66" s="482"/>
      <c r="C66" s="482"/>
      <c r="D66" s="482"/>
      <c r="E66" s="485"/>
      <c r="F66" s="473"/>
      <c r="G66" s="112"/>
      <c r="H66" s="168"/>
      <c r="I66" s="176"/>
      <c r="J66" s="192"/>
      <c r="K66" s="196"/>
      <c r="L66" s="176"/>
      <c r="M66" s="176"/>
      <c r="N66" s="176"/>
      <c r="O66" s="176"/>
      <c r="P66" s="176"/>
      <c r="Q66" s="176"/>
      <c r="R66" s="179"/>
      <c r="S66" s="168"/>
      <c r="T66" s="194"/>
      <c r="U66" s="194"/>
      <c r="V66" s="468"/>
      <c r="W66" s="133"/>
      <c r="X66" s="115" t="str">
        <f>IF(W66&lt;&gt;0,IF(W66/L66&gt;100%,100%,W66/L66)," ")</f>
        <v> </v>
      </c>
      <c r="Y66" s="132"/>
      <c r="Z66" s="133"/>
      <c r="AA66" s="117" t="str">
        <f>IF(Z66&lt;&gt;0,IF(Z66/M66&gt;100%,100%,Z66/M66)," ")</f>
        <v> </v>
      </c>
      <c r="AB66" s="117"/>
      <c r="AC66" s="119" t="e">
        <f>AVERAGE(X66,AA66)</f>
        <v>#DIV/0!</v>
      </c>
      <c r="AD66" s="120">
        <f>SUM(Y66,AB66)</f>
        <v>0</v>
      </c>
      <c r="AE66" s="133"/>
      <c r="AF66" s="125" t="str">
        <f>IF(AE66&lt;&gt;0,IF(AE66/N66&gt;100%,100%,AE66/N66)," ")</f>
        <v> </v>
      </c>
      <c r="AG66" s="125"/>
      <c r="AH66" s="119" t="e">
        <f>AVERAGE(AC66,AF66)</f>
        <v>#DIV/0!</v>
      </c>
      <c r="AI66" s="120">
        <f>SUM(AD66,AG66)</f>
        <v>0</v>
      </c>
      <c r="AJ66" s="134"/>
      <c r="AK66" s="125" t="str">
        <f>IF(AJ66&lt;&gt;0,IF(AJ66/O66&gt;100%,100%,AJ66/O66)," ")</f>
        <v> </v>
      </c>
      <c r="AL66" s="125"/>
      <c r="AM66" s="119" t="e">
        <f>AVERAGE(AH66,AK66)</f>
        <v>#DIV/0!</v>
      </c>
      <c r="AN66" s="120">
        <f>SUM(AI66,AL66)</f>
        <v>0</v>
      </c>
      <c r="AO66" s="124"/>
      <c r="AP66" s="125" t="str">
        <f>IF(AO66&lt;&gt;0,IF(AO66/P66&gt;100%,100%,AO66/P66)," ")</f>
        <v> </v>
      </c>
      <c r="AQ66" s="125"/>
      <c r="AR66" s="119" t="e">
        <f>AVERAGE(AM66,AP66)</f>
        <v>#DIV/0!</v>
      </c>
      <c r="AS66" s="120">
        <f>SUM(AN66,AQ66)</f>
        <v>0</v>
      </c>
      <c r="AT66" s="124"/>
      <c r="AU66" s="125" t="str">
        <f>IF(AT66&lt;&gt;0,IF(AT66/Q66&gt;100%,100%,AT66/Q66)," ")</f>
        <v> </v>
      </c>
      <c r="AV66" s="125"/>
      <c r="AW66" s="136" t="e">
        <f>AVERAGE(W66,Z66,AE66,AJ66,AO66,AT66)</f>
        <v>#DIV/0!</v>
      </c>
      <c r="AX66" s="119" t="e">
        <f>IF(AW66&lt;&gt;0,IF(AW66/J66&gt;100%,100%,AW66/J66)," ")</f>
        <v>#DIV/0!</v>
      </c>
      <c r="AY66" s="120">
        <f>SUM(AV66,AS66)</f>
        <v>0</v>
      </c>
      <c r="AZ66" s="127"/>
      <c r="BA66" s="127"/>
      <c r="BB66" s="127"/>
      <c r="BC66" s="127"/>
      <c r="BD66" s="127"/>
      <c r="BE66" s="128"/>
      <c r="BF66" s="128"/>
      <c r="BG66" s="128"/>
      <c r="BH66" s="128"/>
      <c r="BI66" s="128"/>
      <c r="BJ66" s="128"/>
      <c r="BK66" s="128"/>
      <c r="BL66" s="128"/>
      <c r="BM66" s="128"/>
      <c r="BN66" s="128"/>
      <c r="BO66" s="128"/>
      <c r="BP66" s="128"/>
      <c r="BQ66" s="128"/>
      <c r="BR66" s="128"/>
      <c r="BS66" s="128"/>
      <c r="BT66" s="128"/>
      <c r="BU66" s="128"/>
      <c r="BV66" s="135"/>
      <c r="BW66" s="135"/>
      <c r="BX66" s="128"/>
      <c r="BY66" s="128"/>
      <c r="BZ66" s="128"/>
      <c r="CA66" s="128"/>
    </row>
    <row r="67" spans="1:79" s="108" customFormat="1" ht="73.5" customHeight="1" hidden="1">
      <c r="A67" s="482"/>
      <c r="B67" s="482"/>
      <c r="C67" s="482"/>
      <c r="D67" s="482"/>
      <c r="E67" s="485"/>
      <c r="F67" s="473"/>
      <c r="G67" s="112"/>
      <c r="H67" s="168"/>
      <c r="I67" s="186"/>
      <c r="J67" s="187"/>
      <c r="K67" s="196"/>
      <c r="L67" s="197"/>
      <c r="M67" s="198"/>
      <c r="N67" s="198"/>
      <c r="O67" s="183"/>
      <c r="P67" s="183"/>
      <c r="Q67" s="183"/>
      <c r="R67" s="184"/>
      <c r="S67" s="185"/>
      <c r="T67" s="180"/>
      <c r="U67" s="180"/>
      <c r="V67" s="137" t="s">
        <v>125</v>
      </c>
      <c r="W67" s="133"/>
      <c r="X67" s="115" t="str">
        <f>IF(W67&lt;&gt;0,IF(W67/L67&gt;100%,100%,W67/L67)," ")</f>
        <v> </v>
      </c>
      <c r="Y67" s="132"/>
      <c r="Z67" s="133"/>
      <c r="AA67" s="117" t="str">
        <f>IF(Z67&lt;&gt;0,IF(Z67/M67&gt;100%,100%,Z67/M67)," ")</f>
        <v> </v>
      </c>
      <c r="AB67" s="117"/>
      <c r="AC67" s="119" t="e">
        <f>AVERAGE(X67,AA67)</f>
        <v>#DIV/0!</v>
      </c>
      <c r="AD67" s="120">
        <f>SUM(Y67,AB67)</f>
        <v>0</v>
      </c>
      <c r="AE67" s="133"/>
      <c r="AF67" s="125" t="str">
        <f>IF(AE67&lt;&gt;0,IF(AE67/N67&gt;100%,100%,AE67/N67)," ")</f>
        <v> </v>
      </c>
      <c r="AG67" s="125"/>
      <c r="AH67" s="119" t="e">
        <f>AVERAGE(AC67,AF67)</f>
        <v>#DIV/0!</v>
      </c>
      <c r="AI67" s="120">
        <f>SUM(AD67,AG67)</f>
        <v>0</v>
      </c>
      <c r="AJ67" s="134"/>
      <c r="AK67" s="125" t="str">
        <f>IF(AJ67&lt;&gt;0,IF(AJ67/O67&gt;100%,100%,AJ67/O67)," ")</f>
        <v> </v>
      </c>
      <c r="AL67" s="125"/>
      <c r="AM67" s="119" t="e">
        <f>AVERAGE(AH67,AK67)</f>
        <v>#DIV/0!</v>
      </c>
      <c r="AN67" s="120">
        <f>SUM(AI67,AL67)</f>
        <v>0</v>
      </c>
      <c r="AO67" s="124"/>
      <c r="AP67" s="125" t="str">
        <f>IF(AO67&lt;&gt;0,IF(AO67/P67&gt;100%,100%,AO67/P67)," ")</f>
        <v> </v>
      </c>
      <c r="AQ67" s="125"/>
      <c r="AR67" s="119" t="e">
        <f>AVERAGE(AM67,AP67)</f>
        <v>#DIV/0!</v>
      </c>
      <c r="AS67" s="120">
        <f>SUM(AN67,AQ67)</f>
        <v>0</v>
      </c>
      <c r="AT67" s="124"/>
      <c r="AU67" s="125" t="str">
        <f>IF(AT67&lt;&gt;0,IF(AT67/Q67&gt;100%,100%,AT67/Q67)," ")</f>
        <v> </v>
      </c>
      <c r="AV67" s="125"/>
      <c r="AW67" s="136" t="e">
        <f>AVERAGE(W67,Z67,AE67,AJ67,AO67,AT67)</f>
        <v>#DIV/0!</v>
      </c>
      <c r="AX67" s="119" t="e">
        <f>IF(AW67&lt;&gt;0,IF(AW67/J67&gt;100%,100%,AW67/J67)," ")</f>
        <v>#DIV/0!</v>
      </c>
      <c r="AY67" s="120">
        <f>SUM(AV67,AS67)</f>
        <v>0</v>
      </c>
      <c r="AZ67" s="127"/>
      <c r="BA67" s="127"/>
      <c r="BB67" s="127"/>
      <c r="BC67" s="127"/>
      <c r="BD67" s="127"/>
      <c r="BE67" s="128"/>
      <c r="BF67" s="128"/>
      <c r="BG67" s="128"/>
      <c r="BH67" s="128"/>
      <c r="BI67" s="128"/>
      <c r="BJ67" s="128"/>
      <c r="BK67" s="128"/>
      <c r="BL67" s="128"/>
      <c r="BM67" s="128"/>
      <c r="BN67" s="128"/>
      <c r="BO67" s="128"/>
      <c r="BP67" s="128"/>
      <c r="BQ67" s="128"/>
      <c r="BR67" s="128"/>
      <c r="BS67" s="128"/>
      <c r="BT67" s="128"/>
      <c r="BU67" s="128"/>
      <c r="BV67" s="135"/>
      <c r="BW67" s="135"/>
      <c r="BX67" s="128"/>
      <c r="BY67" s="128"/>
      <c r="BZ67" s="128"/>
      <c r="CA67" s="128"/>
    </row>
    <row r="68" spans="1:79" s="108" customFormat="1" ht="73.5" customHeight="1" hidden="1">
      <c r="A68" s="482"/>
      <c r="B68" s="482"/>
      <c r="C68" s="482"/>
      <c r="D68" s="483"/>
      <c r="E68" s="486"/>
      <c r="F68" s="474"/>
      <c r="G68" s="112"/>
      <c r="H68" s="469" t="s">
        <v>167</v>
      </c>
      <c r="I68" s="470"/>
      <c r="J68" s="471"/>
      <c r="K68" s="196"/>
      <c r="L68" s="197"/>
      <c r="M68" s="198"/>
      <c r="N68" s="198"/>
      <c r="O68" s="183"/>
      <c r="P68" s="183"/>
      <c r="Q68" s="183"/>
      <c r="R68" s="184"/>
      <c r="S68" s="185"/>
      <c r="T68" s="180"/>
      <c r="U68" s="180"/>
      <c r="V68" s="137"/>
      <c r="W68" s="133"/>
      <c r="X68" s="115"/>
      <c r="Y68" s="132"/>
      <c r="Z68" s="133"/>
      <c r="AA68" s="117"/>
      <c r="AB68" s="117"/>
      <c r="AC68" s="119"/>
      <c r="AD68" s="120"/>
      <c r="AE68" s="133"/>
      <c r="AF68" s="125"/>
      <c r="AG68" s="125"/>
      <c r="AH68" s="119"/>
      <c r="AI68" s="120"/>
      <c r="AJ68" s="134"/>
      <c r="AK68" s="125"/>
      <c r="AL68" s="125"/>
      <c r="AM68" s="119"/>
      <c r="AN68" s="120"/>
      <c r="AO68" s="124"/>
      <c r="AP68" s="125"/>
      <c r="AQ68" s="125"/>
      <c r="AR68" s="119"/>
      <c r="AS68" s="120"/>
      <c r="AT68" s="124"/>
      <c r="AU68" s="125"/>
      <c r="AV68" s="125"/>
      <c r="AW68" s="136"/>
      <c r="AX68" s="119"/>
      <c r="AY68" s="120"/>
      <c r="AZ68" s="127"/>
      <c r="BA68" s="127"/>
      <c r="BB68" s="127"/>
      <c r="BC68" s="127"/>
      <c r="BD68" s="127"/>
      <c r="BE68" s="128"/>
      <c r="BF68" s="128"/>
      <c r="BG68" s="128"/>
      <c r="BH68" s="128"/>
      <c r="BI68" s="128"/>
      <c r="BJ68" s="128"/>
      <c r="BK68" s="128"/>
      <c r="BL68" s="128"/>
      <c r="BM68" s="128"/>
      <c r="BN68" s="143"/>
      <c r="BO68" s="128"/>
      <c r="BP68" s="128"/>
      <c r="BQ68" s="128"/>
      <c r="BR68" s="128"/>
      <c r="BS68" s="128"/>
      <c r="BT68" s="128"/>
      <c r="BU68" s="128"/>
      <c r="BV68" s="135"/>
      <c r="BW68" s="135"/>
      <c r="BX68" s="128"/>
      <c r="BY68" s="128"/>
      <c r="BZ68" s="128"/>
      <c r="CA68" s="128"/>
    </row>
    <row r="69" spans="1:79" s="108" customFormat="1" ht="94.5" customHeight="1" hidden="1">
      <c r="A69" s="482"/>
      <c r="B69" s="482"/>
      <c r="C69" s="482"/>
      <c r="D69" s="481" t="s">
        <v>196</v>
      </c>
      <c r="E69" s="484">
        <v>16</v>
      </c>
      <c r="F69" s="472" t="s">
        <v>197</v>
      </c>
      <c r="G69" s="112"/>
      <c r="H69" s="167" t="s">
        <v>198</v>
      </c>
      <c r="I69" s="182"/>
      <c r="J69" s="188"/>
      <c r="K69" s="196"/>
      <c r="L69" s="199"/>
      <c r="M69" s="199"/>
      <c r="N69" s="199"/>
      <c r="O69" s="199"/>
      <c r="P69" s="199"/>
      <c r="Q69" s="199"/>
      <c r="R69" s="189"/>
      <c r="S69" s="189"/>
      <c r="T69" s="190"/>
      <c r="U69" s="190"/>
      <c r="V69" s="137" t="s">
        <v>125</v>
      </c>
      <c r="W69" s="133"/>
      <c r="X69" s="115" t="str">
        <f>IF(W69&lt;&gt;0,IF(W69/L69&gt;100%,100%,W69/L69)," ")</f>
        <v> </v>
      </c>
      <c r="Y69" s="132"/>
      <c r="Z69" s="133"/>
      <c r="AA69" s="117" t="str">
        <f>IF(Z69&lt;&gt;0,IF(Z69/M69&gt;100%,100%,Z69/M69)," ")</f>
        <v> </v>
      </c>
      <c r="AB69" s="117"/>
      <c r="AC69" s="119" t="e">
        <f>AVERAGE(X69,AA69)</f>
        <v>#DIV/0!</v>
      </c>
      <c r="AD69" s="120">
        <f>SUM(Y69,AB69)</f>
        <v>0</v>
      </c>
      <c r="AE69" s="133"/>
      <c r="AF69" s="125" t="str">
        <f>IF(AE69&lt;&gt;0,IF(AE69/N69&gt;100%,100%,AE69/N69)," ")</f>
        <v> </v>
      </c>
      <c r="AG69" s="125"/>
      <c r="AH69" s="119" t="e">
        <f>AVERAGE(AC69,AF69)</f>
        <v>#DIV/0!</v>
      </c>
      <c r="AI69" s="120">
        <f>SUM(AD69,AG69)</f>
        <v>0</v>
      </c>
      <c r="AJ69" s="134"/>
      <c r="AK69" s="125" t="str">
        <f>IF(AJ69&lt;&gt;0,IF(AJ69/O69&gt;100%,100%,AJ69/O69)," ")</f>
        <v> </v>
      </c>
      <c r="AL69" s="125"/>
      <c r="AM69" s="119" t="e">
        <f>AVERAGE(AH69,AK69)</f>
        <v>#DIV/0!</v>
      </c>
      <c r="AN69" s="120">
        <f>SUM(AI69,AL69)</f>
        <v>0</v>
      </c>
      <c r="AO69" s="124"/>
      <c r="AP69" s="125" t="str">
        <f>IF(AO69&lt;&gt;0,IF(AO69/P69&gt;100%,100%,AO69/P69)," ")</f>
        <v> </v>
      </c>
      <c r="AQ69" s="125"/>
      <c r="AR69" s="119" t="e">
        <f>AVERAGE(AM69,AP69)</f>
        <v>#DIV/0!</v>
      </c>
      <c r="AS69" s="120">
        <f>SUM(AN69,AQ69)</f>
        <v>0</v>
      </c>
      <c r="AT69" s="124"/>
      <c r="AU69" s="125" t="str">
        <f>IF(AT69&lt;&gt;0,IF(AT69/Q69&gt;100%,100%,AT69/Q69)," ")</f>
        <v> </v>
      </c>
      <c r="AV69" s="125"/>
      <c r="AW69" s="136" t="e">
        <f>AVERAGE(W69,Z69,AE69,AJ69,AO69,AT69)</f>
        <v>#DIV/0!</v>
      </c>
      <c r="AX69" s="119" t="e">
        <f>IF(AW69&lt;&gt;0,IF(AW69/J69&gt;100%,100%,AW69/J69)," ")</f>
        <v>#DIV/0!</v>
      </c>
      <c r="AY69" s="120">
        <f>SUM(AV69,AS69)</f>
        <v>0</v>
      </c>
      <c r="AZ69" s="138"/>
      <c r="BA69" s="138"/>
      <c r="BB69" s="138"/>
      <c r="BC69" s="138"/>
      <c r="BD69" s="138"/>
      <c r="BE69" s="139"/>
      <c r="BF69" s="139"/>
      <c r="BG69" s="139"/>
      <c r="BH69" s="139"/>
      <c r="BI69" s="139"/>
      <c r="BJ69" s="139"/>
      <c r="BK69" s="139"/>
      <c r="BL69" s="139"/>
      <c r="BM69" s="139"/>
      <c r="BN69" s="140"/>
      <c r="BO69" s="139"/>
      <c r="BP69" s="139"/>
      <c r="BQ69" s="139"/>
      <c r="BR69" s="139"/>
      <c r="BS69" s="139"/>
      <c r="BT69" s="139"/>
      <c r="BU69" s="139"/>
      <c r="BV69" s="141"/>
      <c r="BW69" s="141"/>
      <c r="BX69" s="141"/>
      <c r="BY69" s="141"/>
      <c r="BZ69" s="139"/>
      <c r="CA69" s="139"/>
    </row>
    <row r="70" spans="1:79" s="108" customFormat="1" ht="75" customHeight="1" hidden="1">
      <c r="A70" s="482"/>
      <c r="B70" s="482"/>
      <c r="C70" s="482"/>
      <c r="D70" s="482"/>
      <c r="E70" s="485"/>
      <c r="F70" s="473"/>
      <c r="G70" s="112"/>
      <c r="H70" s="169" t="s">
        <v>199</v>
      </c>
      <c r="I70" s="182"/>
      <c r="J70" s="188"/>
      <c r="K70" s="196"/>
      <c r="L70" s="199"/>
      <c r="M70" s="199"/>
      <c r="N70" s="199"/>
      <c r="O70" s="199"/>
      <c r="P70" s="199"/>
      <c r="Q70" s="199"/>
      <c r="R70" s="189"/>
      <c r="S70" s="189"/>
      <c r="T70" s="190"/>
      <c r="U70" s="190"/>
      <c r="V70" s="137" t="s">
        <v>125</v>
      </c>
      <c r="W70" s="133"/>
      <c r="X70" s="115" t="str">
        <f>IF(W70&lt;&gt;0,IF(W70/L70&gt;100%,100%,W70/L70)," ")</f>
        <v> </v>
      </c>
      <c r="Y70" s="132"/>
      <c r="Z70" s="133"/>
      <c r="AA70" s="117" t="str">
        <f>IF(Z70&lt;&gt;0,IF(Z70/M70&gt;100%,100%,Z70/M70)," ")</f>
        <v> </v>
      </c>
      <c r="AB70" s="117"/>
      <c r="AC70" s="119" t="e">
        <f>AVERAGE(X70,AA70)</f>
        <v>#DIV/0!</v>
      </c>
      <c r="AD70" s="120">
        <f>SUM(Y70,AB70)</f>
        <v>0</v>
      </c>
      <c r="AE70" s="133"/>
      <c r="AF70" s="125" t="str">
        <f>IF(AE70&lt;&gt;0,IF(AE70/N70&gt;100%,100%,AE70/N70)," ")</f>
        <v> </v>
      </c>
      <c r="AG70" s="125"/>
      <c r="AH70" s="119" t="e">
        <f>AVERAGE(AC70,AF70)</f>
        <v>#DIV/0!</v>
      </c>
      <c r="AI70" s="120">
        <f>SUM(AD70,AG70)</f>
        <v>0</v>
      </c>
      <c r="AJ70" s="134"/>
      <c r="AK70" s="125" t="str">
        <f>IF(AJ70&lt;&gt;0,IF(AJ70/O70&gt;100%,100%,AJ70/O70)," ")</f>
        <v> </v>
      </c>
      <c r="AL70" s="125"/>
      <c r="AM70" s="119" t="e">
        <f>AVERAGE(AH70,AK70)</f>
        <v>#DIV/0!</v>
      </c>
      <c r="AN70" s="120">
        <f>SUM(AI70,AL70)</f>
        <v>0</v>
      </c>
      <c r="AO70" s="124"/>
      <c r="AP70" s="125" t="str">
        <f>IF(AO70&lt;&gt;0,IF(AO70/P70&gt;100%,100%,AO70/P70)," ")</f>
        <v> </v>
      </c>
      <c r="AQ70" s="125"/>
      <c r="AR70" s="119" t="e">
        <f>AVERAGE(AM70,AP70)</f>
        <v>#DIV/0!</v>
      </c>
      <c r="AS70" s="120">
        <f>SUM(AN70,AQ70)</f>
        <v>0</v>
      </c>
      <c r="AT70" s="124"/>
      <c r="AU70" s="125" t="str">
        <f>IF(AT70&lt;&gt;0,IF(AT70/Q70&gt;100%,100%,AT70/Q70)," ")</f>
        <v> </v>
      </c>
      <c r="AV70" s="125"/>
      <c r="AW70" s="136" t="e">
        <f>AVERAGE(W70,Z70,AE70,AJ70,AO70,AT70)</f>
        <v>#DIV/0!</v>
      </c>
      <c r="AX70" s="119" t="e">
        <f>IF(AW70&lt;&gt;0,IF(AW70/J70&gt;100%,100%,AW70/J70)," ")</f>
        <v>#DIV/0!</v>
      </c>
      <c r="AY70" s="120">
        <f>SUM(AV70,AS70)</f>
        <v>0</v>
      </c>
      <c r="AZ70" s="138"/>
      <c r="BA70" s="138"/>
      <c r="BB70" s="138"/>
      <c r="BC70" s="138"/>
      <c r="BD70" s="138"/>
      <c r="BE70" s="139"/>
      <c r="BF70" s="139"/>
      <c r="BG70" s="139"/>
      <c r="BH70" s="139"/>
      <c r="BI70" s="139"/>
      <c r="BJ70" s="139"/>
      <c r="BK70" s="139"/>
      <c r="BL70" s="139"/>
      <c r="BM70" s="139"/>
      <c r="BN70" s="139"/>
      <c r="BO70" s="139"/>
      <c r="BP70" s="139"/>
      <c r="BQ70" s="139"/>
      <c r="BR70" s="139"/>
      <c r="BS70" s="139"/>
      <c r="BT70" s="139"/>
      <c r="BU70" s="139"/>
      <c r="BV70" s="139"/>
      <c r="BW70" s="139"/>
      <c r="BX70" s="141"/>
      <c r="BY70" s="141"/>
      <c r="BZ70" s="139"/>
      <c r="CA70" s="139"/>
    </row>
    <row r="71" spans="1:79" s="108" customFormat="1" ht="76.5" customHeight="1" hidden="1">
      <c r="A71" s="482"/>
      <c r="B71" s="482"/>
      <c r="C71" s="482"/>
      <c r="D71" s="482"/>
      <c r="E71" s="485"/>
      <c r="F71" s="473"/>
      <c r="G71" s="112"/>
      <c r="H71" s="168"/>
      <c r="I71" s="176"/>
      <c r="J71" s="192"/>
      <c r="K71" s="196"/>
      <c r="L71" s="176"/>
      <c r="M71" s="176"/>
      <c r="N71" s="176"/>
      <c r="O71" s="176"/>
      <c r="P71" s="176"/>
      <c r="Q71" s="176"/>
      <c r="R71" s="179"/>
      <c r="S71" s="168"/>
      <c r="T71" s="193"/>
      <c r="U71" s="193"/>
      <c r="V71" s="144" t="s">
        <v>131</v>
      </c>
      <c r="W71" s="133"/>
      <c r="X71" s="115" t="str">
        <f>IF(W71&lt;&gt;0,IF(W71/L71&gt;100%,100%,W71/L71)," ")</f>
        <v> </v>
      </c>
      <c r="Y71" s="132"/>
      <c r="Z71" s="133"/>
      <c r="AA71" s="117" t="str">
        <f>IF(Z71&lt;&gt;0,IF(Z71/M71&gt;100%,100%,Z71/M71)," ")</f>
        <v> </v>
      </c>
      <c r="AB71" s="117"/>
      <c r="AC71" s="119" t="e">
        <f>AVERAGE(X71,AA71)</f>
        <v>#DIV/0!</v>
      </c>
      <c r="AD71" s="120">
        <f>SUM(Y71,AB71)</f>
        <v>0</v>
      </c>
      <c r="AE71" s="133"/>
      <c r="AF71" s="125" t="str">
        <f>IF(AE71&lt;&gt;0,IF(AE71/N71&gt;100%,100%,AE71/N71)," ")</f>
        <v> </v>
      </c>
      <c r="AG71" s="125"/>
      <c r="AH71" s="119" t="e">
        <f>AVERAGE(AC71,AF71)</f>
        <v>#DIV/0!</v>
      </c>
      <c r="AI71" s="120">
        <f>SUM(AD71,AG71)</f>
        <v>0</v>
      </c>
      <c r="AJ71" s="134"/>
      <c r="AK71" s="125" t="str">
        <f>IF(AJ71&lt;&gt;0,IF(AJ71/O71&gt;100%,100%,AJ71/O71)," ")</f>
        <v> </v>
      </c>
      <c r="AL71" s="125"/>
      <c r="AM71" s="119" t="e">
        <f>AVERAGE(AH71,AK71)</f>
        <v>#DIV/0!</v>
      </c>
      <c r="AN71" s="120">
        <f>SUM(AI71,AL71)</f>
        <v>0</v>
      </c>
      <c r="AO71" s="124"/>
      <c r="AP71" s="125" t="str">
        <f>IF(AO71&lt;&gt;0,IF(AO71/P71&gt;100%,100%,AO71/P71)," ")</f>
        <v> </v>
      </c>
      <c r="AQ71" s="125"/>
      <c r="AR71" s="119" t="e">
        <f>AVERAGE(AM71,AP71)</f>
        <v>#DIV/0!</v>
      </c>
      <c r="AS71" s="120">
        <f>SUM(AN71,AQ71)</f>
        <v>0</v>
      </c>
      <c r="AT71" s="124"/>
      <c r="AU71" s="125" t="str">
        <f>IF(AT71&lt;&gt;0,IF(AT71/Q71&gt;100%,100%,AT71/Q71)," ")</f>
        <v> </v>
      </c>
      <c r="AV71" s="125"/>
      <c r="AW71" s="136" t="e">
        <f>AVERAGE(W71,Z71,AE71,AJ71,AO71,AT71)</f>
        <v>#DIV/0!</v>
      </c>
      <c r="AX71" s="119" t="e">
        <f>IF(AW71&lt;&gt;0,IF(AW71/J71&gt;100%,100%,AW71/J71)," ")</f>
        <v>#DIV/0!</v>
      </c>
      <c r="AY71" s="120">
        <f>SUM(AV71,AS71)</f>
        <v>0</v>
      </c>
      <c r="AZ71" s="127"/>
      <c r="BA71" s="127"/>
      <c r="BB71" s="127"/>
      <c r="BC71" s="127"/>
      <c r="BD71" s="127"/>
      <c r="BE71" s="128"/>
      <c r="BF71" s="128"/>
      <c r="BG71" s="128"/>
      <c r="BH71" s="128"/>
      <c r="BI71" s="128"/>
      <c r="BJ71" s="128"/>
      <c r="BK71" s="128"/>
      <c r="BL71" s="128"/>
      <c r="BM71" s="128"/>
      <c r="BN71" s="128"/>
      <c r="BO71" s="128"/>
      <c r="BP71" s="128"/>
      <c r="BQ71" s="128"/>
      <c r="BR71" s="128"/>
      <c r="BS71" s="128"/>
      <c r="BT71" s="128"/>
      <c r="BU71" s="128"/>
      <c r="BV71" s="129"/>
      <c r="BW71" s="129"/>
      <c r="BX71" s="130"/>
      <c r="BY71" s="130"/>
      <c r="BZ71" s="128"/>
      <c r="CA71" s="128"/>
    </row>
    <row r="72" spans="1:79" s="108" customFormat="1" ht="76.5" customHeight="1" hidden="1">
      <c r="A72" s="483"/>
      <c r="B72" s="482"/>
      <c r="C72" s="482"/>
      <c r="D72" s="482"/>
      <c r="E72" s="486"/>
      <c r="F72" s="474"/>
      <c r="G72" s="112"/>
      <c r="H72" s="469" t="s">
        <v>167</v>
      </c>
      <c r="I72" s="470"/>
      <c r="J72" s="471"/>
      <c r="K72" s="196"/>
      <c r="L72" s="176"/>
      <c r="M72" s="176"/>
      <c r="N72" s="176"/>
      <c r="O72" s="176"/>
      <c r="P72" s="176"/>
      <c r="Q72" s="176"/>
      <c r="R72" s="179"/>
      <c r="S72" s="168"/>
      <c r="T72" s="193"/>
      <c r="U72" s="193"/>
      <c r="V72" s="144"/>
      <c r="W72" s="133"/>
      <c r="X72" s="115"/>
      <c r="Y72" s="132"/>
      <c r="Z72" s="133"/>
      <c r="AA72" s="117"/>
      <c r="AB72" s="117"/>
      <c r="AC72" s="119"/>
      <c r="AD72" s="120"/>
      <c r="AE72" s="133"/>
      <c r="AF72" s="125"/>
      <c r="AG72" s="125"/>
      <c r="AH72" s="119"/>
      <c r="AI72" s="120"/>
      <c r="AJ72" s="134"/>
      <c r="AK72" s="125"/>
      <c r="AL72" s="125"/>
      <c r="AM72" s="119"/>
      <c r="AN72" s="120"/>
      <c r="AO72" s="124"/>
      <c r="AP72" s="125"/>
      <c r="AQ72" s="125"/>
      <c r="AR72" s="119"/>
      <c r="AS72" s="120"/>
      <c r="AT72" s="124"/>
      <c r="AU72" s="125"/>
      <c r="AV72" s="125"/>
      <c r="AW72" s="136"/>
      <c r="AX72" s="119"/>
      <c r="AY72" s="120"/>
      <c r="AZ72" s="127"/>
      <c r="BA72" s="127"/>
      <c r="BB72" s="127"/>
      <c r="BC72" s="127"/>
      <c r="BD72" s="127"/>
      <c r="BE72" s="128"/>
      <c r="BF72" s="128"/>
      <c r="BG72" s="128"/>
      <c r="BH72" s="128"/>
      <c r="BI72" s="128"/>
      <c r="BJ72" s="128"/>
      <c r="BK72" s="128"/>
      <c r="BL72" s="128"/>
      <c r="BM72" s="128"/>
      <c r="BN72" s="128"/>
      <c r="BO72" s="128"/>
      <c r="BP72" s="128"/>
      <c r="BQ72" s="128"/>
      <c r="BR72" s="128"/>
      <c r="BS72" s="128"/>
      <c r="BT72" s="128"/>
      <c r="BU72" s="128"/>
      <c r="BV72" s="129"/>
      <c r="BW72" s="129"/>
      <c r="BX72" s="130"/>
      <c r="BY72" s="130"/>
      <c r="BZ72" s="128"/>
      <c r="CA72" s="128"/>
    </row>
    <row r="73" spans="1:79" s="108" customFormat="1" ht="72" customHeight="1" hidden="1">
      <c r="A73" s="481" t="s">
        <v>200</v>
      </c>
      <c r="B73" s="482"/>
      <c r="C73" s="482"/>
      <c r="D73" s="482"/>
      <c r="E73" s="484">
        <v>17</v>
      </c>
      <c r="F73" s="487" t="s">
        <v>201</v>
      </c>
      <c r="G73" s="112"/>
      <c r="H73" s="169" t="s">
        <v>202</v>
      </c>
      <c r="I73" s="186"/>
      <c r="J73" s="187"/>
      <c r="K73" s="196"/>
      <c r="L73" s="197"/>
      <c r="M73" s="198"/>
      <c r="N73" s="198"/>
      <c r="O73" s="183"/>
      <c r="P73" s="183"/>
      <c r="Q73" s="183"/>
      <c r="R73" s="184"/>
      <c r="S73" s="185"/>
      <c r="T73" s="180"/>
      <c r="U73" s="180"/>
      <c r="V73" s="137" t="s">
        <v>125</v>
      </c>
      <c r="W73" s="133"/>
      <c r="X73" s="115" t="str">
        <f>IF(W73&lt;&gt;0,IF(W73/L73&gt;100%,100%,W73/L73)," ")</f>
        <v> </v>
      </c>
      <c r="Y73" s="132"/>
      <c r="Z73" s="133"/>
      <c r="AA73" s="117" t="str">
        <f>IF(Z73&lt;&gt;0,IF(Z73/M73&gt;100%,100%,Z73/M73)," ")</f>
        <v> </v>
      </c>
      <c r="AB73" s="117"/>
      <c r="AC73" s="119" t="e">
        <f>AVERAGE(X73,AA73)</f>
        <v>#DIV/0!</v>
      </c>
      <c r="AD73" s="120">
        <f>SUM(Y73,AB73)</f>
        <v>0</v>
      </c>
      <c r="AE73" s="133"/>
      <c r="AF73" s="125" t="str">
        <f>IF(AE73&lt;&gt;0,IF(AE73/N73&gt;100%,100%,AE73/N73)," ")</f>
        <v> </v>
      </c>
      <c r="AG73" s="125"/>
      <c r="AH73" s="119" t="e">
        <f>AVERAGE(AC73,AF73)</f>
        <v>#DIV/0!</v>
      </c>
      <c r="AI73" s="120">
        <f>SUM(AD73,AG73)</f>
        <v>0</v>
      </c>
      <c r="AJ73" s="134"/>
      <c r="AK73" s="125" t="str">
        <f>IF(AJ73&lt;&gt;0,IF(AJ73/O73&gt;100%,100%,AJ73/O73)," ")</f>
        <v> </v>
      </c>
      <c r="AL73" s="125"/>
      <c r="AM73" s="119" t="e">
        <f>AVERAGE(AH73,AK73)</f>
        <v>#DIV/0!</v>
      </c>
      <c r="AN73" s="120">
        <f>SUM(AI73,AL73)</f>
        <v>0</v>
      </c>
      <c r="AO73" s="124"/>
      <c r="AP73" s="125" t="str">
        <f>IF(AO73&lt;&gt;0,IF(AO73/P73&gt;100%,100%,AO73/P73)," ")</f>
        <v> </v>
      </c>
      <c r="AQ73" s="125"/>
      <c r="AR73" s="119" t="e">
        <f>AVERAGE(AM73,AP73)</f>
        <v>#DIV/0!</v>
      </c>
      <c r="AS73" s="120">
        <f>SUM(AN73,AQ73)</f>
        <v>0</v>
      </c>
      <c r="AT73" s="124"/>
      <c r="AU73" s="125" t="str">
        <f>IF(AT73&lt;&gt;0,IF(AT73/Q73&gt;100%,100%,AT73/Q73)," ")</f>
        <v> </v>
      </c>
      <c r="AV73" s="125"/>
      <c r="AW73" s="136" t="e">
        <f>AVERAGE(W73,Z73,AE73,AJ73,AO73,AT73)</f>
        <v>#DIV/0!</v>
      </c>
      <c r="AX73" s="119" t="e">
        <f>IF(AW73&lt;&gt;0,IF(AW73/J73&gt;100%,100%,AW73/J73)," ")</f>
        <v>#DIV/0!</v>
      </c>
      <c r="AY73" s="120">
        <f>SUM(AV73,AS73)</f>
        <v>0</v>
      </c>
      <c r="AZ73" s="127"/>
      <c r="BA73" s="127"/>
      <c r="BB73" s="127"/>
      <c r="BC73" s="127"/>
      <c r="BD73" s="127"/>
      <c r="BE73" s="128"/>
      <c r="BF73" s="128"/>
      <c r="BG73" s="128"/>
      <c r="BH73" s="128"/>
      <c r="BI73" s="128"/>
      <c r="BJ73" s="128"/>
      <c r="BK73" s="128"/>
      <c r="BL73" s="128"/>
      <c r="BM73" s="128"/>
      <c r="BN73" s="128"/>
      <c r="BO73" s="128"/>
      <c r="BP73" s="128"/>
      <c r="BQ73" s="128"/>
      <c r="BR73" s="128"/>
      <c r="BS73" s="128"/>
      <c r="BT73" s="128"/>
      <c r="BU73" s="128"/>
      <c r="BV73" s="135"/>
      <c r="BW73" s="135"/>
      <c r="BX73" s="128"/>
      <c r="BY73" s="128"/>
      <c r="BZ73" s="128"/>
      <c r="CA73" s="128"/>
    </row>
    <row r="74" spans="1:79" s="108" customFormat="1" ht="65.25" customHeight="1" hidden="1">
      <c r="A74" s="482"/>
      <c r="B74" s="482"/>
      <c r="C74" s="482"/>
      <c r="D74" s="482"/>
      <c r="E74" s="485"/>
      <c r="F74" s="488"/>
      <c r="G74" s="112"/>
      <c r="H74" s="170" t="s">
        <v>203</v>
      </c>
      <c r="I74" s="186"/>
      <c r="J74" s="187"/>
      <c r="K74" s="196"/>
      <c r="L74" s="197"/>
      <c r="M74" s="198"/>
      <c r="N74" s="198"/>
      <c r="O74" s="183"/>
      <c r="P74" s="183"/>
      <c r="Q74" s="183"/>
      <c r="R74" s="184"/>
      <c r="S74" s="185"/>
      <c r="T74" s="180"/>
      <c r="U74" s="180"/>
      <c r="V74" s="137" t="s">
        <v>125</v>
      </c>
      <c r="W74" s="133"/>
      <c r="X74" s="115" t="str">
        <f>IF(W74&lt;&gt;0,IF(W74/L74&gt;100%,100%,W74/L74)," ")</f>
        <v> </v>
      </c>
      <c r="Y74" s="132"/>
      <c r="Z74" s="133"/>
      <c r="AA74" s="117" t="str">
        <f>IF(Z74&lt;&gt;0,IF(Z74/M74&gt;100%,100%,Z74/M74)," ")</f>
        <v> </v>
      </c>
      <c r="AB74" s="117"/>
      <c r="AC74" s="119" t="e">
        <f>AVERAGE(X74,AA74)</f>
        <v>#DIV/0!</v>
      </c>
      <c r="AD74" s="120">
        <f>SUM(Y74,AB74)</f>
        <v>0</v>
      </c>
      <c r="AE74" s="133"/>
      <c r="AF74" s="125" t="str">
        <f>IF(AE74&lt;&gt;0,IF(AE74/N74&gt;100%,100%,AE74/N74)," ")</f>
        <v> </v>
      </c>
      <c r="AG74" s="125"/>
      <c r="AH74" s="119" t="e">
        <f>AVERAGE(AC74,AF74)</f>
        <v>#DIV/0!</v>
      </c>
      <c r="AI74" s="120">
        <f>SUM(AD74,AG74)</f>
        <v>0</v>
      </c>
      <c r="AJ74" s="134"/>
      <c r="AK74" s="125" t="str">
        <f>IF(AJ74&lt;&gt;0,IF(AJ74/O74&gt;100%,100%,AJ74/O74)," ")</f>
        <v> </v>
      </c>
      <c r="AL74" s="125"/>
      <c r="AM74" s="119" t="e">
        <f>AVERAGE(AH74,AK74)</f>
        <v>#DIV/0!</v>
      </c>
      <c r="AN74" s="120">
        <f>SUM(AI74,AL74)</f>
        <v>0</v>
      </c>
      <c r="AO74" s="124"/>
      <c r="AP74" s="125" t="str">
        <f>IF(AO74&lt;&gt;0,IF(AO74/P74&gt;100%,100%,AO74/P74)," ")</f>
        <v> </v>
      </c>
      <c r="AQ74" s="125"/>
      <c r="AR74" s="119" t="e">
        <f>AVERAGE(AM74,AP74)</f>
        <v>#DIV/0!</v>
      </c>
      <c r="AS74" s="120">
        <f>SUM(AN74,AQ74)</f>
        <v>0</v>
      </c>
      <c r="AT74" s="124"/>
      <c r="AU74" s="125" t="str">
        <f>IF(AT74&lt;&gt;0,IF(AT74/Q74&gt;100%,100%,AT74/Q74)," ")</f>
        <v> </v>
      </c>
      <c r="AV74" s="125"/>
      <c r="AW74" s="136" t="e">
        <f>AVERAGE(W74,Z74,AE74,AJ74,AO74,AT74)</f>
        <v>#DIV/0!</v>
      </c>
      <c r="AX74" s="119" t="e">
        <f>IF(AW74&lt;&gt;0,IF(AW74/J74&gt;100%,100%,AW74/J74)," ")</f>
        <v>#DIV/0!</v>
      </c>
      <c r="AY74" s="120">
        <f>SUM(AV74,AS74)</f>
        <v>0</v>
      </c>
      <c r="AZ74" s="127"/>
      <c r="BA74" s="127"/>
      <c r="BB74" s="127"/>
      <c r="BC74" s="127"/>
      <c r="BD74" s="127"/>
      <c r="BE74" s="128"/>
      <c r="BF74" s="128"/>
      <c r="BG74" s="128"/>
      <c r="BH74" s="128"/>
      <c r="BI74" s="128"/>
      <c r="BJ74" s="128"/>
      <c r="BK74" s="128"/>
      <c r="BL74" s="128"/>
      <c r="BM74" s="128"/>
      <c r="BN74" s="128"/>
      <c r="BO74" s="128"/>
      <c r="BP74" s="128"/>
      <c r="BQ74" s="128"/>
      <c r="BR74" s="128"/>
      <c r="BS74" s="128"/>
      <c r="BT74" s="128"/>
      <c r="BU74" s="128"/>
      <c r="BV74" s="135"/>
      <c r="BW74" s="135"/>
      <c r="BX74" s="128"/>
      <c r="BY74" s="128"/>
      <c r="BZ74" s="128"/>
      <c r="CA74" s="128"/>
    </row>
    <row r="75" spans="1:79" s="108" customFormat="1" ht="94.5" customHeight="1" hidden="1">
      <c r="A75" s="482"/>
      <c r="B75" s="482"/>
      <c r="C75" s="482"/>
      <c r="D75" s="482"/>
      <c r="E75" s="485"/>
      <c r="F75" s="488"/>
      <c r="G75" s="112"/>
      <c r="H75" s="191"/>
      <c r="I75" s="182"/>
      <c r="J75" s="188"/>
      <c r="K75" s="196"/>
      <c r="L75" s="199"/>
      <c r="M75" s="199"/>
      <c r="N75" s="199"/>
      <c r="O75" s="199"/>
      <c r="P75" s="199"/>
      <c r="Q75" s="199"/>
      <c r="R75" s="189"/>
      <c r="S75" s="189"/>
      <c r="T75" s="190"/>
      <c r="U75" s="190"/>
      <c r="V75" s="137" t="s">
        <v>125</v>
      </c>
      <c r="W75" s="133"/>
      <c r="X75" s="115" t="str">
        <f>IF(W75&lt;&gt;0,IF(W75/L75&gt;100%,100%,W75/L75)," ")</f>
        <v> </v>
      </c>
      <c r="Y75" s="132"/>
      <c r="Z75" s="133"/>
      <c r="AA75" s="117" t="str">
        <f>IF(Z75&lt;&gt;0,IF(Z75/M75&gt;100%,100%,Z75/M75)," ")</f>
        <v> </v>
      </c>
      <c r="AB75" s="117"/>
      <c r="AC75" s="119" t="e">
        <f>AVERAGE(X75,AA75)</f>
        <v>#DIV/0!</v>
      </c>
      <c r="AD75" s="120">
        <f>SUM(Y75,AB75)</f>
        <v>0</v>
      </c>
      <c r="AE75" s="133"/>
      <c r="AF75" s="125" t="str">
        <f>IF(AE75&lt;&gt;0,IF(AE75/N75&gt;100%,100%,AE75/N75)," ")</f>
        <v> </v>
      </c>
      <c r="AG75" s="125"/>
      <c r="AH75" s="119" t="e">
        <f>AVERAGE(AC75,AF75)</f>
        <v>#DIV/0!</v>
      </c>
      <c r="AI75" s="120">
        <f>SUM(AD75,AG75)</f>
        <v>0</v>
      </c>
      <c r="AJ75" s="134"/>
      <c r="AK75" s="125" t="str">
        <f>IF(AJ75&lt;&gt;0,IF(AJ75/O75&gt;100%,100%,AJ75/O75)," ")</f>
        <v> </v>
      </c>
      <c r="AL75" s="125"/>
      <c r="AM75" s="119" t="e">
        <f>AVERAGE(AH75,AK75)</f>
        <v>#DIV/0!</v>
      </c>
      <c r="AN75" s="120">
        <f>SUM(AI75,AL75)</f>
        <v>0</v>
      </c>
      <c r="AO75" s="124"/>
      <c r="AP75" s="125" t="str">
        <f>IF(AO75&lt;&gt;0,IF(AO75/P75&gt;100%,100%,AO75/P75)," ")</f>
        <v> </v>
      </c>
      <c r="AQ75" s="125"/>
      <c r="AR75" s="119" t="e">
        <f>AVERAGE(AM75,AP75)</f>
        <v>#DIV/0!</v>
      </c>
      <c r="AS75" s="120">
        <f>SUM(AN75,AQ75)</f>
        <v>0</v>
      </c>
      <c r="AT75" s="124"/>
      <c r="AU75" s="125" t="str">
        <f>IF(AT75&lt;&gt;0,IF(AT75/Q75&gt;100%,100%,AT75/Q75)," ")</f>
        <v> </v>
      </c>
      <c r="AV75" s="125"/>
      <c r="AW75" s="136" t="e">
        <f>AVERAGE(W75,Z75,AE75,AJ75,AO75,AT75)</f>
        <v>#DIV/0!</v>
      </c>
      <c r="AX75" s="119" t="e">
        <f>IF(AW75&lt;&gt;0,IF(AW75/J75&gt;100%,100%,AW75/J75)," ")</f>
        <v>#DIV/0!</v>
      </c>
      <c r="AY75" s="120">
        <f>SUM(AV75,AS75)</f>
        <v>0</v>
      </c>
      <c r="AZ75" s="138"/>
      <c r="BA75" s="138"/>
      <c r="BB75" s="138"/>
      <c r="BC75" s="138"/>
      <c r="BD75" s="138"/>
      <c r="BE75" s="139"/>
      <c r="BF75" s="139"/>
      <c r="BG75" s="139"/>
      <c r="BH75" s="139"/>
      <c r="BI75" s="139"/>
      <c r="BJ75" s="139"/>
      <c r="BK75" s="139"/>
      <c r="BL75" s="139"/>
      <c r="BM75" s="139"/>
      <c r="BN75" s="140"/>
      <c r="BO75" s="139"/>
      <c r="BP75" s="139"/>
      <c r="BQ75" s="139"/>
      <c r="BR75" s="139"/>
      <c r="BS75" s="139"/>
      <c r="BT75" s="139"/>
      <c r="BU75" s="139"/>
      <c r="BV75" s="141"/>
      <c r="BW75" s="141"/>
      <c r="BX75" s="141"/>
      <c r="BY75" s="141"/>
      <c r="BZ75" s="139"/>
      <c r="CA75" s="139"/>
    </row>
    <row r="76" spans="1:79" s="108" customFormat="1" ht="94.5" customHeight="1" hidden="1">
      <c r="A76" s="483"/>
      <c r="B76" s="483"/>
      <c r="C76" s="483"/>
      <c r="D76" s="483"/>
      <c r="E76" s="486"/>
      <c r="F76" s="489"/>
      <c r="G76" s="112"/>
      <c r="H76" s="469" t="s">
        <v>167</v>
      </c>
      <c r="I76" s="470"/>
      <c r="J76" s="471"/>
      <c r="K76" s="196"/>
      <c r="L76" s="199"/>
      <c r="M76" s="199"/>
      <c r="N76" s="199"/>
      <c r="O76" s="199"/>
      <c r="P76" s="199"/>
      <c r="Q76" s="199"/>
      <c r="R76" s="189"/>
      <c r="S76" s="189"/>
      <c r="T76" s="190"/>
      <c r="U76" s="190"/>
      <c r="V76" s="137"/>
      <c r="W76" s="133"/>
      <c r="X76" s="115"/>
      <c r="Y76" s="132"/>
      <c r="Z76" s="133"/>
      <c r="AA76" s="117"/>
      <c r="AB76" s="117"/>
      <c r="AC76" s="119"/>
      <c r="AD76" s="120"/>
      <c r="AE76" s="133"/>
      <c r="AF76" s="125"/>
      <c r="AG76" s="125"/>
      <c r="AH76" s="119"/>
      <c r="AI76" s="120"/>
      <c r="AJ76" s="134"/>
      <c r="AK76" s="125"/>
      <c r="AL76" s="125"/>
      <c r="AM76" s="119"/>
      <c r="AN76" s="120"/>
      <c r="AO76" s="124"/>
      <c r="AP76" s="125"/>
      <c r="AQ76" s="125"/>
      <c r="AR76" s="119"/>
      <c r="AS76" s="120"/>
      <c r="AT76" s="124"/>
      <c r="AU76" s="125"/>
      <c r="AV76" s="125"/>
      <c r="AW76" s="136"/>
      <c r="AX76" s="119"/>
      <c r="AY76" s="120"/>
      <c r="AZ76" s="138"/>
      <c r="BA76" s="138"/>
      <c r="BB76" s="138"/>
      <c r="BC76" s="138"/>
      <c r="BD76" s="138"/>
      <c r="BE76" s="139"/>
      <c r="BF76" s="139"/>
      <c r="BG76" s="139"/>
      <c r="BH76" s="139"/>
      <c r="BI76" s="139"/>
      <c r="BJ76" s="139"/>
      <c r="BK76" s="139"/>
      <c r="BL76" s="139"/>
      <c r="BM76" s="139"/>
      <c r="BN76" s="140"/>
      <c r="BO76" s="139"/>
      <c r="BP76" s="139"/>
      <c r="BQ76" s="139"/>
      <c r="BR76" s="139"/>
      <c r="BS76" s="139"/>
      <c r="BT76" s="139"/>
      <c r="BU76" s="139"/>
      <c r="BV76" s="141"/>
      <c r="BW76" s="141"/>
      <c r="BX76" s="141"/>
      <c r="BY76" s="141"/>
      <c r="BZ76" s="139"/>
      <c r="CA76" s="139"/>
    </row>
    <row r="77" spans="1:79" s="108" customFormat="1" ht="75" customHeight="1" hidden="1">
      <c r="A77" s="472" t="s">
        <v>204</v>
      </c>
      <c r="B77" s="472" t="s">
        <v>205</v>
      </c>
      <c r="C77" s="472" t="s">
        <v>206</v>
      </c>
      <c r="D77" s="472" t="s">
        <v>207</v>
      </c>
      <c r="E77" s="475">
        <v>18</v>
      </c>
      <c r="F77" s="472" t="s">
        <v>208</v>
      </c>
      <c r="G77" s="112"/>
      <c r="H77" s="167" t="s">
        <v>209</v>
      </c>
      <c r="I77" s="182"/>
      <c r="J77" s="188"/>
      <c r="K77" s="196"/>
      <c r="L77" s="199"/>
      <c r="M77" s="199"/>
      <c r="N77" s="199"/>
      <c r="O77" s="199"/>
      <c r="P77" s="199"/>
      <c r="Q77" s="199"/>
      <c r="R77" s="189"/>
      <c r="S77" s="189"/>
      <c r="T77" s="190"/>
      <c r="U77" s="190"/>
      <c r="V77" s="137"/>
      <c r="W77" s="133"/>
      <c r="X77" s="115"/>
      <c r="Y77" s="132"/>
      <c r="Z77" s="133"/>
      <c r="AA77" s="117"/>
      <c r="AB77" s="117"/>
      <c r="AC77" s="119"/>
      <c r="AD77" s="120"/>
      <c r="AE77" s="133"/>
      <c r="AF77" s="125"/>
      <c r="AG77" s="125"/>
      <c r="AH77" s="119"/>
      <c r="AI77" s="120"/>
      <c r="AJ77" s="134"/>
      <c r="AK77" s="125"/>
      <c r="AL77" s="125"/>
      <c r="AM77" s="119"/>
      <c r="AN77" s="120"/>
      <c r="AO77" s="124"/>
      <c r="AP77" s="125"/>
      <c r="AQ77" s="125"/>
      <c r="AR77" s="119"/>
      <c r="AS77" s="120"/>
      <c r="AT77" s="124"/>
      <c r="AU77" s="125"/>
      <c r="AV77" s="125"/>
      <c r="AW77" s="136"/>
      <c r="AX77" s="119"/>
      <c r="AY77" s="120"/>
      <c r="AZ77" s="138"/>
      <c r="BA77" s="138"/>
      <c r="BB77" s="138"/>
      <c r="BC77" s="138"/>
      <c r="BD77" s="138"/>
      <c r="BE77" s="139"/>
      <c r="BF77" s="139"/>
      <c r="BG77" s="139"/>
      <c r="BH77" s="139"/>
      <c r="BI77" s="139"/>
      <c r="BJ77" s="139"/>
      <c r="BK77" s="139"/>
      <c r="BL77" s="139"/>
      <c r="BM77" s="139"/>
      <c r="BN77" s="139"/>
      <c r="BO77" s="139"/>
      <c r="BP77" s="139"/>
      <c r="BQ77" s="139"/>
      <c r="BR77" s="139"/>
      <c r="BS77" s="139"/>
      <c r="BT77" s="139"/>
      <c r="BU77" s="139"/>
      <c r="BV77" s="139"/>
      <c r="BW77" s="139"/>
      <c r="BX77" s="141"/>
      <c r="BY77" s="141"/>
      <c r="BZ77" s="139"/>
      <c r="CA77" s="139"/>
    </row>
    <row r="78" spans="1:79" s="108" customFormat="1" ht="75" customHeight="1" hidden="1">
      <c r="A78" s="473"/>
      <c r="B78" s="473"/>
      <c r="C78" s="473"/>
      <c r="D78" s="473"/>
      <c r="E78" s="476"/>
      <c r="F78" s="473"/>
      <c r="G78" s="112"/>
      <c r="H78" s="167" t="s">
        <v>210</v>
      </c>
      <c r="I78" s="182"/>
      <c r="J78" s="188"/>
      <c r="K78" s="196"/>
      <c r="L78" s="199"/>
      <c r="M78" s="199"/>
      <c r="N78" s="199"/>
      <c r="O78" s="199"/>
      <c r="P78" s="199"/>
      <c r="Q78" s="199"/>
      <c r="R78" s="189"/>
      <c r="S78" s="189"/>
      <c r="T78" s="190"/>
      <c r="U78" s="190"/>
      <c r="V78" s="137"/>
      <c r="W78" s="133"/>
      <c r="X78" s="115"/>
      <c r="Y78" s="132"/>
      <c r="Z78" s="133"/>
      <c r="AA78" s="117"/>
      <c r="AB78" s="117"/>
      <c r="AC78" s="119"/>
      <c r="AD78" s="120"/>
      <c r="AE78" s="133"/>
      <c r="AF78" s="125"/>
      <c r="AG78" s="125"/>
      <c r="AH78" s="119"/>
      <c r="AI78" s="120"/>
      <c r="AJ78" s="134"/>
      <c r="AK78" s="125"/>
      <c r="AL78" s="125"/>
      <c r="AM78" s="119"/>
      <c r="AN78" s="120"/>
      <c r="AO78" s="124"/>
      <c r="AP78" s="125"/>
      <c r="AQ78" s="125"/>
      <c r="AR78" s="119"/>
      <c r="AS78" s="120"/>
      <c r="AT78" s="124"/>
      <c r="AU78" s="125"/>
      <c r="AV78" s="125"/>
      <c r="AW78" s="136"/>
      <c r="AX78" s="119"/>
      <c r="AY78" s="120"/>
      <c r="AZ78" s="138"/>
      <c r="BA78" s="138"/>
      <c r="BB78" s="138"/>
      <c r="BC78" s="138"/>
      <c r="BD78" s="138"/>
      <c r="BE78" s="139"/>
      <c r="BF78" s="139"/>
      <c r="BG78" s="139"/>
      <c r="BH78" s="139"/>
      <c r="BI78" s="139"/>
      <c r="BJ78" s="139"/>
      <c r="BK78" s="139"/>
      <c r="BL78" s="139"/>
      <c r="BM78" s="139"/>
      <c r="BN78" s="139"/>
      <c r="BO78" s="139"/>
      <c r="BP78" s="139"/>
      <c r="BQ78" s="139"/>
      <c r="BR78" s="139"/>
      <c r="BS78" s="139"/>
      <c r="BT78" s="139"/>
      <c r="BU78" s="139"/>
      <c r="BV78" s="139"/>
      <c r="BW78" s="139"/>
      <c r="BX78" s="141"/>
      <c r="BY78" s="141"/>
      <c r="BZ78" s="139"/>
      <c r="CA78" s="139"/>
    </row>
    <row r="79" spans="1:79" s="108" customFormat="1" ht="75" customHeight="1" hidden="1">
      <c r="A79" s="473"/>
      <c r="B79" s="473"/>
      <c r="C79" s="473"/>
      <c r="D79" s="473"/>
      <c r="E79" s="476"/>
      <c r="F79" s="473"/>
      <c r="G79" s="112"/>
      <c r="H79" s="168"/>
      <c r="I79" s="182"/>
      <c r="J79" s="188"/>
      <c r="K79" s="196"/>
      <c r="L79" s="199"/>
      <c r="M79" s="199"/>
      <c r="N79" s="199"/>
      <c r="O79" s="199"/>
      <c r="P79" s="199"/>
      <c r="Q79" s="199"/>
      <c r="R79" s="189"/>
      <c r="S79" s="189"/>
      <c r="T79" s="190"/>
      <c r="U79" s="190"/>
      <c r="V79" s="137"/>
      <c r="W79" s="133"/>
      <c r="X79" s="115"/>
      <c r="Y79" s="132"/>
      <c r="Z79" s="133"/>
      <c r="AA79" s="117"/>
      <c r="AB79" s="117"/>
      <c r="AC79" s="119"/>
      <c r="AD79" s="120"/>
      <c r="AE79" s="133"/>
      <c r="AF79" s="125"/>
      <c r="AG79" s="125"/>
      <c r="AH79" s="119"/>
      <c r="AI79" s="120"/>
      <c r="AJ79" s="134"/>
      <c r="AK79" s="125"/>
      <c r="AL79" s="125"/>
      <c r="AM79" s="119"/>
      <c r="AN79" s="120"/>
      <c r="AO79" s="124"/>
      <c r="AP79" s="125"/>
      <c r="AQ79" s="125"/>
      <c r="AR79" s="119"/>
      <c r="AS79" s="120"/>
      <c r="AT79" s="124"/>
      <c r="AU79" s="125"/>
      <c r="AV79" s="125"/>
      <c r="AW79" s="136"/>
      <c r="AX79" s="119"/>
      <c r="AY79" s="120"/>
      <c r="AZ79" s="138"/>
      <c r="BA79" s="138"/>
      <c r="BB79" s="138"/>
      <c r="BC79" s="138"/>
      <c r="BD79" s="138"/>
      <c r="BE79" s="139"/>
      <c r="BF79" s="139"/>
      <c r="BG79" s="139"/>
      <c r="BH79" s="139"/>
      <c r="BI79" s="139"/>
      <c r="BJ79" s="139"/>
      <c r="BK79" s="139"/>
      <c r="BL79" s="139"/>
      <c r="BM79" s="139"/>
      <c r="BN79" s="139"/>
      <c r="BO79" s="139"/>
      <c r="BP79" s="139"/>
      <c r="BQ79" s="139"/>
      <c r="BR79" s="139"/>
      <c r="BS79" s="139"/>
      <c r="BT79" s="139"/>
      <c r="BU79" s="139"/>
      <c r="BV79" s="139"/>
      <c r="BW79" s="139"/>
      <c r="BX79" s="141"/>
      <c r="BY79" s="141"/>
      <c r="BZ79" s="139"/>
      <c r="CA79" s="139"/>
    </row>
    <row r="80" spans="1:79" s="108" customFormat="1" ht="75" customHeight="1" hidden="1">
      <c r="A80" s="473"/>
      <c r="B80" s="473"/>
      <c r="C80" s="473"/>
      <c r="D80" s="473"/>
      <c r="E80" s="477"/>
      <c r="F80" s="474"/>
      <c r="G80" s="112"/>
      <c r="H80" s="469" t="s">
        <v>167</v>
      </c>
      <c r="I80" s="470"/>
      <c r="J80" s="471"/>
      <c r="K80" s="196"/>
      <c r="L80" s="199"/>
      <c r="M80" s="199"/>
      <c r="N80" s="199"/>
      <c r="O80" s="199"/>
      <c r="P80" s="199"/>
      <c r="Q80" s="199"/>
      <c r="R80" s="189"/>
      <c r="S80" s="189"/>
      <c r="T80" s="190"/>
      <c r="U80" s="190"/>
      <c r="V80" s="137"/>
      <c r="W80" s="133"/>
      <c r="X80" s="115"/>
      <c r="Y80" s="132"/>
      <c r="Z80" s="133"/>
      <c r="AA80" s="117"/>
      <c r="AB80" s="117"/>
      <c r="AC80" s="119"/>
      <c r="AD80" s="120"/>
      <c r="AE80" s="133"/>
      <c r="AF80" s="125"/>
      <c r="AG80" s="125"/>
      <c r="AH80" s="119"/>
      <c r="AI80" s="120"/>
      <c r="AJ80" s="134"/>
      <c r="AK80" s="125"/>
      <c r="AL80" s="125"/>
      <c r="AM80" s="119"/>
      <c r="AN80" s="120"/>
      <c r="AO80" s="124"/>
      <c r="AP80" s="125"/>
      <c r="AQ80" s="125"/>
      <c r="AR80" s="119"/>
      <c r="AS80" s="120"/>
      <c r="AT80" s="124"/>
      <c r="AU80" s="125"/>
      <c r="AV80" s="125"/>
      <c r="AW80" s="136"/>
      <c r="AX80" s="119"/>
      <c r="AY80" s="120"/>
      <c r="AZ80" s="138"/>
      <c r="BA80" s="138"/>
      <c r="BB80" s="138"/>
      <c r="BC80" s="138"/>
      <c r="BD80" s="138"/>
      <c r="BE80" s="139"/>
      <c r="BF80" s="139"/>
      <c r="BG80" s="139"/>
      <c r="BH80" s="139"/>
      <c r="BI80" s="139"/>
      <c r="BJ80" s="139"/>
      <c r="BK80" s="139"/>
      <c r="BL80" s="139"/>
      <c r="BM80" s="139"/>
      <c r="BN80" s="139"/>
      <c r="BO80" s="139"/>
      <c r="BP80" s="139"/>
      <c r="BQ80" s="139"/>
      <c r="BR80" s="139"/>
      <c r="BS80" s="139"/>
      <c r="BT80" s="139"/>
      <c r="BU80" s="139"/>
      <c r="BV80" s="139"/>
      <c r="BW80" s="139"/>
      <c r="BX80" s="141"/>
      <c r="BY80" s="141"/>
      <c r="BZ80" s="139"/>
      <c r="CA80" s="139"/>
    </row>
    <row r="81" spans="1:79" s="108" customFormat="1" ht="75" customHeight="1" hidden="1">
      <c r="A81" s="473"/>
      <c r="B81" s="473"/>
      <c r="C81" s="473"/>
      <c r="D81" s="473"/>
      <c r="E81" s="475">
        <v>19</v>
      </c>
      <c r="F81" s="478" t="s">
        <v>211</v>
      </c>
      <c r="G81" s="112"/>
      <c r="H81" s="167" t="s">
        <v>212</v>
      </c>
      <c r="I81" s="182"/>
      <c r="J81" s="188"/>
      <c r="K81" s="196"/>
      <c r="L81" s="199"/>
      <c r="M81" s="199"/>
      <c r="N81" s="199"/>
      <c r="O81" s="199"/>
      <c r="P81" s="199"/>
      <c r="Q81" s="199"/>
      <c r="R81" s="189"/>
      <c r="S81" s="189"/>
      <c r="T81" s="190"/>
      <c r="U81" s="190"/>
      <c r="V81" s="137"/>
      <c r="W81" s="133"/>
      <c r="X81" s="115"/>
      <c r="Y81" s="132"/>
      <c r="Z81" s="133"/>
      <c r="AA81" s="117"/>
      <c r="AB81" s="117"/>
      <c r="AC81" s="119"/>
      <c r="AD81" s="120"/>
      <c r="AE81" s="133"/>
      <c r="AF81" s="125"/>
      <c r="AG81" s="125"/>
      <c r="AH81" s="119"/>
      <c r="AI81" s="120"/>
      <c r="AJ81" s="134"/>
      <c r="AK81" s="125"/>
      <c r="AL81" s="125"/>
      <c r="AM81" s="119"/>
      <c r="AN81" s="120"/>
      <c r="AO81" s="124"/>
      <c r="AP81" s="125"/>
      <c r="AQ81" s="125"/>
      <c r="AR81" s="119"/>
      <c r="AS81" s="120"/>
      <c r="AT81" s="124"/>
      <c r="AU81" s="125"/>
      <c r="AV81" s="125"/>
      <c r="AW81" s="136"/>
      <c r="AX81" s="119"/>
      <c r="AY81" s="120"/>
      <c r="AZ81" s="138"/>
      <c r="BA81" s="138"/>
      <c r="BB81" s="138"/>
      <c r="BC81" s="138"/>
      <c r="BD81" s="138"/>
      <c r="BE81" s="139"/>
      <c r="BF81" s="139"/>
      <c r="BG81" s="139"/>
      <c r="BH81" s="139"/>
      <c r="BI81" s="139"/>
      <c r="BJ81" s="139"/>
      <c r="BK81" s="139"/>
      <c r="BL81" s="139"/>
      <c r="BM81" s="139"/>
      <c r="BN81" s="139"/>
      <c r="BO81" s="139"/>
      <c r="BP81" s="139"/>
      <c r="BQ81" s="139"/>
      <c r="BR81" s="139"/>
      <c r="BS81" s="139"/>
      <c r="BT81" s="139"/>
      <c r="BU81" s="139"/>
      <c r="BV81" s="139"/>
      <c r="BW81" s="139"/>
      <c r="BX81" s="141"/>
      <c r="BY81" s="141"/>
      <c r="BZ81" s="139"/>
      <c r="CA81" s="139"/>
    </row>
    <row r="82" spans="1:79" s="108" customFormat="1" ht="75" customHeight="1" hidden="1">
      <c r="A82" s="473"/>
      <c r="B82" s="473"/>
      <c r="C82" s="473"/>
      <c r="D82" s="473"/>
      <c r="E82" s="476"/>
      <c r="F82" s="479"/>
      <c r="G82" s="112"/>
      <c r="H82" s="168"/>
      <c r="I82" s="182"/>
      <c r="J82" s="188"/>
      <c r="K82" s="196"/>
      <c r="L82" s="199"/>
      <c r="M82" s="199"/>
      <c r="N82" s="199"/>
      <c r="O82" s="199"/>
      <c r="P82" s="199"/>
      <c r="Q82" s="199"/>
      <c r="R82" s="189"/>
      <c r="S82" s="189"/>
      <c r="T82" s="190"/>
      <c r="U82" s="190"/>
      <c r="V82" s="137"/>
      <c r="W82" s="133"/>
      <c r="X82" s="115"/>
      <c r="Y82" s="132"/>
      <c r="Z82" s="133"/>
      <c r="AA82" s="117"/>
      <c r="AB82" s="117"/>
      <c r="AC82" s="119"/>
      <c r="AD82" s="120"/>
      <c r="AE82" s="133"/>
      <c r="AF82" s="125"/>
      <c r="AG82" s="125"/>
      <c r="AH82" s="119"/>
      <c r="AI82" s="120"/>
      <c r="AJ82" s="134"/>
      <c r="AK82" s="125"/>
      <c r="AL82" s="125"/>
      <c r="AM82" s="119"/>
      <c r="AN82" s="120"/>
      <c r="AO82" s="124"/>
      <c r="AP82" s="125"/>
      <c r="AQ82" s="125"/>
      <c r="AR82" s="119"/>
      <c r="AS82" s="120"/>
      <c r="AT82" s="124"/>
      <c r="AU82" s="125"/>
      <c r="AV82" s="125"/>
      <c r="AW82" s="136"/>
      <c r="AX82" s="119"/>
      <c r="AY82" s="120"/>
      <c r="AZ82" s="138"/>
      <c r="BA82" s="138"/>
      <c r="BB82" s="138"/>
      <c r="BC82" s="138"/>
      <c r="BD82" s="138"/>
      <c r="BE82" s="139"/>
      <c r="BF82" s="139"/>
      <c r="BG82" s="139"/>
      <c r="BH82" s="139"/>
      <c r="BI82" s="139"/>
      <c r="BJ82" s="139"/>
      <c r="BK82" s="139"/>
      <c r="BL82" s="139"/>
      <c r="BM82" s="139"/>
      <c r="BN82" s="139"/>
      <c r="BO82" s="139"/>
      <c r="BP82" s="139"/>
      <c r="BQ82" s="139"/>
      <c r="BR82" s="139"/>
      <c r="BS82" s="139"/>
      <c r="BT82" s="139"/>
      <c r="BU82" s="139"/>
      <c r="BV82" s="139"/>
      <c r="BW82" s="139"/>
      <c r="BX82" s="141"/>
      <c r="BY82" s="141"/>
      <c r="BZ82" s="139"/>
      <c r="CA82" s="139"/>
    </row>
    <row r="83" spans="1:79" s="108" customFormat="1" ht="75" customHeight="1" hidden="1">
      <c r="A83" s="473"/>
      <c r="B83" s="473"/>
      <c r="C83" s="473"/>
      <c r="D83" s="473"/>
      <c r="E83" s="476"/>
      <c r="F83" s="479"/>
      <c r="G83" s="112"/>
      <c r="H83" s="168"/>
      <c r="I83" s="182"/>
      <c r="J83" s="188"/>
      <c r="K83" s="196"/>
      <c r="L83" s="199"/>
      <c r="M83" s="199"/>
      <c r="N83" s="199"/>
      <c r="O83" s="199"/>
      <c r="P83" s="199"/>
      <c r="Q83" s="199"/>
      <c r="R83" s="189"/>
      <c r="S83" s="189"/>
      <c r="T83" s="190"/>
      <c r="U83" s="190"/>
      <c r="V83" s="137"/>
      <c r="W83" s="133"/>
      <c r="X83" s="115"/>
      <c r="Y83" s="132"/>
      <c r="Z83" s="133"/>
      <c r="AA83" s="117"/>
      <c r="AB83" s="117"/>
      <c r="AC83" s="119"/>
      <c r="AD83" s="120"/>
      <c r="AE83" s="133"/>
      <c r="AF83" s="125"/>
      <c r="AG83" s="125"/>
      <c r="AH83" s="119"/>
      <c r="AI83" s="120"/>
      <c r="AJ83" s="134"/>
      <c r="AK83" s="125"/>
      <c r="AL83" s="125"/>
      <c r="AM83" s="119"/>
      <c r="AN83" s="120"/>
      <c r="AO83" s="124"/>
      <c r="AP83" s="125"/>
      <c r="AQ83" s="125"/>
      <c r="AR83" s="119"/>
      <c r="AS83" s="120"/>
      <c r="AT83" s="124"/>
      <c r="AU83" s="125"/>
      <c r="AV83" s="125"/>
      <c r="AW83" s="136"/>
      <c r="AX83" s="119"/>
      <c r="AY83" s="120"/>
      <c r="AZ83" s="138"/>
      <c r="BA83" s="138"/>
      <c r="BB83" s="138"/>
      <c r="BC83" s="138"/>
      <c r="BD83" s="138"/>
      <c r="BE83" s="139"/>
      <c r="BF83" s="139"/>
      <c r="BG83" s="139"/>
      <c r="BH83" s="139"/>
      <c r="BI83" s="139"/>
      <c r="BJ83" s="139"/>
      <c r="BK83" s="139"/>
      <c r="BL83" s="139"/>
      <c r="BM83" s="139"/>
      <c r="BN83" s="139"/>
      <c r="BO83" s="139"/>
      <c r="BP83" s="139"/>
      <c r="BQ83" s="139"/>
      <c r="BR83" s="139"/>
      <c r="BS83" s="139"/>
      <c r="BT83" s="139"/>
      <c r="BU83" s="139"/>
      <c r="BV83" s="139"/>
      <c r="BW83" s="139"/>
      <c r="BX83" s="141"/>
      <c r="BY83" s="141"/>
      <c r="BZ83" s="139"/>
      <c r="CA83" s="139"/>
    </row>
    <row r="84" spans="1:79" s="108" customFormat="1" ht="75" customHeight="1" hidden="1">
      <c r="A84" s="473"/>
      <c r="B84" s="473"/>
      <c r="C84" s="473"/>
      <c r="D84" s="473"/>
      <c r="E84" s="477"/>
      <c r="F84" s="480"/>
      <c r="G84" s="112"/>
      <c r="H84" s="469" t="s">
        <v>167</v>
      </c>
      <c r="I84" s="470"/>
      <c r="J84" s="471"/>
      <c r="K84" s="196"/>
      <c r="L84" s="199"/>
      <c r="M84" s="199"/>
      <c r="N84" s="199"/>
      <c r="O84" s="199"/>
      <c r="P84" s="199"/>
      <c r="Q84" s="199"/>
      <c r="R84" s="189"/>
      <c r="S84" s="189"/>
      <c r="T84" s="190"/>
      <c r="U84" s="190"/>
      <c r="V84" s="137"/>
      <c r="W84" s="133"/>
      <c r="X84" s="115"/>
      <c r="Y84" s="132"/>
      <c r="Z84" s="133"/>
      <c r="AA84" s="117"/>
      <c r="AB84" s="117"/>
      <c r="AC84" s="119"/>
      <c r="AD84" s="120"/>
      <c r="AE84" s="133"/>
      <c r="AF84" s="125"/>
      <c r="AG84" s="125"/>
      <c r="AH84" s="119"/>
      <c r="AI84" s="120"/>
      <c r="AJ84" s="134"/>
      <c r="AK84" s="125"/>
      <c r="AL84" s="125"/>
      <c r="AM84" s="119"/>
      <c r="AN84" s="120"/>
      <c r="AO84" s="124"/>
      <c r="AP84" s="125"/>
      <c r="AQ84" s="125"/>
      <c r="AR84" s="119"/>
      <c r="AS84" s="120"/>
      <c r="AT84" s="124"/>
      <c r="AU84" s="125"/>
      <c r="AV84" s="125"/>
      <c r="AW84" s="136"/>
      <c r="AX84" s="119"/>
      <c r="AY84" s="120"/>
      <c r="AZ84" s="138"/>
      <c r="BA84" s="138"/>
      <c r="BB84" s="138"/>
      <c r="BC84" s="138"/>
      <c r="BD84" s="138"/>
      <c r="BE84" s="139"/>
      <c r="BF84" s="139"/>
      <c r="BG84" s="139"/>
      <c r="BH84" s="139"/>
      <c r="BI84" s="139"/>
      <c r="BJ84" s="139"/>
      <c r="BK84" s="139"/>
      <c r="BL84" s="139"/>
      <c r="BM84" s="139"/>
      <c r="BN84" s="139"/>
      <c r="BO84" s="139"/>
      <c r="BP84" s="139"/>
      <c r="BQ84" s="139"/>
      <c r="BR84" s="139"/>
      <c r="BS84" s="139"/>
      <c r="BT84" s="139"/>
      <c r="BU84" s="139"/>
      <c r="BV84" s="139"/>
      <c r="BW84" s="139"/>
      <c r="BX84" s="141"/>
      <c r="BY84" s="141"/>
      <c r="BZ84" s="139"/>
      <c r="CA84" s="139"/>
    </row>
    <row r="85" spans="1:79" s="108" customFormat="1" ht="75" customHeight="1" hidden="1">
      <c r="A85" s="473"/>
      <c r="B85" s="473"/>
      <c r="C85" s="473"/>
      <c r="D85" s="473"/>
      <c r="E85" s="475">
        <v>20</v>
      </c>
      <c r="F85" s="478" t="s">
        <v>213</v>
      </c>
      <c r="G85" s="112"/>
      <c r="H85" s="167" t="s">
        <v>214</v>
      </c>
      <c r="I85" s="182"/>
      <c r="J85" s="188"/>
      <c r="K85" s="196"/>
      <c r="L85" s="199"/>
      <c r="M85" s="199"/>
      <c r="N85" s="199"/>
      <c r="O85" s="199"/>
      <c r="P85" s="199"/>
      <c r="Q85" s="199"/>
      <c r="R85" s="189"/>
      <c r="S85" s="189"/>
      <c r="T85" s="190"/>
      <c r="U85" s="190"/>
      <c r="V85" s="137"/>
      <c r="W85" s="133"/>
      <c r="X85" s="115"/>
      <c r="Y85" s="132"/>
      <c r="Z85" s="133"/>
      <c r="AA85" s="117"/>
      <c r="AB85" s="117"/>
      <c r="AC85" s="119"/>
      <c r="AD85" s="120"/>
      <c r="AE85" s="133"/>
      <c r="AF85" s="125"/>
      <c r="AG85" s="125"/>
      <c r="AH85" s="119"/>
      <c r="AI85" s="120"/>
      <c r="AJ85" s="134"/>
      <c r="AK85" s="125"/>
      <c r="AL85" s="125"/>
      <c r="AM85" s="119"/>
      <c r="AN85" s="120"/>
      <c r="AO85" s="124"/>
      <c r="AP85" s="125"/>
      <c r="AQ85" s="125"/>
      <c r="AR85" s="119"/>
      <c r="AS85" s="120"/>
      <c r="AT85" s="124"/>
      <c r="AU85" s="125"/>
      <c r="AV85" s="125"/>
      <c r="AW85" s="136"/>
      <c r="AX85" s="119"/>
      <c r="AY85" s="120"/>
      <c r="AZ85" s="138"/>
      <c r="BA85" s="138"/>
      <c r="BB85" s="138"/>
      <c r="BC85" s="138"/>
      <c r="BD85" s="138"/>
      <c r="BE85" s="139"/>
      <c r="BF85" s="139"/>
      <c r="BG85" s="139"/>
      <c r="BH85" s="139"/>
      <c r="BI85" s="139"/>
      <c r="BJ85" s="139"/>
      <c r="BK85" s="139"/>
      <c r="BL85" s="139"/>
      <c r="BM85" s="139"/>
      <c r="BN85" s="139"/>
      <c r="BO85" s="139"/>
      <c r="BP85" s="139"/>
      <c r="BQ85" s="139"/>
      <c r="BR85" s="139"/>
      <c r="BS85" s="139"/>
      <c r="BT85" s="139"/>
      <c r="BU85" s="139"/>
      <c r="BV85" s="139"/>
      <c r="BW85" s="139"/>
      <c r="BX85" s="141"/>
      <c r="BY85" s="141"/>
      <c r="BZ85" s="139"/>
      <c r="CA85" s="139"/>
    </row>
    <row r="86" spans="1:79" s="108" customFormat="1" ht="75" customHeight="1" hidden="1">
      <c r="A86" s="473"/>
      <c r="B86" s="473"/>
      <c r="C86" s="473"/>
      <c r="D86" s="473"/>
      <c r="E86" s="476"/>
      <c r="F86" s="479"/>
      <c r="G86" s="112"/>
      <c r="H86" s="168"/>
      <c r="I86" s="182"/>
      <c r="J86" s="188"/>
      <c r="K86" s="196"/>
      <c r="L86" s="199"/>
      <c r="M86" s="199"/>
      <c r="N86" s="199"/>
      <c r="O86" s="199"/>
      <c r="P86" s="199"/>
      <c r="Q86" s="199"/>
      <c r="R86" s="189"/>
      <c r="S86" s="189"/>
      <c r="T86" s="190"/>
      <c r="U86" s="190"/>
      <c r="V86" s="137"/>
      <c r="W86" s="133"/>
      <c r="X86" s="115"/>
      <c r="Y86" s="132"/>
      <c r="Z86" s="133"/>
      <c r="AA86" s="117"/>
      <c r="AB86" s="117"/>
      <c r="AC86" s="119"/>
      <c r="AD86" s="120"/>
      <c r="AE86" s="133"/>
      <c r="AF86" s="125"/>
      <c r="AG86" s="125"/>
      <c r="AH86" s="119"/>
      <c r="AI86" s="120"/>
      <c r="AJ86" s="134"/>
      <c r="AK86" s="125"/>
      <c r="AL86" s="125"/>
      <c r="AM86" s="119"/>
      <c r="AN86" s="120"/>
      <c r="AO86" s="124"/>
      <c r="AP86" s="125"/>
      <c r="AQ86" s="125"/>
      <c r="AR86" s="119"/>
      <c r="AS86" s="120"/>
      <c r="AT86" s="124"/>
      <c r="AU86" s="125"/>
      <c r="AV86" s="125"/>
      <c r="AW86" s="136"/>
      <c r="AX86" s="119"/>
      <c r="AY86" s="120"/>
      <c r="AZ86" s="138"/>
      <c r="BA86" s="138"/>
      <c r="BB86" s="138"/>
      <c r="BC86" s="138"/>
      <c r="BD86" s="138"/>
      <c r="BE86" s="139"/>
      <c r="BF86" s="139"/>
      <c r="BG86" s="139"/>
      <c r="BH86" s="139"/>
      <c r="BI86" s="139"/>
      <c r="BJ86" s="139"/>
      <c r="BK86" s="139"/>
      <c r="BL86" s="139"/>
      <c r="BM86" s="139"/>
      <c r="BN86" s="139"/>
      <c r="BO86" s="139"/>
      <c r="BP86" s="139"/>
      <c r="BQ86" s="139"/>
      <c r="BR86" s="139"/>
      <c r="BS86" s="139"/>
      <c r="BT86" s="139"/>
      <c r="BU86" s="139"/>
      <c r="BV86" s="139"/>
      <c r="BW86" s="139"/>
      <c r="BX86" s="141"/>
      <c r="BY86" s="141"/>
      <c r="BZ86" s="139"/>
      <c r="CA86" s="139"/>
    </row>
    <row r="87" spans="1:79" s="108" customFormat="1" ht="75" customHeight="1" hidden="1">
      <c r="A87" s="473"/>
      <c r="B87" s="473"/>
      <c r="C87" s="473"/>
      <c r="D87" s="473"/>
      <c r="E87" s="476"/>
      <c r="F87" s="479"/>
      <c r="G87" s="112"/>
      <c r="H87" s="168"/>
      <c r="I87" s="182"/>
      <c r="J87" s="188"/>
      <c r="K87" s="196"/>
      <c r="L87" s="199"/>
      <c r="M87" s="199"/>
      <c r="N87" s="199"/>
      <c r="O87" s="199"/>
      <c r="P87" s="199"/>
      <c r="Q87" s="199"/>
      <c r="R87" s="189"/>
      <c r="S87" s="189"/>
      <c r="T87" s="190"/>
      <c r="U87" s="190"/>
      <c r="V87" s="137"/>
      <c r="W87" s="133"/>
      <c r="X87" s="115"/>
      <c r="Y87" s="132"/>
      <c r="Z87" s="133"/>
      <c r="AA87" s="117"/>
      <c r="AB87" s="117"/>
      <c r="AC87" s="119"/>
      <c r="AD87" s="120"/>
      <c r="AE87" s="133"/>
      <c r="AF87" s="125"/>
      <c r="AG87" s="125"/>
      <c r="AH87" s="119"/>
      <c r="AI87" s="120"/>
      <c r="AJ87" s="134"/>
      <c r="AK87" s="125"/>
      <c r="AL87" s="125"/>
      <c r="AM87" s="119"/>
      <c r="AN87" s="120"/>
      <c r="AO87" s="124"/>
      <c r="AP87" s="125"/>
      <c r="AQ87" s="125"/>
      <c r="AR87" s="119"/>
      <c r="AS87" s="120"/>
      <c r="AT87" s="124"/>
      <c r="AU87" s="125"/>
      <c r="AV87" s="125"/>
      <c r="AW87" s="136"/>
      <c r="AX87" s="119"/>
      <c r="AY87" s="120"/>
      <c r="AZ87" s="138"/>
      <c r="BA87" s="138"/>
      <c r="BB87" s="138"/>
      <c r="BC87" s="138"/>
      <c r="BD87" s="138"/>
      <c r="BE87" s="139"/>
      <c r="BF87" s="139"/>
      <c r="BG87" s="139"/>
      <c r="BH87" s="139"/>
      <c r="BI87" s="139"/>
      <c r="BJ87" s="139"/>
      <c r="BK87" s="139"/>
      <c r="BL87" s="139"/>
      <c r="BM87" s="139"/>
      <c r="BN87" s="139"/>
      <c r="BO87" s="139"/>
      <c r="BP87" s="139"/>
      <c r="BQ87" s="139"/>
      <c r="BR87" s="139"/>
      <c r="BS87" s="139"/>
      <c r="BT87" s="139"/>
      <c r="BU87" s="139"/>
      <c r="BV87" s="139"/>
      <c r="BW87" s="139"/>
      <c r="BX87" s="141"/>
      <c r="BY87" s="141"/>
      <c r="BZ87" s="139"/>
      <c r="CA87" s="139"/>
    </row>
    <row r="88" spans="1:79" s="108" customFormat="1" ht="75" customHeight="1" hidden="1">
      <c r="A88" s="473"/>
      <c r="B88" s="473"/>
      <c r="C88" s="473"/>
      <c r="D88" s="473"/>
      <c r="E88" s="477"/>
      <c r="F88" s="480"/>
      <c r="G88" s="112"/>
      <c r="H88" s="469" t="s">
        <v>167</v>
      </c>
      <c r="I88" s="470"/>
      <c r="J88" s="471"/>
      <c r="K88" s="196"/>
      <c r="L88" s="199"/>
      <c r="M88" s="199"/>
      <c r="N88" s="199"/>
      <c r="O88" s="199"/>
      <c r="P88" s="199"/>
      <c r="Q88" s="199"/>
      <c r="R88" s="189"/>
      <c r="S88" s="189"/>
      <c r="T88" s="190"/>
      <c r="U88" s="190"/>
      <c r="V88" s="137"/>
      <c r="W88" s="133"/>
      <c r="X88" s="115"/>
      <c r="Y88" s="132"/>
      <c r="Z88" s="133"/>
      <c r="AA88" s="117"/>
      <c r="AB88" s="117"/>
      <c r="AC88" s="119"/>
      <c r="AD88" s="120"/>
      <c r="AE88" s="133"/>
      <c r="AF88" s="125"/>
      <c r="AG88" s="125"/>
      <c r="AH88" s="119"/>
      <c r="AI88" s="120"/>
      <c r="AJ88" s="134"/>
      <c r="AK88" s="125"/>
      <c r="AL88" s="125"/>
      <c r="AM88" s="119"/>
      <c r="AN88" s="120"/>
      <c r="AO88" s="124"/>
      <c r="AP88" s="125"/>
      <c r="AQ88" s="125"/>
      <c r="AR88" s="119"/>
      <c r="AS88" s="120"/>
      <c r="AT88" s="124"/>
      <c r="AU88" s="125"/>
      <c r="AV88" s="125"/>
      <c r="AW88" s="136"/>
      <c r="AX88" s="119"/>
      <c r="AY88" s="120"/>
      <c r="AZ88" s="138"/>
      <c r="BA88" s="138"/>
      <c r="BB88" s="138"/>
      <c r="BC88" s="138"/>
      <c r="BD88" s="138"/>
      <c r="BE88" s="139"/>
      <c r="BF88" s="139"/>
      <c r="BG88" s="139"/>
      <c r="BH88" s="139"/>
      <c r="BI88" s="139"/>
      <c r="BJ88" s="139"/>
      <c r="BK88" s="139"/>
      <c r="BL88" s="139"/>
      <c r="BM88" s="139"/>
      <c r="BN88" s="139"/>
      <c r="BO88" s="139"/>
      <c r="BP88" s="139"/>
      <c r="BQ88" s="139"/>
      <c r="BR88" s="139"/>
      <c r="BS88" s="139"/>
      <c r="BT88" s="139"/>
      <c r="BU88" s="139"/>
      <c r="BV88" s="139"/>
      <c r="BW88" s="139"/>
      <c r="BX88" s="141"/>
      <c r="BY88" s="141"/>
      <c r="BZ88" s="139"/>
      <c r="CA88" s="139"/>
    </row>
    <row r="89" spans="1:79" s="108" customFormat="1" ht="75" customHeight="1" hidden="1">
      <c r="A89" s="473"/>
      <c r="B89" s="473"/>
      <c r="C89" s="473"/>
      <c r="D89" s="473"/>
      <c r="E89" s="475">
        <v>21</v>
      </c>
      <c r="F89" s="478" t="s">
        <v>215</v>
      </c>
      <c r="G89" s="112"/>
      <c r="H89" s="168"/>
      <c r="I89" s="182"/>
      <c r="J89" s="188"/>
      <c r="K89" s="196"/>
      <c r="L89" s="199"/>
      <c r="M89" s="199"/>
      <c r="N89" s="199"/>
      <c r="O89" s="199"/>
      <c r="P89" s="199"/>
      <c r="Q89" s="199"/>
      <c r="R89" s="189"/>
      <c r="S89" s="189"/>
      <c r="T89" s="190"/>
      <c r="U89" s="190"/>
      <c r="V89" s="137"/>
      <c r="W89" s="133"/>
      <c r="X89" s="115"/>
      <c r="Y89" s="132"/>
      <c r="Z89" s="133"/>
      <c r="AA89" s="117"/>
      <c r="AB89" s="117"/>
      <c r="AC89" s="119"/>
      <c r="AD89" s="120"/>
      <c r="AE89" s="133"/>
      <c r="AF89" s="125"/>
      <c r="AG89" s="125"/>
      <c r="AH89" s="119"/>
      <c r="AI89" s="120"/>
      <c r="AJ89" s="134"/>
      <c r="AK89" s="125"/>
      <c r="AL89" s="125"/>
      <c r="AM89" s="119"/>
      <c r="AN89" s="120"/>
      <c r="AO89" s="124"/>
      <c r="AP89" s="125"/>
      <c r="AQ89" s="125"/>
      <c r="AR89" s="119"/>
      <c r="AS89" s="120"/>
      <c r="AT89" s="124"/>
      <c r="AU89" s="125"/>
      <c r="AV89" s="125"/>
      <c r="AW89" s="136"/>
      <c r="AX89" s="119"/>
      <c r="AY89" s="120"/>
      <c r="AZ89" s="138"/>
      <c r="BA89" s="138"/>
      <c r="BB89" s="138"/>
      <c r="BC89" s="138"/>
      <c r="BD89" s="138"/>
      <c r="BE89" s="139"/>
      <c r="BF89" s="139"/>
      <c r="BG89" s="139"/>
      <c r="BH89" s="139"/>
      <c r="BI89" s="139"/>
      <c r="BJ89" s="139"/>
      <c r="BK89" s="139"/>
      <c r="BL89" s="139"/>
      <c r="BM89" s="139"/>
      <c r="BN89" s="139"/>
      <c r="BO89" s="139"/>
      <c r="BP89" s="139"/>
      <c r="BQ89" s="139"/>
      <c r="BR89" s="139"/>
      <c r="BS89" s="139"/>
      <c r="BT89" s="139"/>
      <c r="BU89" s="139"/>
      <c r="BV89" s="139"/>
      <c r="BW89" s="139"/>
      <c r="BX89" s="141"/>
      <c r="BY89" s="141"/>
      <c r="BZ89" s="139"/>
      <c r="CA89" s="139"/>
    </row>
    <row r="90" spans="1:79" s="108" customFormat="1" ht="75" customHeight="1" hidden="1">
      <c r="A90" s="473"/>
      <c r="B90" s="473"/>
      <c r="C90" s="473"/>
      <c r="D90" s="473"/>
      <c r="E90" s="476"/>
      <c r="F90" s="479"/>
      <c r="G90" s="112"/>
      <c r="H90" s="168"/>
      <c r="I90" s="182"/>
      <c r="J90" s="188"/>
      <c r="K90" s="196"/>
      <c r="L90" s="199"/>
      <c r="M90" s="199"/>
      <c r="N90" s="199"/>
      <c r="O90" s="199"/>
      <c r="P90" s="199"/>
      <c r="Q90" s="199"/>
      <c r="R90" s="189"/>
      <c r="S90" s="189"/>
      <c r="T90" s="190"/>
      <c r="U90" s="190"/>
      <c r="V90" s="137"/>
      <c r="W90" s="133"/>
      <c r="X90" s="115"/>
      <c r="Y90" s="132"/>
      <c r="Z90" s="133"/>
      <c r="AA90" s="117"/>
      <c r="AB90" s="117"/>
      <c r="AC90" s="119"/>
      <c r="AD90" s="120"/>
      <c r="AE90" s="133"/>
      <c r="AF90" s="125"/>
      <c r="AG90" s="125"/>
      <c r="AH90" s="119"/>
      <c r="AI90" s="120"/>
      <c r="AJ90" s="134"/>
      <c r="AK90" s="125"/>
      <c r="AL90" s="125"/>
      <c r="AM90" s="119"/>
      <c r="AN90" s="120"/>
      <c r="AO90" s="124"/>
      <c r="AP90" s="125"/>
      <c r="AQ90" s="125"/>
      <c r="AR90" s="119"/>
      <c r="AS90" s="120"/>
      <c r="AT90" s="124"/>
      <c r="AU90" s="125"/>
      <c r="AV90" s="125"/>
      <c r="AW90" s="136"/>
      <c r="AX90" s="119"/>
      <c r="AY90" s="120"/>
      <c r="AZ90" s="138"/>
      <c r="BA90" s="138"/>
      <c r="BB90" s="138"/>
      <c r="BC90" s="138"/>
      <c r="BD90" s="138"/>
      <c r="BE90" s="139"/>
      <c r="BF90" s="139"/>
      <c r="BG90" s="139"/>
      <c r="BH90" s="139"/>
      <c r="BI90" s="139"/>
      <c r="BJ90" s="139"/>
      <c r="BK90" s="139"/>
      <c r="BL90" s="139"/>
      <c r="BM90" s="139"/>
      <c r="BN90" s="139"/>
      <c r="BO90" s="139"/>
      <c r="BP90" s="139"/>
      <c r="BQ90" s="139"/>
      <c r="BR90" s="139"/>
      <c r="BS90" s="139"/>
      <c r="BT90" s="139"/>
      <c r="BU90" s="139"/>
      <c r="BV90" s="139"/>
      <c r="BW90" s="139"/>
      <c r="BX90" s="141"/>
      <c r="BY90" s="141"/>
      <c r="BZ90" s="139"/>
      <c r="CA90" s="139"/>
    </row>
    <row r="91" spans="1:79" s="108" customFormat="1" ht="75" customHeight="1" hidden="1">
      <c r="A91" s="473"/>
      <c r="B91" s="473"/>
      <c r="C91" s="473"/>
      <c r="D91" s="473"/>
      <c r="E91" s="476"/>
      <c r="F91" s="479"/>
      <c r="G91" s="112"/>
      <c r="H91" s="168"/>
      <c r="I91" s="182"/>
      <c r="J91" s="188"/>
      <c r="K91" s="196"/>
      <c r="L91" s="199"/>
      <c r="M91" s="199"/>
      <c r="N91" s="199"/>
      <c r="O91" s="199"/>
      <c r="P91" s="199"/>
      <c r="Q91" s="199"/>
      <c r="R91" s="189"/>
      <c r="S91" s="189"/>
      <c r="T91" s="190"/>
      <c r="U91" s="190"/>
      <c r="V91" s="137"/>
      <c r="W91" s="133"/>
      <c r="X91" s="115"/>
      <c r="Y91" s="132"/>
      <c r="Z91" s="133"/>
      <c r="AA91" s="117"/>
      <c r="AB91" s="117"/>
      <c r="AC91" s="119"/>
      <c r="AD91" s="120"/>
      <c r="AE91" s="133"/>
      <c r="AF91" s="125"/>
      <c r="AG91" s="125"/>
      <c r="AH91" s="119"/>
      <c r="AI91" s="120"/>
      <c r="AJ91" s="134"/>
      <c r="AK91" s="125"/>
      <c r="AL91" s="125"/>
      <c r="AM91" s="119"/>
      <c r="AN91" s="120"/>
      <c r="AO91" s="124"/>
      <c r="AP91" s="125"/>
      <c r="AQ91" s="125"/>
      <c r="AR91" s="119"/>
      <c r="AS91" s="120"/>
      <c r="AT91" s="124"/>
      <c r="AU91" s="125"/>
      <c r="AV91" s="125"/>
      <c r="AW91" s="136"/>
      <c r="AX91" s="119"/>
      <c r="AY91" s="120"/>
      <c r="AZ91" s="138"/>
      <c r="BA91" s="138"/>
      <c r="BB91" s="138"/>
      <c r="BC91" s="138"/>
      <c r="BD91" s="138"/>
      <c r="BE91" s="139"/>
      <c r="BF91" s="139"/>
      <c r="BG91" s="139"/>
      <c r="BH91" s="139"/>
      <c r="BI91" s="139"/>
      <c r="BJ91" s="139"/>
      <c r="BK91" s="139"/>
      <c r="BL91" s="139"/>
      <c r="BM91" s="139"/>
      <c r="BN91" s="139"/>
      <c r="BO91" s="139"/>
      <c r="BP91" s="139"/>
      <c r="BQ91" s="139"/>
      <c r="BR91" s="139"/>
      <c r="BS91" s="139"/>
      <c r="BT91" s="139"/>
      <c r="BU91" s="139"/>
      <c r="BV91" s="139"/>
      <c r="BW91" s="139"/>
      <c r="BX91" s="141"/>
      <c r="BY91" s="141"/>
      <c r="BZ91" s="139"/>
      <c r="CA91" s="139"/>
    </row>
    <row r="92" spans="1:79" s="108" customFormat="1" ht="75" customHeight="1" hidden="1">
      <c r="A92" s="473"/>
      <c r="B92" s="473"/>
      <c r="C92" s="473"/>
      <c r="D92" s="474"/>
      <c r="E92" s="477"/>
      <c r="F92" s="480"/>
      <c r="G92" s="112"/>
      <c r="H92" s="469" t="s">
        <v>167</v>
      </c>
      <c r="I92" s="470"/>
      <c r="J92" s="471"/>
      <c r="K92" s="196"/>
      <c r="L92" s="199"/>
      <c r="M92" s="199"/>
      <c r="N92" s="199"/>
      <c r="O92" s="199"/>
      <c r="P92" s="199"/>
      <c r="Q92" s="199"/>
      <c r="R92" s="189"/>
      <c r="S92" s="189"/>
      <c r="T92" s="190"/>
      <c r="U92" s="190"/>
      <c r="V92" s="137"/>
      <c r="W92" s="133"/>
      <c r="X92" s="115"/>
      <c r="Y92" s="132"/>
      <c r="Z92" s="133"/>
      <c r="AA92" s="117"/>
      <c r="AB92" s="117"/>
      <c r="AC92" s="119"/>
      <c r="AD92" s="120"/>
      <c r="AE92" s="133"/>
      <c r="AF92" s="125"/>
      <c r="AG92" s="125"/>
      <c r="AH92" s="119"/>
      <c r="AI92" s="120"/>
      <c r="AJ92" s="134"/>
      <c r="AK92" s="125"/>
      <c r="AL92" s="125"/>
      <c r="AM92" s="119"/>
      <c r="AN92" s="120"/>
      <c r="AO92" s="124"/>
      <c r="AP92" s="125"/>
      <c r="AQ92" s="125"/>
      <c r="AR92" s="119"/>
      <c r="AS92" s="120"/>
      <c r="AT92" s="124"/>
      <c r="AU92" s="125"/>
      <c r="AV92" s="125"/>
      <c r="AW92" s="136"/>
      <c r="AX92" s="119"/>
      <c r="AY92" s="120"/>
      <c r="AZ92" s="138"/>
      <c r="BA92" s="138"/>
      <c r="BB92" s="138"/>
      <c r="BC92" s="138"/>
      <c r="BD92" s="138"/>
      <c r="BE92" s="139"/>
      <c r="BF92" s="139"/>
      <c r="BG92" s="139"/>
      <c r="BH92" s="139"/>
      <c r="BI92" s="139"/>
      <c r="BJ92" s="139"/>
      <c r="BK92" s="139"/>
      <c r="BL92" s="139"/>
      <c r="BM92" s="139"/>
      <c r="BN92" s="139"/>
      <c r="BO92" s="139"/>
      <c r="BP92" s="139"/>
      <c r="BQ92" s="139"/>
      <c r="BR92" s="139"/>
      <c r="BS92" s="139"/>
      <c r="BT92" s="139"/>
      <c r="BU92" s="139"/>
      <c r="BV92" s="139"/>
      <c r="BW92" s="139"/>
      <c r="BX92" s="141"/>
      <c r="BY92" s="141"/>
      <c r="BZ92" s="139"/>
      <c r="CA92" s="139"/>
    </row>
    <row r="93" spans="1:79" s="108" customFormat="1" ht="76.5" customHeight="1" hidden="1">
      <c r="A93" s="473"/>
      <c r="B93" s="473"/>
      <c r="C93" s="473"/>
      <c r="D93" s="472" t="s">
        <v>216</v>
      </c>
      <c r="E93" s="475">
        <v>22</v>
      </c>
      <c r="F93" s="478" t="s">
        <v>217</v>
      </c>
      <c r="G93" s="112"/>
      <c r="H93" s="191"/>
      <c r="I93" s="176"/>
      <c r="J93" s="192"/>
      <c r="K93" s="196"/>
      <c r="L93" s="176"/>
      <c r="M93" s="176"/>
      <c r="N93" s="176"/>
      <c r="O93" s="176"/>
      <c r="P93" s="176"/>
      <c r="Q93" s="176"/>
      <c r="R93" s="179"/>
      <c r="S93" s="168"/>
      <c r="T93" s="193"/>
      <c r="U93" s="193"/>
      <c r="V93" s="466" t="s">
        <v>131</v>
      </c>
      <c r="W93" s="133"/>
      <c r="X93" s="115" t="str">
        <f>IF(W93&lt;&gt;0,IF(W93/L93&gt;100%,100%,W93/L93)," ")</f>
        <v> </v>
      </c>
      <c r="Y93" s="132"/>
      <c r="Z93" s="133"/>
      <c r="AA93" s="117" t="str">
        <f>IF(Z93&lt;&gt;0,IF(Z93/M93&gt;100%,100%,Z93/M93)," ")</f>
        <v> </v>
      </c>
      <c r="AB93" s="117"/>
      <c r="AC93" s="119" t="e">
        <f>AVERAGE(X93,AA93)</f>
        <v>#DIV/0!</v>
      </c>
      <c r="AD93" s="120">
        <f>SUM(Y93,AB93)</f>
        <v>0</v>
      </c>
      <c r="AE93" s="133"/>
      <c r="AF93" s="125" t="str">
        <f>IF(AE93&lt;&gt;0,IF(AE93/N93&gt;100%,100%,AE93/N93)," ")</f>
        <v> </v>
      </c>
      <c r="AG93" s="125"/>
      <c r="AH93" s="119" t="e">
        <f>AVERAGE(AC93,AF93)</f>
        <v>#DIV/0!</v>
      </c>
      <c r="AI93" s="120">
        <f>SUM(AD93,AG93)</f>
        <v>0</v>
      </c>
      <c r="AJ93" s="134"/>
      <c r="AK93" s="125" t="str">
        <f>IF(AJ93&lt;&gt;0,IF(AJ93/O93&gt;100%,100%,AJ93/O93)," ")</f>
        <v> </v>
      </c>
      <c r="AL93" s="125"/>
      <c r="AM93" s="119" t="e">
        <f>AVERAGE(AH93,AK93)</f>
        <v>#DIV/0!</v>
      </c>
      <c r="AN93" s="120">
        <f>SUM(AI93,AL93)</f>
        <v>0</v>
      </c>
      <c r="AO93" s="124"/>
      <c r="AP93" s="125" t="str">
        <f>IF(AO93&lt;&gt;0,IF(AO93/P93&gt;100%,100%,AO93/P93)," ")</f>
        <v> </v>
      </c>
      <c r="AQ93" s="125"/>
      <c r="AR93" s="119" t="e">
        <f>AVERAGE(AM93,AP93)</f>
        <v>#DIV/0!</v>
      </c>
      <c r="AS93" s="120">
        <f>SUM(AN93,AQ93)</f>
        <v>0</v>
      </c>
      <c r="AT93" s="124"/>
      <c r="AU93" s="125" t="str">
        <f>IF(AT93&lt;&gt;0,IF(AT93/Q93&gt;100%,100%,AT93/Q93)," ")</f>
        <v> </v>
      </c>
      <c r="AV93" s="125"/>
      <c r="AW93" s="136" t="e">
        <f>AVERAGE(W93,Z93,AE93,AJ93,AO93,AT93)</f>
        <v>#DIV/0!</v>
      </c>
      <c r="AX93" s="119" t="e">
        <f>IF(AW93&lt;&gt;0,IF(AW93/J93&gt;100%,100%,AW93/J93)," ")</f>
        <v>#DIV/0!</v>
      </c>
      <c r="AY93" s="120">
        <f>SUM(AV93,AS93)</f>
        <v>0</v>
      </c>
      <c r="AZ93" s="127"/>
      <c r="BA93" s="127"/>
      <c r="BB93" s="127"/>
      <c r="BC93" s="127"/>
      <c r="BD93" s="127"/>
      <c r="BE93" s="128"/>
      <c r="BF93" s="128"/>
      <c r="BG93" s="128"/>
      <c r="BH93" s="128"/>
      <c r="BI93" s="128"/>
      <c r="BJ93" s="128"/>
      <c r="BK93" s="128"/>
      <c r="BL93" s="128"/>
      <c r="BM93" s="128"/>
      <c r="BN93" s="128"/>
      <c r="BO93" s="128"/>
      <c r="BP93" s="128"/>
      <c r="BQ93" s="128"/>
      <c r="BR93" s="128"/>
      <c r="BS93" s="128"/>
      <c r="BT93" s="128"/>
      <c r="BU93" s="128"/>
      <c r="BV93" s="129"/>
      <c r="BW93" s="129"/>
      <c r="BX93" s="130"/>
      <c r="BY93" s="130"/>
      <c r="BZ93" s="128"/>
      <c r="CA93" s="128"/>
    </row>
    <row r="94" spans="1:79" s="108" customFormat="1" ht="83.25" customHeight="1" hidden="1">
      <c r="A94" s="473"/>
      <c r="B94" s="473"/>
      <c r="C94" s="473"/>
      <c r="D94" s="473"/>
      <c r="E94" s="476"/>
      <c r="F94" s="479"/>
      <c r="G94" s="112"/>
      <c r="H94" s="168"/>
      <c r="I94" s="176"/>
      <c r="J94" s="192"/>
      <c r="K94" s="196"/>
      <c r="L94" s="176"/>
      <c r="M94" s="176"/>
      <c r="N94" s="176"/>
      <c r="O94" s="176"/>
      <c r="P94" s="176"/>
      <c r="Q94" s="176"/>
      <c r="R94" s="179"/>
      <c r="S94" s="168"/>
      <c r="T94" s="194"/>
      <c r="U94" s="194"/>
      <c r="V94" s="468"/>
      <c r="W94" s="133"/>
      <c r="X94" s="115" t="str">
        <f>IF(W94&lt;&gt;0,IF(W94/L94&gt;100%,100%,W94/L94)," ")</f>
        <v> </v>
      </c>
      <c r="Y94" s="132"/>
      <c r="Z94" s="133"/>
      <c r="AA94" s="117" t="str">
        <f>IF(Z94&lt;&gt;0,IF(Z94/M94&gt;100%,100%,Z94/M94)," ")</f>
        <v> </v>
      </c>
      <c r="AB94" s="117"/>
      <c r="AC94" s="119" t="e">
        <f>AVERAGE(X94,AA94)</f>
        <v>#DIV/0!</v>
      </c>
      <c r="AD94" s="120">
        <f>SUM(Y94,AB94)</f>
        <v>0</v>
      </c>
      <c r="AE94" s="133"/>
      <c r="AF94" s="125" t="str">
        <f>IF(AE94&lt;&gt;0,IF(AE94/N94&gt;100%,100%,AE94/N94)," ")</f>
        <v> </v>
      </c>
      <c r="AG94" s="125"/>
      <c r="AH94" s="119" t="e">
        <f>AVERAGE(AC94,AF94)</f>
        <v>#DIV/0!</v>
      </c>
      <c r="AI94" s="120">
        <f>SUM(AD94,AG94)</f>
        <v>0</v>
      </c>
      <c r="AJ94" s="134"/>
      <c r="AK94" s="125" t="str">
        <f>IF(AJ94&lt;&gt;0,IF(AJ94/O94&gt;100%,100%,AJ94/O94)," ")</f>
        <v> </v>
      </c>
      <c r="AL94" s="125"/>
      <c r="AM94" s="119" t="e">
        <f>AVERAGE(AH94,AK94)</f>
        <v>#DIV/0!</v>
      </c>
      <c r="AN94" s="120">
        <f>SUM(AI94,AL94)</f>
        <v>0</v>
      </c>
      <c r="AO94" s="124"/>
      <c r="AP94" s="125" t="str">
        <f>IF(AO94&lt;&gt;0,IF(AO94/P94&gt;100%,100%,AO94/P94)," ")</f>
        <v> </v>
      </c>
      <c r="AQ94" s="125"/>
      <c r="AR94" s="119" t="e">
        <f>AVERAGE(AM94,AP94)</f>
        <v>#DIV/0!</v>
      </c>
      <c r="AS94" s="120">
        <f>SUM(AN94,AQ94)</f>
        <v>0</v>
      </c>
      <c r="AT94" s="124"/>
      <c r="AU94" s="125" t="str">
        <f>IF(AT94&lt;&gt;0,IF(AT94/Q94&gt;100%,100%,AT94/Q94)," ")</f>
        <v> </v>
      </c>
      <c r="AV94" s="125"/>
      <c r="AW94" s="136" t="e">
        <f>AVERAGE(W94,Z94,AE94,AJ94,AO94,AT94)</f>
        <v>#DIV/0!</v>
      </c>
      <c r="AX94" s="119" t="e">
        <f>IF(AW94&lt;&gt;0,IF(AW94/J94&gt;100%,100%,AW94/J94)," ")</f>
        <v>#DIV/0!</v>
      </c>
      <c r="AY94" s="120">
        <f>SUM(AV94,AS94)</f>
        <v>0</v>
      </c>
      <c r="AZ94" s="127"/>
      <c r="BA94" s="127"/>
      <c r="BB94" s="127"/>
      <c r="BC94" s="127"/>
      <c r="BD94" s="127"/>
      <c r="BE94" s="128"/>
      <c r="BF94" s="128"/>
      <c r="BG94" s="128"/>
      <c r="BH94" s="128"/>
      <c r="BI94" s="128"/>
      <c r="BJ94" s="128"/>
      <c r="BK94" s="128"/>
      <c r="BL94" s="128"/>
      <c r="BM94" s="128"/>
      <c r="BN94" s="128"/>
      <c r="BO94" s="128"/>
      <c r="BP94" s="128"/>
      <c r="BQ94" s="128"/>
      <c r="BR94" s="128"/>
      <c r="BS94" s="128"/>
      <c r="BT94" s="128"/>
      <c r="BU94" s="128"/>
      <c r="BV94" s="135"/>
      <c r="BW94" s="135"/>
      <c r="BX94" s="128"/>
      <c r="BY94" s="128"/>
      <c r="BZ94" s="128"/>
      <c r="CA94" s="128"/>
    </row>
    <row r="95" spans="1:79" s="108" customFormat="1" ht="83.25" customHeight="1" hidden="1">
      <c r="A95" s="473"/>
      <c r="B95" s="473"/>
      <c r="C95" s="473"/>
      <c r="D95" s="473"/>
      <c r="E95" s="476"/>
      <c r="F95" s="479"/>
      <c r="G95" s="112"/>
      <c r="H95" s="168"/>
      <c r="I95" s="176"/>
      <c r="J95" s="192"/>
      <c r="K95" s="196"/>
      <c r="L95" s="176"/>
      <c r="M95" s="176"/>
      <c r="N95" s="176"/>
      <c r="O95" s="176"/>
      <c r="P95" s="176"/>
      <c r="Q95" s="176"/>
      <c r="R95" s="179"/>
      <c r="S95" s="168"/>
      <c r="T95" s="195"/>
      <c r="U95" s="195"/>
      <c r="V95" s="145"/>
      <c r="W95" s="133"/>
      <c r="X95" s="115"/>
      <c r="Y95" s="132"/>
      <c r="Z95" s="133"/>
      <c r="AA95" s="117"/>
      <c r="AB95" s="117"/>
      <c r="AC95" s="119"/>
      <c r="AD95" s="120"/>
      <c r="AE95" s="133"/>
      <c r="AF95" s="125"/>
      <c r="AG95" s="125"/>
      <c r="AH95" s="119"/>
      <c r="AI95" s="120"/>
      <c r="AJ95" s="134"/>
      <c r="AK95" s="125"/>
      <c r="AL95" s="125"/>
      <c r="AM95" s="119"/>
      <c r="AN95" s="120"/>
      <c r="AO95" s="124"/>
      <c r="AP95" s="125"/>
      <c r="AQ95" s="125"/>
      <c r="AR95" s="119"/>
      <c r="AS95" s="120"/>
      <c r="AT95" s="124"/>
      <c r="AU95" s="125"/>
      <c r="AV95" s="125"/>
      <c r="AW95" s="136"/>
      <c r="AX95" s="119"/>
      <c r="AY95" s="120"/>
      <c r="AZ95" s="127"/>
      <c r="BA95" s="127"/>
      <c r="BB95" s="127"/>
      <c r="BC95" s="127"/>
      <c r="BD95" s="127"/>
      <c r="BE95" s="128"/>
      <c r="BF95" s="128"/>
      <c r="BG95" s="128"/>
      <c r="BH95" s="128"/>
      <c r="BI95" s="128"/>
      <c r="BJ95" s="128"/>
      <c r="BK95" s="128"/>
      <c r="BL95" s="128"/>
      <c r="BM95" s="128"/>
      <c r="BN95" s="128"/>
      <c r="BO95" s="128"/>
      <c r="BP95" s="128"/>
      <c r="BQ95" s="128"/>
      <c r="BR95" s="128"/>
      <c r="BS95" s="128"/>
      <c r="BT95" s="128"/>
      <c r="BU95" s="128"/>
      <c r="BV95" s="135"/>
      <c r="BW95" s="135"/>
      <c r="BX95" s="128"/>
      <c r="BY95" s="128"/>
      <c r="BZ95" s="128"/>
      <c r="CA95" s="128"/>
    </row>
    <row r="96" spans="1:79" s="108" customFormat="1" ht="83.25" customHeight="1" hidden="1">
      <c r="A96" s="473"/>
      <c r="B96" s="473"/>
      <c r="C96" s="473"/>
      <c r="D96" s="473"/>
      <c r="E96" s="477"/>
      <c r="F96" s="480"/>
      <c r="G96" s="112"/>
      <c r="H96" s="469" t="s">
        <v>167</v>
      </c>
      <c r="I96" s="470"/>
      <c r="J96" s="471"/>
      <c r="K96" s="196"/>
      <c r="L96" s="176"/>
      <c r="M96" s="176"/>
      <c r="N96" s="176"/>
      <c r="O96" s="176"/>
      <c r="P96" s="176"/>
      <c r="Q96" s="176"/>
      <c r="R96" s="179"/>
      <c r="S96" s="168"/>
      <c r="T96" s="195"/>
      <c r="U96" s="195"/>
      <c r="V96" s="145"/>
      <c r="W96" s="133"/>
      <c r="X96" s="115"/>
      <c r="Y96" s="132"/>
      <c r="Z96" s="133"/>
      <c r="AA96" s="117"/>
      <c r="AB96" s="117"/>
      <c r="AC96" s="119"/>
      <c r="AD96" s="120"/>
      <c r="AE96" s="133"/>
      <c r="AF96" s="125"/>
      <c r="AG96" s="125"/>
      <c r="AH96" s="119"/>
      <c r="AI96" s="120"/>
      <c r="AJ96" s="134"/>
      <c r="AK96" s="125"/>
      <c r="AL96" s="125"/>
      <c r="AM96" s="119"/>
      <c r="AN96" s="120"/>
      <c r="AO96" s="124"/>
      <c r="AP96" s="125"/>
      <c r="AQ96" s="125"/>
      <c r="AR96" s="119"/>
      <c r="AS96" s="120"/>
      <c r="AT96" s="124"/>
      <c r="AU96" s="125"/>
      <c r="AV96" s="125"/>
      <c r="AW96" s="136"/>
      <c r="AX96" s="119"/>
      <c r="AY96" s="120"/>
      <c r="AZ96" s="127"/>
      <c r="BA96" s="127"/>
      <c r="BB96" s="127"/>
      <c r="BC96" s="127"/>
      <c r="BD96" s="127"/>
      <c r="BE96" s="128"/>
      <c r="BF96" s="128"/>
      <c r="BG96" s="128"/>
      <c r="BH96" s="128"/>
      <c r="BI96" s="128"/>
      <c r="BJ96" s="128"/>
      <c r="BK96" s="128"/>
      <c r="BL96" s="128"/>
      <c r="BM96" s="128"/>
      <c r="BN96" s="128"/>
      <c r="BO96" s="128"/>
      <c r="BP96" s="128"/>
      <c r="BQ96" s="128"/>
      <c r="BR96" s="128"/>
      <c r="BS96" s="128"/>
      <c r="BT96" s="128"/>
      <c r="BU96" s="128"/>
      <c r="BV96" s="135"/>
      <c r="BW96" s="135"/>
      <c r="BX96" s="128"/>
      <c r="BY96" s="128"/>
      <c r="BZ96" s="128"/>
      <c r="CA96" s="128"/>
    </row>
    <row r="97" spans="1:79" s="108" customFormat="1" ht="60" customHeight="1" hidden="1">
      <c r="A97" s="473"/>
      <c r="B97" s="473"/>
      <c r="C97" s="473"/>
      <c r="D97" s="473"/>
      <c r="E97" s="475">
        <v>23</v>
      </c>
      <c r="F97" s="478" t="s">
        <v>218</v>
      </c>
      <c r="G97" s="112"/>
      <c r="H97" s="167" t="s">
        <v>219</v>
      </c>
      <c r="I97" s="186"/>
      <c r="J97" s="187"/>
      <c r="K97" s="196"/>
      <c r="L97" s="197"/>
      <c r="M97" s="198"/>
      <c r="N97" s="198"/>
      <c r="O97" s="183"/>
      <c r="P97" s="183"/>
      <c r="Q97" s="183"/>
      <c r="R97" s="184"/>
      <c r="S97" s="185"/>
      <c r="T97" s="180"/>
      <c r="U97" s="180"/>
      <c r="V97" s="137" t="s">
        <v>125</v>
      </c>
      <c r="W97" s="133"/>
      <c r="X97" s="115" t="str">
        <f>IF(W97&lt;&gt;0,IF(W97/L97&gt;100%,100%,W97/L97)," ")</f>
        <v> </v>
      </c>
      <c r="Y97" s="132"/>
      <c r="Z97" s="133"/>
      <c r="AA97" s="117" t="str">
        <f>IF(Z97&lt;&gt;0,IF(Z97/M97&gt;100%,100%,Z97/M97)," ")</f>
        <v> </v>
      </c>
      <c r="AB97" s="117"/>
      <c r="AC97" s="119" t="e">
        <f>AVERAGE(X97,AA97)</f>
        <v>#DIV/0!</v>
      </c>
      <c r="AD97" s="120">
        <f>SUM(Y97,AB97)</f>
        <v>0</v>
      </c>
      <c r="AE97" s="133"/>
      <c r="AF97" s="125" t="str">
        <f>IF(AE97&lt;&gt;0,IF(AE97/N97&gt;100%,100%,AE97/N97)," ")</f>
        <v> </v>
      </c>
      <c r="AG97" s="125"/>
      <c r="AH97" s="119" t="e">
        <f>AVERAGE(AC97,AF97)</f>
        <v>#DIV/0!</v>
      </c>
      <c r="AI97" s="120">
        <f>SUM(AD97,AG97)</f>
        <v>0</v>
      </c>
      <c r="AJ97" s="134"/>
      <c r="AK97" s="125" t="str">
        <f>IF(AJ97&lt;&gt;0,IF(AJ97/O97&gt;100%,100%,AJ97/O97)," ")</f>
        <v> </v>
      </c>
      <c r="AL97" s="125"/>
      <c r="AM97" s="119" t="e">
        <f>AVERAGE(AH97,AK97)</f>
        <v>#DIV/0!</v>
      </c>
      <c r="AN97" s="120">
        <f>SUM(AI97,AL97)</f>
        <v>0</v>
      </c>
      <c r="AO97" s="124"/>
      <c r="AP97" s="125" t="str">
        <f>IF(AO97&lt;&gt;0,IF(AO97/P97&gt;100%,100%,AO97/P97)," ")</f>
        <v> </v>
      </c>
      <c r="AQ97" s="125"/>
      <c r="AR97" s="119" t="e">
        <f>AVERAGE(AM97,AP97)</f>
        <v>#DIV/0!</v>
      </c>
      <c r="AS97" s="120">
        <f>SUM(AN97,AQ97)</f>
        <v>0</v>
      </c>
      <c r="AT97" s="124"/>
      <c r="AU97" s="125" t="str">
        <f>IF(AT97&lt;&gt;0,IF(AT97/Q97&gt;100%,100%,AT97/Q97)," ")</f>
        <v> </v>
      </c>
      <c r="AV97" s="125"/>
      <c r="AW97" s="136" t="e">
        <f>AVERAGE(W97,Z97,AE97,AJ97,AO97,AT97)</f>
        <v>#DIV/0!</v>
      </c>
      <c r="AX97" s="119" t="e">
        <f>IF(AW97&lt;&gt;0,IF(AW97/J97&gt;100%,100%,AW97/J97)," ")</f>
        <v>#DIV/0!</v>
      </c>
      <c r="AY97" s="120">
        <f>SUM(AV97,AS97)</f>
        <v>0</v>
      </c>
      <c r="AZ97" s="127"/>
      <c r="BA97" s="127"/>
      <c r="BB97" s="127"/>
      <c r="BC97" s="127"/>
      <c r="BD97" s="127"/>
      <c r="BE97" s="128"/>
      <c r="BF97" s="128"/>
      <c r="BG97" s="128"/>
      <c r="BH97" s="128"/>
      <c r="BI97" s="128"/>
      <c r="BJ97" s="128"/>
      <c r="BK97" s="128"/>
      <c r="BL97" s="128"/>
      <c r="BM97" s="128"/>
      <c r="BN97" s="128"/>
      <c r="BO97" s="128"/>
      <c r="BP97" s="128"/>
      <c r="BQ97" s="128"/>
      <c r="BR97" s="128"/>
      <c r="BS97" s="128"/>
      <c r="BT97" s="128"/>
      <c r="BU97" s="128"/>
      <c r="BV97" s="135"/>
      <c r="BW97" s="135"/>
      <c r="BX97" s="128"/>
      <c r="BY97" s="128"/>
      <c r="BZ97" s="128"/>
      <c r="CA97" s="128"/>
    </row>
    <row r="98" spans="1:79" s="108" customFormat="1" ht="65.25" customHeight="1" hidden="1">
      <c r="A98" s="473"/>
      <c r="B98" s="473"/>
      <c r="C98" s="473"/>
      <c r="D98" s="473"/>
      <c r="E98" s="476"/>
      <c r="F98" s="479"/>
      <c r="G98" s="112"/>
      <c r="H98" s="168"/>
      <c r="I98" s="186"/>
      <c r="J98" s="187"/>
      <c r="K98" s="196"/>
      <c r="L98" s="197"/>
      <c r="M98" s="198"/>
      <c r="N98" s="198"/>
      <c r="O98" s="183"/>
      <c r="P98" s="183"/>
      <c r="Q98" s="183"/>
      <c r="R98" s="184"/>
      <c r="S98" s="185"/>
      <c r="T98" s="180"/>
      <c r="U98" s="180"/>
      <c r="V98" s="137" t="s">
        <v>125</v>
      </c>
      <c r="W98" s="133"/>
      <c r="X98" s="115" t="str">
        <f>IF(W98&lt;&gt;0,IF(W98/L98&gt;100%,100%,W98/L98)," ")</f>
        <v> </v>
      </c>
      <c r="Y98" s="132"/>
      <c r="Z98" s="133"/>
      <c r="AA98" s="117" t="str">
        <f>IF(Z98&lt;&gt;0,IF(Z98/M98&gt;100%,100%,Z98/M98)," ")</f>
        <v> </v>
      </c>
      <c r="AB98" s="117"/>
      <c r="AC98" s="119" t="e">
        <f>AVERAGE(X98,AA98)</f>
        <v>#DIV/0!</v>
      </c>
      <c r="AD98" s="120">
        <f>SUM(Y98,AB98)</f>
        <v>0</v>
      </c>
      <c r="AE98" s="133"/>
      <c r="AF98" s="125" t="str">
        <f>IF(AE98&lt;&gt;0,IF(AE98/N98&gt;100%,100%,AE98/N98)," ")</f>
        <v> </v>
      </c>
      <c r="AG98" s="125"/>
      <c r="AH98" s="119" t="e">
        <f>AVERAGE(AC98,AF98)</f>
        <v>#DIV/0!</v>
      </c>
      <c r="AI98" s="120">
        <f>SUM(AD98,AG98)</f>
        <v>0</v>
      </c>
      <c r="AJ98" s="134"/>
      <c r="AK98" s="125" t="str">
        <f>IF(AJ98&lt;&gt;0,IF(AJ98/O98&gt;100%,100%,AJ98/O98)," ")</f>
        <v> </v>
      </c>
      <c r="AL98" s="125"/>
      <c r="AM98" s="119" t="e">
        <f>AVERAGE(AH98,AK98)</f>
        <v>#DIV/0!</v>
      </c>
      <c r="AN98" s="120">
        <f>SUM(AI98,AL98)</f>
        <v>0</v>
      </c>
      <c r="AO98" s="124"/>
      <c r="AP98" s="125" t="str">
        <f>IF(AO98&lt;&gt;0,IF(AO98/P98&gt;100%,100%,AO98/P98)," ")</f>
        <v> </v>
      </c>
      <c r="AQ98" s="125"/>
      <c r="AR98" s="119" t="e">
        <f>AVERAGE(AM98,AP98)</f>
        <v>#DIV/0!</v>
      </c>
      <c r="AS98" s="120">
        <f>SUM(AN98,AQ98)</f>
        <v>0</v>
      </c>
      <c r="AT98" s="124"/>
      <c r="AU98" s="125" t="str">
        <f>IF(AT98&lt;&gt;0,IF(AT98/Q98&gt;100%,100%,AT98/Q98)," ")</f>
        <v> </v>
      </c>
      <c r="AV98" s="125"/>
      <c r="AW98" s="136" t="e">
        <f>AVERAGE(W98,Z98,AE98,AJ98,AO98,AT98)</f>
        <v>#DIV/0!</v>
      </c>
      <c r="AX98" s="119" t="e">
        <f>IF(AW98&lt;&gt;0,IF(AW98/J98&gt;100%,100%,AW98/J98)," ")</f>
        <v>#DIV/0!</v>
      </c>
      <c r="AY98" s="120">
        <f>SUM(AV98,AS98)</f>
        <v>0</v>
      </c>
      <c r="AZ98" s="127"/>
      <c r="BA98" s="127"/>
      <c r="BB98" s="127"/>
      <c r="BC98" s="127"/>
      <c r="BD98" s="127"/>
      <c r="BE98" s="128"/>
      <c r="BF98" s="128"/>
      <c r="BG98" s="128"/>
      <c r="BH98" s="128"/>
      <c r="BI98" s="128"/>
      <c r="BJ98" s="128"/>
      <c r="BK98" s="128"/>
      <c r="BL98" s="128"/>
      <c r="BM98" s="128"/>
      <c r="BN98" s="128"/>
      <c r="BO98" s="128"/>
      <c r="BP98" s="128"/>
      <c r="BQ98" s="128"/>
      <c r="BR98" s="128"/>
      <c r="BS98" s="128"/>
      <c r="BT98" s="128"/>
      <c r="BU98" s="128"/>
      <c r="BV98" s="135"/>
      <c r="BW98" s="135"/>
      <c r="BX98" s="128"/>
      <c r="BY98" s="128"/>
      <c r="BZ98" s="128"/>
      <c r="CA98" s="128"/>
    </row>
    <row r="99" spans="1:79" s="108" customFormat="1" ht="65.25" customHeight="1" hidden="1">
      <c r="A99" s="473"/>
      <c r="B99" s="473"/>
      <c r="C99" s="473"/>
      <c r="D99" s="473"/>
      <c r="E99" s="476"/>
      <c r="F99" s="479"/>
      <c r="G99" s="112"/>
      <c r="H99" s="168"/>
      <c r="I99" s="186"/>
      <c r="J99" s="187"/>
      <c r="K99" s="196"/>
      <c r="L99" s="197"/>
      <c r="M99" s="198"/>
      <c r="N99" s="198"/>
      <c r="O99" s="183"/>
      <c r="P99" s="183"/>
      <c r="Q99" s="183"/>
      <c r="R99" s="184"/>
      <c r="S99" s="185"/>
      <c r="T99" s="180"/>
      <c r="U99" s="180"/>
      <c r="V99" s="137"/>
      <c r="W99" s="133"/>
      <c r="X99" s="115"/>
      <c r="Y99" s="132"/>
      <c r="Z99" s="133"/>
      <c r="AA99" s="117"/>
      <c r="AB99" s="117"/>
      <c r="AC99" s="119"/>
      <c r="AD99" s="120"/>
      <c r="AE99" s="133"/>
      <c r="AF99" s="125"/>
      <c r="AG99" s="125"/>
      <c r="AH99" s="119"/>
      <c r="AI99" s="120"/>
      <c r="AJ99" s="134"/>
      <c r="AK99" s="125"/>
      <c r="AL99" s="125"/>
      <c r="AM99" s="119"/>
      <c r="AN99" s="120"/>
      <c r="AO99" s="124"/>
      <c r="AP99" s="125"/>
      <c r="AQ99" s="125"/>
      <c r="AR99" s="119"/>
      <c r="AS99" s="120"/>
      <c r="AT99" s="124"/>
      <c r="AU99" s="125"/>
      <c r="AV99" s="125"/>
      <c r="AW99" s="136"/>
      <c r="AX99" s="119"/>
      <c r="AY99" s="120"/>
      <c r="AZ99" s="127"/>
      <c r="BA99" s="127"/>
      <c r="BB99" s="127"/>
      <c r="BC99" s="127"/>
      <c r="BD99" s="127"/>
      <c r="BE99" s="128"/>
      <c r="BF99" s="128"/>
      <c r="BG99" s="128"/>
      <c r="BH99" s="128"/>
      <c r="BI99" s="128"/>
      <c r="BJ99" s="128"/>
      <c r="BK99" s="128"/>
      <c r="BL99" s="128"/>
      <c r="BM99" s="128"/>
      <c r="BN99" s="143"/>
      <c r="BO99" s="128"/>
      <c r="BP99" s="128"/>
      <c r="BQ99" s="128"/>
      <c r="BR99" s="128"/>
      <c r="BS99" s="128"/>
      <c r="BT99" s="128"/>
      <c r="BU99" s="128"/>
      <c r="BV99" s="135"/>
      <c r="BW99" s="135"/>
      <c r="BX99" s="128"/>
      <c r="BY99" s="128"/>
      <c r="BZ99" s="128"/>
      <c r="CA99" s="128"/>
    </row>
    <row r="100" spans="1:79" s="108" customFormat="1" ht="65.25" customHeight="1" hidden="1">
      <c r="A100" s="473"/>
      <c r="B100" s="473"/>
      <c r="C100" s="473"/>
      <c r="D100" s="473"/>
      <c r="E100" s="477"/>
      <c r="F100" s="480"/>
      <c r="G100" s="112"/>
      <c r="H100" s="469" t="s">
        <v>167</v>
      </c>
      <c r="I100" s="470"/>
      <c r="J100" s="471"/>
      <c r="K100" s="196"/>
      <c r="L100" s="197"/>
      <c r="M100" s="198"/>
      <c r="N100" s="198"/>
      <c r="O100" s="183"/>
      <c r="P100" s="183"/>
      <c r="Q100" s="183"/>
      <c r="R100" s="184"/>
      <c r="S100" s="185"/>
      <c r="T100" s="180"/>
      <c r="U100" s="180"/>
      <c r="V100" s="137"/>
      <c r="W100" s="133"/>
      <c r="X100" s="115"/>
      <c r="Y100" s="132"/>
      <c r="Z100" s="133"/>
      <c r="AA100" s="117"/>
      <c r="AB100" s="117"/>
      <c r="AC100" s="119"/>
      <c r="AD100" s="120"/>
      <c r="AE100" s="133"/>
      <c r="AF100" s="125"/>
      <c r="AG100" s="125"/>
      <c r="AH100" s="119"/>
      <c r="AI100" s="120"/>
      <c r="AJ100" s="134"/>
      <c r="AK100" s="125"/>
      <c r="AL100" s="125"/>
      <c r="AM100" s="119"/>
      <c r="AN100" s="120"/>
      <c r="AO100" s="124"/>
      <c r="AP100" s="125"/>
      <c r="AQ100" s="125"/>
      <c r="AR100" s="119"/>
      <c r="AS100" s="120"/>
      <c r="AT100" s="124"/>
      <c r="AU100" s="125"/>
      <c r="AV100" s="125"/>
      <c r="AW100" s="136"/>
      <c r="AX100" s="119"/>
      <c r="AY100" s="120"/>
      <c r="AZ100" s="127"/>
      <c r="BA100" s="127"/>
      <c r="BB100" s="127"/>
      <c r="BC100" s="127"/>
      <c r="BD100" s="127"/>
      <c r="BE100" s="128"/>
      <c r="BF100" s="128"/>
      <c r="BG100" s="128"/>
      <c r="BH100" s="128"/>
      <c r="BI100" s="128"/>
      <c r="BJ100" s="128"/>
      <c r="BK100" s="128"/>
      <c r="BL100" s="128"/>
      <c r="BM100" s="128"/>
      <c r="BN100" s="143"/>
      <c r="BO100" s="128"/>
      <c r="BP100" s="128"/>
      <c r="BQ100" s="128"/>
      <c r="BR100" s="128"/>
      <c r="BS100" s="128"/>
      <c r="BT100" s="128"/>
      <c r="BU100" s="128"/>
      <c r="BV100" s="135"/>
      <c r="BW100" s="135"/>
      <c r="BX100" s="128"/>
      <c r="BY100" s="128"/>
      <c r="BZ100" s="128"/>
      <c r="CA100" s="128"/>
    </row>
    <row r="101" spans="1:79" s="108" customFormat="1" ht="94.5" customHeight="1" hidden="1">
      <c r="A101" s="473"/>
      <c r="B101" s="473"/>
      <c r="C101" s="473"/>
      <c r="D101" s="473"/>
      <c r="E101" s="475">
        <v>24</v>
      </c>
      <c r="F101" s="478" t="s">
        <v>220</v>
      </c>
      <c r="G101" s="112"/>
      <c r="H101" s="167" t="s">
        <v>221</v>
      </c>
      <c r="I101" s="182"/>
      <c r="J101" s="188"/>
      <c r="K101" s="196"/>
      <c r="L101" s="199"/>
      <c r="M101" s="199"/>
      <c r="N101" s="199"/>
      <c r="O101" s="199"/>
      <c r="P101" s="199"/>
      <c r="Q101" s="199"/>
      <c r="R101" s="189"/>
      <c r="S101" s="189"/>
      <c r="T101" s="190"/>
      <c r="U101" s="190"/>
      <c r="V101" s="137" t="s">
        <v>125</v>
      </c>
      <c r="W101" s="133"/>
      <c r="X101" s="115" t="str">
        <f>IF(W101&lt;&gt;0,IF(W101/L101&gt;100%,100%,W101/L101)," ")</f>
        <v> </v>
      </c>
      <c r="Y101" s="132"/>
      <c r="Z101" s="133"/>
      <c r="AA101" s="117" t="str">
        <f>IF(Z101&lt;&gt;0,IF(Z101/M101&gt;100%,100%,Z101/M101)," ")</f>
        <v> </v>
      </c>
      <c r="AB101" s="117"/>
      <c r="AC101" s="119" t="e">
        <f>AVERAGE(X101,AA101)</f>
        <v>#DIV/0!</v>
      </c>
      <c r="AD101" s="120">
        <f>SUM(Y101,AB101)</f>
        <v>0</v>
      </c>
      <c r="AE101" s="133"/>
      <c r="AF101" s="125" t="str">
        <f>IF(AE101&lt;&gt;0,IF(AE101/N101&gt;100%,100%,AE101/N101)," ")</f>
        <v> </v>
      </c>
      <c r="AG101" s="125"/>
      <c r="AH101" s="119" t="e">
        <f>AVERAGE(AC101,AF101)</f>
        <v>#DIV/0!</v>
      </c>
      <c r="AI101" s="120">
        <f>SUM(AD101,AG101)</f>
        <v>0</v>
      </c>
      <c r="AJ101" s="134"/>
      <c r="AK101" s="125" t="str">
        <f>IF(AJ101&lt;&gt;0,IF(AJ101/O101&gt;100%,100%,AJ101/O101)," ")</f>
        <v> </v>
      </c>
      <c r="AL101" s="125"/>
      <c r="AM101" s="119" t="e">
        <f>AVERAGE(AH101,AK101)</f>
        <v>#DIV/0!</v>
      </c>
      <c r="AN101" s="120">
        <f>SUM(AI101,AL101)</f>
        <v>0</v>
      </c>
      <c r="AO101" s="124"/>
      <c r="AP101" s="125" t="str">
        <f>IF(AO101&lt;&gt;0,IF(AO101/P101&gt;100%,100%,AO101/P101)," ")</f>
        <v> </v>
      </c>
      <c r="AQ101" s="125"/>
      <c r="AR101" s="119" t="e">
        <f>AVERAGE(AM101,AP101)</f>
        <v>#DIV/0!</v>
      </c>
      <c r="AS101" s="120">
        <f>SUM(AN101,AQ101)</f>
        <v>0</v>
      </c>
      <c r="AT101" s="124"/>
      <c r="AU101" s="125" t="str">
        <f>IF(AT101&lt;&gt;0,IF(AT101/Q101&gt;100%,100%,AT101/Q101)," ")</f>
        <v> </v>
      </c>
      <c r="AV101" s="125"/>
      <c r="AW101" s="136" t="e">
        <f>AVERAGE(W101,Z101,AE101,AJ101,AO101,AT101)</f>
        <v>#DIV/0!</v>
      </c>
      <c r="AX101" s="119" t="e">
        <f>IF(AW101&lt;&gt;0,IF(AW101/J101&gt;100%,100%,AW101/J101)," ")</f>
        <v>#DIV/0!</v>
      </c>
      <c r="AY101" s="120">
        <f>SUM(AV101,AS101)</f>
        <v>0</v>
      </c>
      <c r="AZ101" s="138"/>
      <c r="BA101" s="138"/>
      <c r="BB101" s="138"/>
      <c r="BC101" s="138"/>
      <c r="BD101" s="138"/>
      <c r="BE101" s="139"/>
      <c r="BF101" s="139"/>
      <c r="BG101" s="139"/>
      <c r="BH101" s="139"/>
      <c r="BI101" s="139"/>
      <c r="BJ101" s="139"/>
      <c r="BK101" s="139"/>
      <c r="BL101" s="139"/>
      <c r="BM101" s="139"/>
      <c r="BN101" s="140"/>
      <c r="BO101" s="139"/>
      <c r="BP101" s="139"/>
      <c r="BQ101" s="139"/>
      <c r="BR101" s="139"/>
      <c r="BS101" s="139"/>
      <c r="BT101" s="139"/>
      <c r="BU101" s="139"/>
      <c r="BV101" s="141"/>
      <c r="BW101" s="141"/>
      <c r="BX101" s="141"/>
      <c r="BY101" s="141"/>
      <c r="BZ101" s="139"/>
      <c r="CA101" s="139"/>
    </row>
    <row r="102" spans="1:79" s="108" customFormat="1" ht="75" customHeight="1" hidden="1">
      <c r="A102" s="473"/>
      <c r="B102" s="473"/>
      <c r="C102" s="473"/>
      <c r="D102" s="473"/>
      <c r="E102" s="476"/>
      <c r="F102" s="479"/>
      <c r="G102" s="112"/>
      <c r="H102" s="168"/>
      <c r="I102" s="182"/>
      <c r="J102" s="188"/>
      <c r="K102" s="196"/>
      <c r="L102" s="199"/>
      <c r="M102" s="199"/>
      <c r="N102" s="199"/>
      <c r="O102" s="199"/>
      <c r="P102" s="199"/>
      <c r="Q102" s="199"/>
      <c r="R102" s="189"/>
      <c r="S102" s="189"/>
      <c r="T102" s="190"/>
      <c r="U102" s="190"/>
      <c r="V102" s="137" t="s">
        <v>125</v>
      </c>
      <c r="W102" s="133"/>
      <c r="X102" s="115" t="str">
        <f>IF(W102&lt;&gt;0,IF(W102/L102&gt;100%,100%,W102/L102)," ")</f>
        <v> </v>
      </c>
      <c r="Y102" s="132"/>
      <c r="Z102" s="133"/>
      <c r="AA102" s="117" t="str">
        <f>IF(Z102&lt;&gt;0,IF(Z102/M102&gt;100%,100%,Z102/M102)," ")</f>
        <v> </v>
      </c>
      <c r="AB102" s="117"/>
      <c r="AC102" s="119" t="e">
        <f>AVERAGE(X102,AA102)</f>
        <v>#DIV/0!</v>
      </c>
      <c r="AD102" s="120">
        <f>SUM(Y102,AB102)</f>
        <v>0</v>
      </c>
      <c r="AE102" s="133"/>
      <c r="AF102" s="125" t="str">
        <f>IF(AE102&lt;&gt;0,IF(AE102/N102&gt;100%,100%,AE102/N102)," ")</f>
        <v> </v>
      </c>
      <c r="AG102" s="125"/>
      <c r="AH102" s="119" t="e">
        <f>AVERAGE(AC102,AF102)</f>
        <v>#DIV/0!</v>
      </c>
      <c r="AI102" s="120">
        <f>SUM(AD102,AG102)</f>
        <v>0</v>
      </c>
      <c r="AJ102" s="134"/>
      <c r="AK102" s="125" t="str">
        <f>IF(AJ102&lt;&gt;0,IF(AJ102/O102&gt;100%,100%,AJ102/O102)," ")</f>
        <v> </v>
      </c>
      <c r="AL102" s="125"/>
      <c r="AM102" s="119" t="e">
        <f>AVERAGE(AH102,AK102)</f>
        <v>#DIV/0!</v>
      </c>
      <c r="AN102" s="120">
        <f>SUM(AI102,AL102)</f>
        <v>0</v>
      </c>
      <c r="AO102" s="124"/>
      <c r="AP102" s="125" t="str">
        <f>IF(AO102&lt;&gt;0,IF(AO102/P102&gt;100%,100%,AO102/P102)," ")</f>
        <v> </v>
      </c>
      <c r="AQ102" s="125"/>
      <c r="AR102" s="119" t="e">
        <f>AVERAGE(AM102,AP102)</f>
        <v>#DIV/0!</v>
      </c>
      <c r="AS102" s="120">
        <f>SUM(AN102,AQ102)</f>
        <v>0</v>
      </c>
      <c r="AT102" s="124"/>
      <c r="AU102" s="125" t="str">
        <f>IF(AT102&lt;&gt;0,IF(AT102/Q102&gt;100%,100%,AT102/Q102)," ")</f>
        <v> </v>
      </c>
      <c r="AV102" s="125"/>
      <c r="AW102" s="136" t="e">
        <f>AVERAGE(W102,Z102,AE102,AJ102,AO102,AT102)</f>
        <v>#DIV/0!</v>
      </c>
      <c r="AX102" s="119" t="e">
        <f>IF(AW102&lt;&gt;0,IF(AW102/J102&gt;100%,100%,AW102/J102)," ")</f>
        <v>#DIV/0!</v>
      </c>
      <c r="AY102" s="120">
        <f>SUM(AV102,AS102)</f>
        <v>0</v>
      </c>
      <c r="AZ102" s="138"/>
      <c r="BA102" s="138"/>
      <c r="BB102" s="138"/>
      <c r="BC102" s="138"/>
      <c r="BD102" s="138"/>
      <c r="BE102" s="139"/>
      <c r="BF102" s="139"/>
      <c r="BG102" s="139"/>
      <c r="BH102" s="139"/>
      <c r="BI102" s="139"/>
      <c r="BJ102" s="139"/>
      <c r="BK102" s="139"/>
      <c r="BL102" s="139"/>
      <c r="BM102" s="139"/>
      <c r="BN102" s="139"/>
      <c r="BO102" s="139"/>
      <c r="BP102" s="139"/>
      <c r="BQ102" s="139"/>
      <c r="BR102" s="139"/>
      <c r="BS102" s="139"/>
      <c r="BT102" s="139"/>
      <c r="BU102" s="139"/>
      <c r="BV102" s="139"/>
      <c r="BW102" s="139"/>
      <c r="BX102" s="141"/>
      <c r="BY102" s="141"/>
      <c r="BZ102" s="139"/>
      <c r="CA102" s="139"/>
    </row>
    <row r="103" spans="1:79" s="108" customFormat="1" ht="76.5" customHeight="1" hidden="1">
      <c r="A103" s="473"/>
      <c r="B103" s="473"/>
      <c r="C103" s="473"/>
      <c r="D103" s="473"/>
      <c r="E103" s="476"/>
      <c r="F103" s="479"/>
      <c r="G103" s="112"/>
      <c r="H103" s="168"/>
      <c r="I103" s="176"/>
      <c r="J103" s="192"/>
      <c r="K103" s="196"/>
      <c r="L103" s="176"/>
      <c r="M103" s="176"/>
      <c r="N103" s="176"/>
      <c r="O103" s="176"/>
      <c r="P103" s="176"/>
      <c r="Q103" s="176"/>
      <c r="R103" s="179"/>
      <c r="S103" s="168"/>
      <c r="T103" s="193"/>
      <c r="U103" s="193"/>
      <c r="V103" s="466" t="s">
        <v>131</v>
      </c>
      <c r="W103" s="133"/>
      <c r="X103" s="115" t="str">
        <f>IF(W103&lt;&gt;0,IF(W103/L103&gt;100%,100%,W103/L103)," ")</f>
        <v> </v>
      </c>
      <c r="Y103" s="132"/>
      <c r="Z103" s="133"/>
      <c r="AA103" s="117" t="str">
        <f>IF(Z103&lt;&gt;0,IF(Z103/M103&gt;100%,100%,Z103/M103)," ")</f>
        <v> </v>
      </c>
      <c r="AB103" s="117"/>
      <c r="AC103" s="119" t="e">
        <f>AVERAGE(X103,AA103)</f>
        <v>#DIV/0!</v>
      </c>
      <c r="AD103" s="120">
        <f>SUM(Y103,AB103)</f>
        <v>0</v>
      </c>
      <c r="AE103" s="133"/>
      <c r="AF103" s="125" t="str">
        <f>IF(AE103&lt;&gt;0,IF(AE103/N103&gt;100%,100%,AE103/N103)," ")</f>
        <v> </v>
      </c>
      <c r="AG103" s="125"/>
      <c r="AH103" s="119" t="e">
        <f>AVERAGE(AC103,AF103)</f>
        <v>#DIV/0!</v>
      </c>
      <c r="AI103" s="120">
        <f>SUM(AD103,AG103)</f>
        <v>0</v>
      </c>
      <c r="AJ103" s="134"/>
      <c r="AK103" s="125" t="str">
        <f>IF(AJ103&lt;&gt;0,IF(AJ103/O103&gt;100%,100%,AJ103/O103)," ")</f>
        <v> </v>
      </c>
      <c r="AL103" s="125"/>
      <c r="AM103" s="119" t="e">
        <f>AVERAGE(AH103,AK103)</f>
        <v>#DIV/0!</v>
      </c>
      <c r="AN103" s="120">
        <f>SUM(AI103,AL103)</f>
        <v>0</v>
      </c>
      <c r="AO103" s="124"/>
      <c r="AP103" s="125" t="str">
        <f>IF(AO103&lt;&gt;0,IF(AO103/P103&gt;100%,100%,AO103/P103)," ")</f>
        <v> </v>
      </c>
      <c r="AQ103" s="125"/>
      <c r="AR103" s="119" t="e">
        <f>AVERAGE(AM103,AP103)</f>
        <v>#DIV/0!</v>
      </c>
      <c r="AS103" s="120">
        <f>SUM(AN103,AQ103)</f>
        <v>0</v>
      </c>
      <c r="AT103" s="124"/>
      <c r="AU103" s="125" t="str">
        <f>IF(AT103&lt;&gt;0,IF(AT103/Q103&gt;100%,100%,AT103/Q103)," ")</f>
        <v> </v>
      </c>
      <c r="AV103" s="125"/>
      <c r="AW103" s="136" t="e">
        <f>AVERAGE(W103,Z103,AE103,AJ103,AO103,AT103)</f>
        <v>#DIV/0!</v>
      </c>
      <c r="AX103" s="119" t="e">
        <f>IF(AW103&lt;&gt;0,IF(AW103/J103&gt;100%,100%,AW103/J103)," ")</f>
        <v>#DIV/0!</v>
      </c>
      <c r="AY103" s="120">
        <f>SUM(AV103,AS103)</f>
        <v>0</v>
      </c>
      <c r="AZ103" s="127"/>
      <c r="BA103" s="127"/>
      <c r="BB103" s="127"/>
      <c r="BC103" s="127"/>
      <c r="BD103" s="127"/>
      <c r="BE103" s="128"/>
      <c r="BF103" s="128"/>
      <c r="BG103" s="128"/>
      <c r="BH103" s="128"/>
      <c r="BI103" s="128"/>
      <c r="BJ103" s="128"/>
      <c r="BK103" s="128"/>
      <c r="BL103" s="128"/>
      <c r="BM103" s="128"/>
      <c r="BN103" s="128"/>
      <c r="BO103" s="128"/>
      <c r="BP103" s="128"/>
      <c r="BQ103" s="128"/>
      <c r="BR103" s="128"/>
      <c r="BS103" s="128"/>
      <c r="BT103" s="128"/>
      <c r="BU103" s="128"/>
      <c r="BV103" s="129"/>
      <c r="BW103" s="129"/>
      <c r="BX103" s="130"/>
      <c r="BY103" s="130"/>
      <c r="BZ103" s="128"/>
      <c r="CA103" s="128"/>
    </row>
    <row r="104" spans="1:79" s="108" customFormat="1" ht="76.5" customHeight="1" hidden="1">
      <c r="A104" s="474"/>
      <c r="B104" s="474"/>
      <c r="C104" s="474"/>
      <c r="D104" s="474"/>
      <c r="E104" s="477"/>
      <c r="F104" s="480"/>
      <c r="G104" s="112"/>
      <c r="H104" s="469" t="s">
        <v>167</v>
      </c>
      <c r="I104" s="470"/>
      <c r="J104" s="471"/>
      <c r="K104" s="196"/>
      <c r="L104" s="176"/>
      <c r="M104" s="176"/>
      <c r="N104" s="176"/>
      <c r="O104" s="176"/>
      <c r="P104" s="176"/>
      <c r="Q104" s="176"/>
      <c r="R104" s="179"/>
      <c r="S104" s="168"/>
      <c r="T104" s="195"/>
      <c r="U104" s="195"/>
      <c r="V104" s="467"/>
      <c r="W104" s="133"/>
      <c r="X104" s="115"/>
      <c r="Y104" s="132"/>
      <c r="Z104" s="133"/>
      <c r="AA104" s="117"/>
      <c r="AB104" s="117"/>
      <c r="AC104" s="119"/>
      <c r="AD104" s="120"/>
      <c r="AE104" s="133"/>
      <c r="AF104" s="125"/>
      <c r="AG104" s="125"/>
      <c r="AH104" s="119"/>
      <c r="AI104" s="120"/>
      <c r="AJ104" s="134"/>
      <c r="AK104" s="125"/>
      <c r="AL104" s="125"/>
      <c r="AM104" s="119"/>
      <c r="AN104" s="120"/>
      <c r="AO104" s="124"/>
      <c r="AP104" s="125"/>
      <c r="AQ104" s="125"/>
      <c r="AR104" s="119"/>
      <c r="AS104" s="120"/>
      <c r="AT104" s="124"/>
      <c r="AU104" s="125"/>
      <c r="AV104" s="125"/>
      <c r="AW104" s="136"/>
      <c r="AX104" s="119"/>
      <c r="AY104" s="120"/>
      <c r="AZ104" s="127"/>
      <c r="BA104" s="127"/>
      <c r="BB104" s="127"/>
      <c r="BC104" s="127"/>
      <c r="BD104" s="127"/>
      <c r="BE104" s="128"/>
      <c r="BF104" s="128"/>
      <c r="BG104" s="128"/>
      <c r="BH104" s="128"/>
      <c r="BI104" s="128"/>
      <c r="BJ104" s="128"/>
      <c r="BK104" s="128"/>
      <c r="BL104" s="128"/>
      <c r="BM104" s="128"/>
      <c r="BN104" s="128"/>
      <c r="BO104" s="128"/>
      <c r="BP104" s="128"/>
      <c r="BQ104" s="128"/>
      <c r="BR104" s="128"/>
      <c r="BS104" s="128"/>
      <c r="BT104" s="128"/>
      <c r="BU104" s="128"/>
      <c r="BV104" s="129"/>
      <c r="BW104" s="129"/>
      <c r="BX104" s="130"/>
      <c r="BY104" s="130"/>
      <c r="BZ104" s="128"/>
      <c r="CA104" s="128"/>
    </row>
    <row r="105" spans="1:79" s="108" customFormat="1" ht="83.25" customHeight="1" hidden="1">
      <c r="A105" s="462" t="s">
        <v>222</v>
      </c>
      <c r="B105" s="462" t="s">
        <v>223</v>
      </c>
      <c r="C105" s="462" t="s">
        <v>224</v>
      </c>
      <c r="D105" s="462" t="s">
        <v>225</v>
      </c>
      <c r="E105" s="463">
        <v>25</v>
      </c>
      <c r="F105" s="465" t="s">
        <v>226</v>
      </c>
      <c r="G105" s="112"/>
      <c r="H105" s="167" t="s">
        <v>227</v>
      </c>
      <c r="I105" s="176"/>
      <c r="J105" s="176"/>
      <c r="K105" s="196"/>
      <c r="L105" s="176"/>
      <c r="M105" s="176"/>
      <c r="N105" s="176"/>
      <c r="O105" s="176"/>
      <c r="P105" s="176"/>
      <c r="Q105" s="176"/>
      <c r="R105" s="179"/>
      <c r="S105" s="168"/>
      <c r="T105" s="194"/>
      <c r="U105" s="194"/>
      <c r="V105" s="468"/>
      <c r="W105" s="133"/>
      <c r="X105" s="115" t="str">
        <f>IF(W105&lt;&gt;0,IF(W105/L105&gt;100%,100%,W105/L105)," ")</f>
        <v> </v>
      </c>
      <c r="Y105" s="132"/>
      <c r="Z105" s="133"/>
      <c r="AA105" s="117" t="str">
        <f>IF(Z105&lt;&gt;0,IF(Z105/M105&gt;100%,100%,Z105/M105)," ")</f>
        <v> </v>
      </c>
      <c r="AB105" s="117"/>
      <c r="AC105" s="119" t="e">
        <f>AVERAGE(X105,AA105)</f>
        <v>#DIV/0!</v>
      </c>
      <c r="AD105" s="120">
        <f>SUM(Y105,AB105)</f>
        <v>0</v>
      </c>
      <c r="AE105" s="133"/>
      <c r="AF105" s="125" t="str">
        <f>IF(AE105&lt;&gt;0,IF(AE105/N105&gt;100%,100%,AE105/N105)," ")</f>
        <v> </v>
      </c>
      <c r="AG105" s="125"/>
      <c r="AH105" s="119" t="e">
        <f>AVERAGE(AC105,AF105)</f>
        <v>#DIV/0!</v>
      </c>
      <c r="AI105" s="120">
        <f>SUM(AD105,AG105)</f>
        <v>0</v>
      </c>
      <c r="AJ105" s="134"/>
      <c r="AK105" s="125" t="str">
        <f>IF(AJ105&lt;&gt;0,IF(AJ105/O105&gt;100%,100%,AJ105/O105)," ")</f>
        <v> </v>
      </c>
      <c r="AL105" s="125"/>
      <c r="AM105" s="119" t="e">
        <f>AVERAGE(AH105,AK105)</f>
        <v>#DIV/0!</v>
      </c>
      <c r="AN105" s="120">
        <f>SUM(AI105,AL105)</f>
        <v>0</v>
      </c>
      <c r="AO105" s="124"/>
      <c r="AP105" s="125" t="str">
        <f>IF(AO105&lt;&gt;0,IF(AO105/P105&gt;100%,100%,AO105/P105)," ")</f>
        <v> </v>
      </c>
      <c r="AQ105" s="125"/>
      <c r="AR105" s="119" t="e">
        <f>AVERAGE(AM105,AP105)</f>
        <v>#DIV/0!</v>
      </c>
      <c r="AS105" s="120">
        <f>SUM(AN105,AQ105)</f>
        <v>0</v>
      </c>
      <c r="AT105" s="124"/>
      <c r="AU105" s="125" t="str">
        <f>IF(AT105&lt;&gt;0,IF(AT105/Q105&gt;100%,100%,AT105/Q105)," ")</f>
        <v> </v>
      </c>
      <c r="AV105" s="125"/>
      <c r="AW105" s="136" t="e">
        <f>AVERAGE(W105,Z105,AE105,AJ105,AO105,AT105)</f>
        <v>#DIV/0!</v>
      </c>
      <c r="AX105" s="119" t="e">
        <f>IF(AW105&lt;&gt;0,IF(AW105/J105&gt;100%,100%,AW105/J105)," ")</f>
        <v>#DIV/0!</v>
      </c>
      <c r="AY105" s="120">
        <f>SUM(AV105,AS105)</f>
        <v>0</v>
      </c>
      <c r="AZ105" s="127"/>
      <c r="BA105" s="127"/>
      <c r="BB105" s="127"/>
      <c r="BC105" s="127"/>
      <c r="BD105" s="127"/>
      <c r="BE105" s="128"/>
      <c r="BF105" s="128"/>
      <c r="BG105" s="128"/>
      <c r="BH105" s="128"/>
      <c r="BI105" s="128"/>
      <c r="BJ105" s="128"/>
      <c r="BK105" s="128"/>
      <c r="BL105" s="128"/>
      <c r="BM105" s="128"/>
      <c r="BN105" s="128"/>
      <c r="BO105" s="128"/>
      <c r="BP105" s="128"/>
      <c r="BQ105" s="128"/>
      <c r="BR105" s="128"/>
      <c r="BS105" s="128"/>
      <c r="BT105" s="128"/>
      <c r="BU105" s="128"/>
      <c r="BV105" s="135"/>
      <c r="BW105" s="135"/>
      <c r="BX105" s="128"/>
      <c r="BY105" s="128"/>
      <c r="BZ105" s="128"/>
      <c r="CA105" s="128"/>
    </row>
    <row r="106" spans="1:79" s="108" customFormat="1" ht="83.25" customHeight="1" hidden="1">
      <c r="A106" s="462"/>
      <c r="B106" s="462"/>
      <c r="C106" s="462"/>
      <c r="D106" s="462"/>
      <c r="E106" s="463"/>
      <c r="F106" s="465"/>
      <c r="G106" s="112"/>
      <c r="H106" s="167" t="s">
        <v>228</v>
      </c>
      <c r="I106" s="176"/>
      <c r="J106" s="176"/>
      <c r="K106" s="196"/>
      <c r="L106" s="176"/>
      <c r="M106" s="176"/>
      <c r="N106" s="176"/>
      <c r="O106" s="176"/>
      <c r="P106" s="176"/>
      <c r="Q106" s="176"/>
      <c r="R106" s="179"/>
      <c r="S106" s="168"/>
      <c r="T106" s="195"/>
      <c r="U106" s="195"/>
      <c r="V106" s="145"/>
      <c r="W106" s="133"/>
      <c r="X106" s="115"/>
      <c r="Y106" s="132"/>
      <c r="Z106" s="133"/>
      <c r="AA106" s="117"/>
      <c r="AB106" s="117"/>
      <c r="AC106" s="119"/>
      <c r="AD106" s="120"/>
      <c r="AE106" s="133"/>
      <c r="AF106" s="125"/>
      <c r="AG106" s="125"/>
      <c r="AH106" s="119"/>
      <c r="AI106" s="120"/>
      <c r="AJ106" s="134"/>
      <c r="AK106" s="125"/>
      <c r="AL106" s="125"/>
      <c r="AM106" s="119"/>
      <c r="AN106" s="120"/>
      <c r="AO106" s="124"/>
      <c r="AP106" s="125"/>
      <c r="AQ106" s="125"/>
      <c r="AR106" s="119"/>
      <c r="AS106" s="120"/>
      <c r="AT106" s="124"/>
      <c r="AU106" s="125"/>
      <c r="AV106" s="125"/>
      <c r="AW106" s="136"/>
      <c r="AX106" s="119"/>
      <c r="AY106" s="120"/>
      <c r="AZ106" s="127"/>
      <c r="BA106" s="127"/>
      <c r="BB106" s="127"/>
      <c r="BC106" s="127"/>
      <c r="BD106" s="127"/>
      <c r="BE106" s="128"/>
      <c r="BF106" s="128"/>
      <c r="BG106" s="128"/>
      <c r="BH106" s="128"/>
      <c r="BI106" s="128"/>
      <c r="BJ106" s="128"/>
      <c r="BK106" s="128"/>
      <c r="BL106" s="128"/>
      <c r="BM106" s="128"/>
      <c r="BN106" s="128"/>
      <c r="BO106" s="128"/>
      <c r="BP106" s="128"/>
      <c r="BQ106" s="128"/>
      <c r="BR106" s="128"/>
      <c r="BS106" s="128"/>
      <c r="BT106" s="128"/>
      <c r="BU106" s="128"/>
      <c r="BV106" s="135"/>
      <c r="BW106" s="135"/>
      <c r="BX106" s="128"/>
      <c r="BY106" s="128"/>
      <c r="BZ106" s="128"/>
      <c r="CA106" s="128"/>
    </row>
    <row r="107" spans="1:79" s="108" customFormat="1" ht="83.25" customHeight="1" hidden="1">
      <c r="A107" s="462"/>
      <c r="B107" s="462"/>
      <c r="C107" s="462"/>
      <c r="D107" s="462"/>
      <c r="E107" s="463"/>
      <c r="F107" s="465"/>
      <c r="G107" s="112"/>
      <c r="H107" s="168"/>
      <c r="I107" s="176"/>
      <c r="J107" s="176"/>
      <c r="K107" s="196"/>
      <c r="L107" s="176"/>
      <c r="M107" s="176"/>
      <c r="N107" s="176"/>
      <c r="O107" s="176"/>
      <c r="P107" s="176"/>
      <c r="Q107" s="176"/>
      <c r="R107" s="179"/>
      <c r="S107" s="168"/>
      <c r="T107" s="195"/>
      <c r="U107" s="195"/>
      <c r="V107" s="145"/>
      <c r="W107" s="133"/>
      <c r="X107" s="115"/>
      <c r="Y107" s="132"/>
      <c r="Z107" s="133"/>
      <c r="AA107" s="117"/>
      <c r="AB107" s="117"/>
      <c r="AC107" s="119"/>
      <c r="AD107" s="120"/>
      <c r="AE107" s="133"/>
      <c r="AF107" s="125"/>
      <c r="AG107" s="125"/>
      <c r="AH107" s="119"/>
      <c r="AI107" s="120"/>
      <c r="AJ107" s="134"/>
      <c r="AK107" s="125"/>
      <c r="AL107" s="125"/>
      <c r="AM107" s="119"/>
      <c r="AN107" s="120"/>
      <c r="AO107" s="124"/>
      <c r="AP107" s="125"/>
      <c r="AQ107" s="125"/>
      <c r="AR107" s="119"/>
      <c r="AS107" s="120"/>
      <c r="AT107" s="124"/>
      <c r="AU107" s="125"/>
      <c r="AV107" s="125"/>
      <c r="AW107" s="136"/>
      <c r="AX107" s="119"/>
      <c r="AY107" s="120"/>
      <c r="AZ107" s="127"/>
      <c r="BA107" s="127"/>
      <c r="BB107" s="127"/>
      <c r="BC107" s="127"/>
      <c r="BD107" s="127"/>
      <c r="BE107" s="128"/>
      <c r="BF107" s="128"/>
      <c r="BG107" s="128"/>
      <c r="BH107" s="128"/>
      <c r="BI107" s="128"/>
      <c r="BJ107" s="128"/>
      <c r="BK107" s="128"/>
      <c r="BL107" s="128"/>
      <c r="BM107" s="128"/>
      <c r="BN107" s="128"/>
      <c r="BO107" s="128"/>
      <c r="BP107" s="128"/>
      <c r="BQ107" s="128"/>
      <c r="BR107" s="128"/>
      <c r="BS107" s="128"/>
      <c r="BT107" s="128"/>
      <c r="BU107" s="128"/>
      <c r="BV107" s="135"/>
      <c r="BW107" s="135"/>
      <c r="BX107" s="128"/>
      <c r="BY107" s="128"/>
      <c r="BZ107" s="128"/>
      <c r="CA107" s="128"/>
    </row>
    <row r="108" spans="1:79" s="108" customFormat="1" ht="83.25" customHeight="1" hidden="1">
      <c r="A108" s="462"/>
      <c r="B108" s="462"/>
      <c r="C108" s="462"/>
      <c r="D108" s="462"/>
      <c r="E108" s="463"/>
      <c r="F108" s="465"/>
      <c r="G108" s="112"/>
      <c r="H108" s="464" t="s">
        <v>167</v>
      </c>
      <c r="I108" s="464"/>
      <c r="J108" s="464"/>
      <c r="K108" s="196"/>
      <c r="L108" s="176"/>
      <c r="M108" s="176"/>
      <c r="N108" s="176"/>
      <c r="O108" s="176"/>
      <c r="P108" s="176"/>
      <c r="Q108" s="176"/>
      <c r="R108" s="179"/>
      <c r="S108" s="168"/>
      <c r="T108" s="195"/>
      <c r="U108" s="195"/>
      <c r="V108" s="145"/>
      <c r="W108" s="133"/>
      <c r="X108" s="115"/>
      <c r="Y108" s="132"/>
      <c r="Z108" s="133"/>
      <c r="AA108" s="117"/>
      <c r="AB108" s="117"/>
      <c r="AC108" s="119"/>
      <c r="AD108" s="120"/>
      <c r="AE108" s="133"/>
      <c r="AF108" s="125"/>
      <c r="AG108" s="125"/>
      <c r="AH108" s="119"/>
      <c r="AI108" s="120"/>
      <c r="AJ108" s="134"/>
      <c r="AK108" s="125"/>
      <c r="AL108" s="125"/>
      <c r="AM108" s="119"/>
      <c r="AN108" s="120"/>
      <c r="AO108" s="124"/>
      <c r="AP108" s="125"/>
      <c r="AQ108" s="125"/>
      <c r="AR108" s="119"/>
      <c r="AS108" s="120"/>
      <c r="AT108" s="124"/>
      <c r="AU108" s="125"/>
      <c r="AV108" s="125"/>
      <c r="AW108" s="136"/>
      <c r="AX108" s="119"/>
      <c r="AY108" s="120"/>
      <c r="AZ108" s="127"/>
      <c r="BA108" s="127"/>
      <c r="BB108" s="127"/>
      <c r="BC108" s="127"/>
      <c r="BD108" s="127"/>
      <c r="BE108" s="128"/>
      <c r="BF108" s="128"/>
      <c r="BG108" s="128"/>
      <c r="BH108" s="128"/>
      <c r="BI108" s="128"/>
      <c r="BJ108" s="128"/>
      <c r="BK108" s="128"/>
      <c r="BL108" s="128"/>
      <c r="BM108" s="128"/>
      <c r="BN108" s="128"/>
      <c r="BO108" s="128"/>
      <c r="BP108" s="128"/>
      <c r="BQ108" s="128"/>
      <c r="BR108" s="128"/>
      <c r="BS108" s="128"/>
      <c r="BT108" s="128"/>
      <c r="BU108" s="128"/>
      <c r="BV108" s="135"/>
      <c r="BW108" s="135"/>
      <c r="BX108" s="128"/>
      <c r="BY108" s="128"/>
      <c r="BZ108" s="128"/>
      <c r="CA108" s="128"/>
    </row>
    <row r="109" spans="1:79" s="108" customFormat="1" ht="103.5" customHeight="1" hidden="1">
      <c r="A109" s="462"/>
      <c r="B109" s="462"/>
      <c r="C109" s="462"/>
      <c r="D109" s="462"/>
      <c r="E109" s="463">
        <v>26</v>
      </c>
      <c r="F109" s="465" t="s">
        <v>229</v>
      </c>
      <c r="G109" s="112"/>
      <c r="H109" s="168"/>
      <c r="I109" s="186"/>
      <c r="J109" s="183"/>
      <c r="K109" s="196"/>
      <c r="L109" s="197"/>
      <c r="M109" s="198"/>
      <c r="N109" s="198"/>
      <c r="O109" s="183"/>
      <c r="P109" s="183"/>
      <c r="Q109" s="183"/>
      <c r="R109" s="184"/>
      <c r="S109" s="185"/>
      <c r="T109" s="180"/>
      <c r="U109" s="180"/>
      <c r="V109" s="137" t="s">
        <v>125</v>
      </c>
      <c r="W109" s="133"/>
      <c r="X109" s="115" t="str">
        <f>IF(W109&lt;&gt;0,IF(W109/L109&gt;100%,100%,W109/L109)," ")</f>
        <v> </v>
      </c>
      <c r="Y109" s="132"/>
      <c r="Z109" s="133"/>
      <c r="AA109" s="117" t="str">
        <f>IF(Z109&lt;&gt;0,IF(Z109/M109&gt;100%,100%,Z109/M109)," ")</f>
        <v> </v>
      </c>
      <c r="AB109" s="117"/>
      <c r="AC109" s="119" t="e">
        <f>AVERAGE(X109,AA109)</f>
        <v>#DIV/0!</v>
      </c>
      <c r="AD109" s="120">
        <f>SUM(Y109,AB109)</f>
        <v>0</v>
      </c>
      <c r="AE109" s="133"/>
      <c r="AF109" s="125" t="str">
        <f>IF(AE109&lt;&gt;0,IF(AE109/N109&gt;100%,100%,AE109/N109)," ")</f>
        <v> </v>
      </c>
      <c r="AG109" s="125"/>
      <c r="AH109" s="119" t="e">
        <f>AVERAGE(AC109,AF109)</f>
        <v>#DIV/0!</v>
      </c>
      <c r="AI109" s="120">
        <f>SUM(AD109,AG109)</f>
        <v>0</v>
      </c>
      <c r="AJ109" s="134"/>
      <c r="AK109" s="125" t="str">
        <f>IF(AJ109&lt;&gt;0,IF(AJ109/O109&gt;100%,100%,AJ109/O109)," ")</f>
        <v> </v>
      </c>
      <c r="AL109" s="125"/>
      <c r="AM109" s="119" t="e">
        <f>AVERAGE(AH109,AK109)</f>
        <v>#DIV/0!</v>
      </c>
      <c r="AN109" s="120">
        <f>SUM(AI109,AL109)</f>
        <v>0</v>
      </c>
      <c r="AO109" s="124"/>
      <c r="AP109" s="125" t="str">
        <f>IF(AO109&lt;&gt;0,IF(AO109/P109&gt;100%,100%,AO109/P109)," ")</f>
        <v> </v>
      </c>
      <c r="AQ109" s="125"/>
      <c r="AR109" s="119" t="e">
        <f>AVERAGE(AM109,AP109)</f>
        <v>#DIV/0!</v>
      </c>
      <c r="AS109" s="120">
        <f>SUM(AN109,AQ109)</f>
        <v>0</v>
      </c>
      <c r="AT109" s="124"/>
      <c r="AU109" s="125" t="str">
        <f>IF(AT109&lt;&gt;0,IF(AT109/Q109&gt;100%,100%,AT109/Q109)," ")</f>
        <v> </v>
      </c>
      <c r="AV109" s="125"/>
      <c r="AW109" s="136" t="e">
        <f>AVERAGE(W109,Z109,AE109,AJ109,AO109,AT109)</f>
        <v>#DIV/0!</v>
      </c>
      <c r="AX109" s="119" t="e">
        <f>IF(AW109&lt;&gt;0,IF(AW109/J109&gt;100%,100%,AW109/J109)," ")</f>
        <v>#DIV/0!</v>
      </c>
      <c r="AY109" s="120">
        <f>SUM(AV109,AS109)</f>
        <v>0</v>
      </c>
      <c r="AZ109" s="127"/>
      <c r="BA109" s="127"/>
      <c r="BB109" s="127"/>
      <c r="BC109" s="127"/>
      <c r="BD109" s="127"/>
      <c r="BE109" s="128"/>
      <c r="BF109" s="128"/>
      <c r="BG109" s="128"/>
      <c r="BH109" s="128"/>
      <c r="BI109" s="128"/>
      <c r="BJ109" s="128"/>
      <c r="BK109" s="128"/>
      <c r="BL109" s="128"/>
      <c r="BM109" s="128"/>
      <c r="BN109" s="128"/>
      <c r="BO109" s="128"/>
      <c r="BP109" s="128"/>
      <c r="BQ109" s="128"/>
      <c r="BR109" s="128"/>
      <c r="BS109" s="128"/>
      <c r="BT109" s="128"/>
      <c r="BU109" s="128"/>
      <c r="BV109" s="135"/>
      <c r="BW109" s="135"/>
      <c r="BX109" s="128"/>
      <c r="BY109" s="128"/>
      <c r="BZ109" s="128"/>
      <c r="CA109" s="128"/>
    </row>
    <row r="110" spans="1:79" s="108" customFormat="1" ht="103.5" customHeight="1" hidden="1">
      <c r="A110" s="462"/>
      <c r="B110" s="462"/>
      <c r="C110" s="462"/>
      <c r="D110" s="462"/>
      <c r="E110" s="463"/>
      <c r="F110" s="465"/>
      <c r="G110" s="112"/>
      <c r="H110" s="168"/>
      <c r="I110" s="186"/>
      <c r="J110" s="183"/>
      <c r="K110" s="196"/>
      <c r="L110" s="197"/>
      <c r="M110" s="198"/>
      <c r="N110" s="198"/>
      <c r="O110" s="183"/>
      <c r="P110" s="183"/>
      <c r="Q110" s="183"/>
      <c r="R110" s="184"/>
      <c r="S110" s="185"/>
      <c r="T110" s="180"/>
      <c r="U110" s="180"/>
      <c r="V110" s="137"/>
      <c r="W110" s="133"/>
      <c r="X110" s="115"/>
      <c r="Y110" s="132"/>
      <c r="Z110" s="133"/>
      <c r="AA110" s="117"/>
      <c r="AB110" s="117"/>
      <c r="AC110" s="119"/>
      <c r="AD110" s="120"/>
      <c r="AE110" s="133"/>
      <c r="AF110" s="125"/>
      <c r="AG110" s="125"/>
      <c r="AH110" s="119"/>
      <c r="AI110" s="120"/>
      <c r="AJ110" s="134"/>
      <c r="AK110" s="125"/>
      <c r="AL110" s="125"/>
      <c r="AM110" s="119"/>
      <c r="AN110" s="120"/>
      <c r="AO110" s="124"/>
      <c r="AP110" s="125"/>
      <c r="AQ110" s="125"/>
      <c r="AR110" s="119"/>
      <c r="AS110" s="120"/>
      <c r="AT110" s="124"/>
      <c r="AU110" s="125"/>
      <c r="AV110" s="125"/>
      <c r="AW110" s="136"/>
      <c r="AX110" s="119"/>
      <c r="AY110" s="120"/>
      <c r="AZ110" s="127"/>
      <c r="BA110" s="127"/>
      <c r="BB110" s="127"/>
      <c r="BC110" s="127"/>
      <c r="BD110" s="127"/>
      <c r="BE110" s="128"/>
      <c r="BF110" s="128"/>
      <c r="BG110" s="128"/>
      <c r="BH110" s="128"/>
      <c r="BI110" s="128"/>
      <c r="BJ110" s="128"/>
      <c r="BK110" s="128"/>
      <c r="BL110" s="128"/>
      <c r="BM110" s="128"/>
      <c r="BN110" s="128"/>
      <c r="BO110" s="128"/>
      <c r="BP110" s="128"/>
      <c r="BQ110" s="128"/>
      <c r="BR110" s="128"/>
      <c r="BS110" s="128"/>
      <c r="BT110" s="128"/>
      <c r="BU110" s="128"/>
      <c r="BV110" s="135"/>
      <c r="BW110" s="135"/>
      <c r="BX110" s="128"/>
      <c r="BY110" s="128"/>
      <c r="BZ110" s="128"/>
      <c r="CA110" s="128"/>
    </row>
    <row r="111" spans="1:79" s="108" customFormat="1" ht="103.5" customHeight="1" hidden="1">
      <c r="A111" s="462"/>
      <c r="B111" s="462"/>
      <c r="C111" s="462"/>
      <c r="D111" s="462"/>
      <c r="E111" s="463"/>
      <c r="F111" s="465"/>
      <c r="G111" s="112"/>
      <c r="H111" s="168"/>
      <c r="I111" s="186"/>
      <c r="J111" s="183"/>
      <c r="K111" s="196"/>
      <c r="L111" s="197"/>
      <c r="M111" s="198"/>
      <c r="N111" s="198"/>
      <c r="O111" s="183"/>
      <c r="P111" s="183"/>
      <c r="Q111" s="183"/>
      <c r="R111" s="184"/>
      <c r="S111" s="185"/>
      <c r="T111" s="180"/>
      <c r="U111" s="180"/>
      <c r="V111" s="137"/>
      <c r="W111" s="133"/>
      <c r="X111" s="115"/>
      <c r="Y111" s="132"/>
      <c r="Z111" s="133"/>
      <c r="AA111" s="117"/>
      <c r="AB111" s="117"/>
      <c r="AC111" s="119"/>
      <c r="AD111" s="120"/>
      <c r="AE111" s="133"/>
      <c r="AF111" s="125"/>
      <c r="AG111" s="125"/>
      <c r="AH111" s="119"/>
      <c r="AI111" s="120"/>
      <c r="AJ111" s="134"/>
      <c r="AK111" s="125"/>
      <c r="AL111" s="125"/>
      <c r="AM111" s="119"/>
      <c r="AN111" s="120"/>
      <c r="AO111" s="124"/>
      <c r="AP111" s="125"/>
      <c r="AQ111" s="125"/>
      <c r="AR111" s="119"/>
      <c r="AS111" s="120"/>
      <c r="AT111" s="124"/>
      <c r="AU111" s="125"/>
      <c r="AV111" s="125"/>
      <c r="AW111" s="136"/>
      <c r="AX111" s="119"/>
      <c r="AY111" s="120"/>
      <c r="AZ111" s="127"/>
      <c r="BA111" s="127"/>
      <c r="BB111" s="127"/>
      <c r="BC111" s="127"/>
      <c r="BD111" s="127"/>
      <c r="BE111" s="128"/>
      <c r="BF111" s="128"/>
      <c r="BG111" s="128"/>
      <c r="BH111" s="128"/>
      <c r="BI111" s="128"/>
      <c r="BJ111" s="128"/>
      <c r="BK111" s="128"/>
      <c r="BL111" s="128"/>
      <c r="BM111" s="128"/>
      <c r="BN111" s="128"/>
      <c r="BO111" s="128"/>
      <c r="BP111" s="128"/>
      <c r="BQ111" s="128"/>
      <c r="BR111" s="128"/>
      <c r="BS111" s="128"/>
      <c r="BT111" s="128"/>
      <c r="BU111" s="128"/>
      <c r="BV111" s="135"/>
      <c r="BW111" s="135"/>
      <c r="BX111" s="128"/>
      <c r="BY111" s="128"/>
      <c r="BZ111" s="128"/>
      <c r="CA111" s="128"/>
    </row>
    <row r="112" spans="1:79" s="108" customFormat="1" ht="103.5" customHeight="1" hidden="1">
      <c r="A112" s="462"/>
      <c r="B112" s="462"/>
      <c r="C112" s="462"/>
      <c r="D112" s="462"/>
      <c r="E112" s="463"/>
      <c r="F112" s="465"/>
      <c r="G112" s="112"/>
      <c r="H112" s="464" t="s">
        <v>167</v>
      </c>
      <c r="I112" s="464"/>
      <c r="J112" s="464"/>
      <c r="K112" s="196"/>
      <c r="L112" s="197"/>
      <c r="M112" s="198"/>
      <c r="N112" s="198"/>
      <c r="O112" s="183"/>
      <c r="P112" s="183"/>
      <c r="Q112" s="183"/>
      <c r="R112" s="184"/>
      <c r="S112" s="185"/>
      <c r="T112" s="180"/>
      <c r="U112" s="180"/>
      <c r="V112" s="137"/>
      <c r="W112" s="133"/>
      <c r="X112" s="115"/>
      <c r="Y112" s="132"/>
      <c r="Z112" s="133"/>
      <c r="AA112" s="117"/>
      <c r="AB112" s="117"/>
      <c r="AC112" s="119"/>
      <c r="AD112" s="120"/>
      <c r="AE112" s="133"/>
      <c r="AF112" s="125"/>
      <c r="AG112" s="125"/>
      <c r="AH112" s="119"/>
      <c r="AI112" s="120"/>
      <c r="AJ112" s="134"/>
      <c r="AK112" s="125"/>
      <c r="AL112" s="125"/>
      <c r="AM112" s="119"/>
      <c r="AN112" s="120"/>
      <c r="AO112" s="124"/>
      <c r="AP112" s="125"/>
      <c r="AQ112" s="125"/>
      <c r="AR112" s="119"/>
      <c r="AS112" s="120"/>
      <c r="AT112" s="124"/>
      <c r="AU112" s="125"/>
      <c r="AV112" s="125"/>
      <c r="AW112" s="136"/>
      <c r="AX112" s="119"/>
      <c r="AY112" s="120"/>
      <c r="AZ112" s="127"/>
      <c r="BA112" s="127"/>
      <c r="BB112" s="127"/>
      <c r="BC112" s="127"/>
      <c r="BD112" s="127"/>
      <c r="BE112" s="128"/>
      <c r="BF112" s="128"/>
      <c r="BG112" s="128"/>
      <c r="BH112" s="128"/>
      <c r="BI112" s="128"/>
      <c r="BJ112" s="128"/>
      <c r="BK112" s="128"/>
      <c r="BL112" s="128"/>
      <c r="BM112" s="128"/>
      <c r="BN112" s="128"/>
      <c r="BO112" s="128"/>
      <c r="BP112" s="128"/>
      <c r="BQ112" s="128"/>
      <c r="BR112" s="128"/>
      <c r="BS112" s="128"/>
      <c r="BT112" s="128"/>
      <c r="BU112" s="128"/>
      <c r="BV112" s="135"/>
      <c r="BW112" s="135"/>
      <c r="BX112" s="128"/>
      <c r="BY112" s="128"/>
      <c r="BZ112" s="128"/>
      <c r="CA112" s="128"/>
    </row>
    <row r="113" spans="1:79" s="108" customFormat="1" ht="71.25" customHeight="1" hidden="1">
      <c r="A113" s="462"/>
      <c r="B113" s="462"/>
      <c r="C113" s="462"/>
      <c r="D113" s="462"/>
      <c r="E113" s="463">
        <v>27</v>
      </c>
      <c r="F113" s="465" t="s">
        <v>230</v>
      </c>
      <c r="G113" s="112"/>
      <c r="H113" s="191"/>
      <c r="I113" s="186"/>
      <c r="J113" s="183"/>
      <c r="K113" s="196"/>
      <c r="L113" s="197"/>
      <c r="M113" s="198"/>
      <c r="N113" s="198"/>
      <c r="O113" s="183"/>
      <c r="P113" s="183"/>
      <c r="Q113" s="183"/>
      <c r="R113" s="184"/>
      <c r="S113" s="185"/>
      <c r="T113" s="180"/>
      <c r="U113" s="180"/>
      <c r="V113" s="137" t="s">
        <v>125</v>
      </c>
      <c r="W113" s="133"/>
      <c r="X113" s="115" t="str">
        <f>IF(W113&lt;&gt;0,IF(W113/L113&gt;100%,100%,W113/L113)," ")</f>
        <v> </v>
      </c>
      <c r="Y113" s="132"/>
      <c r="Z113" s="133"/>
      <c r="AA113" s="117" t="str">
        <f>IF(Z113&lt;&gt;0,IF(Z113/M113&gt;100%,100%,Z113/M113)," ")</f>
        <v> </v>
      </c>
      <c r="AB113" s="117"/>
      <c r="AC113" s="119" t="e">
        <f>AVERAGE(X113,AA113)</f>
        <v>#DIV/0!</v>
      </c>
      <c r="AD113" s="120">
        <f>SUM(Y113,AB113)</f>
        <v>0</v>
      </c>
      <c r="AE113" s="133"/>
      <c r="AF113" s="125" t="str">
        <f>IF(AE113&lt;&gt;0,IF(AE113/N113&gt;100%,100%,AE113/N113)," ")</f>
        <v> </v>
      </c>
      <c r="AG113" s="125"/>
      <c r="AH113" s="119" t="e">
        <f>AVERAGE(AC113,AF113)</f>
        <v>#DIV/0!</v>
      </c>
      <c r="AI113" s="120">
        <f>SUM(AD113,AG113)</f>
        <v>0</v>
      </c>
      <c r="AJ113" s="134"/>
      <c r="AK113" s="125" t="str">
        <f>IF(AJ113&lt;&gt;0,IF(AJ113/O113&gt;100%,100%,AJ113/O113)," ")</f>
        <v> </v>
      </c>
      <c r="AL113" s="125"/>
      <c r="AM113" s="119" t="e">
        <f>AVERAGE(AH113,AK113)</f>
        <v>#DIV/0!</v>
      </c>
      <c r="AN113" s="120">
        <f>SUM(AI113,AL113)</f>
        <v>0</v>
      </c>
      <c r="AO113" s="124"/>
      <c r="AP113" s="125" t="str">
        <f>IF(AO113&lt;&gt;0,IF(AO113/P113&gt;100%,100%,AO113/P113)," ")</f>
        <v> </v>
      </c>
      <c r="AQ113" s="125"/>
      <c r="AR113" s="119" t="e">
        <f>AVERAGE(AM113,AP113)</f>
        <v>#DIV/0!</v>
      </c>
      <c r="AS113" s="120">
        <f>SUM(AN113,AQ113)</f>
        <v>0</v>
      </c>
      <c r="AT113" s="124"/>
      <c r="AU113" s="125" t="str">
        <f>IF(AT113&lt;&gt;0,IF(AT113/Q113&gt;100%,100%,AT113/Q113)," ")</f>
        <v> </v>
      </c>
      <c r="AV113" s="125"/>
      <c r="AW113" s="136" t="e">
        <f>AVERAGE(W113,Z113,AE113,AJ113,AO113,AT113)</f>
        <v>#DIV/0!</v>
      </c>
      <c r="AX113" s="119" t="e">
        <f>IF(AW113&lt;&gt;0,IF(AW113/J113&gt;100%,100%,AW113/J113)," ")</f>
        <v>#DIV/0!</v>
      </c>
      <c r="AY113" s="120">
        <f>SUM(AV113,AS113)</f>
        <v>0</v>
      </c>
      <c r="AZ113" s="127"/>
      <c r="BA113" s="127"/>
      <c r="BB113" s="127"/>
      <c r="BC113" s="127"/>
      <c r="BD113" s="127"/>
      <c r="BE113" s="128"/>
      <c r="BF113" s="128"/>
      <c r="BG113" s="128"/>
      <c r="BH113" s="128"/>
      <c r="BI113" s="128"/>
      <c r="BJ113" s="128"/>
      <c r="BK113" s="128"/>
      <c r="BL113" s="128"/>
      <c r="BM113" s="128"/>
      <c r="BN113" s="128"/>
      <c r="BO113" s="128"/>
      <c r="BP113" s="128"/>
      <c r="BQ113" s="128"/>
      <c r="BR113" s="128"/>
      <c r="BS113" s="128"/>
      <c r="BT113" s="128"/>
      <c r="BU113" s="128"/>
      <c r="BV113" s="135"/>
      <c r="BW113" s="135"/>
      <c r="BX113" s="128"/>
      <c r="BY113" s="128"/>
      <c r="BZ113" s="128"/>
      <c r="CA113" s="128"/>
    </row>
    <row r="114" spans="1:79" s="108" customFormat="1" ht="76.5" customHeight="1" hidden="1">
      <c r="A114" s="462"/>
      <c r="B114" s="462"/>
      <c r="C114" s="462"/>
      <c r="D114" s="462"/>
      <c r="E114" s="463"/>
      <c r="F114" s="465"/>
      <c r="G114" s="112"/>
      <c r="H114" s="168"/>
      <c r="I114" s="182"/>
      <c r="J114" s="199"/>
      <c r="K114" s="196"/>
      <c r="L114" s="199"/>
      <c r="M114" s="199"/>
      <c r="N114" s="199"/>
      <c r="O114" s="199"/>
      <c r="P114" s="199"/>
      <c r="Q114" s="199"/>
      <c r="R114" s="189"/>
      <c r="S114" s="189"/>
      <c r="T114" s="190"/>
      <c r="U114" s="190"/>
      <c r="V114" s="137" t="s">
        <v>125</v>
      </c>
      <c r="W114" s="133"/>
      <c r="X114" s="115" t="str">
        <f>IF(W114&lt;&gt;0,IF(W114/L114&gt;100%,100%,W114/L114)," ")</f>
        <v> </v>
      </c>
      <c r="Y114" s="132"/>
      <c r="Z114" s="133"/>
      <c r="AA114" s="117" t="str">
        <f>IF(Z114&lt;&gt;0,IF(Z114/M114&gt;100%,100%,Z114/M114)," ")</f>
        <v> </v>
      </c>
      <c r="AB114" s="117"/>
      <c r="AC114" s="119" t="e">
        <f>AVERAGE(X114,AA114)</f>
        <v>#DIV/0!</v>
      </c>
      <c r="AD114" s="120">
        <f>SUM(Y114,AB114)</f>
        <v>0</v>
      </c>
      <c r="AE114" s="133"/>
      <c r="AF114" s="125" t="str">
        <f>IF(AE114&lt;&gt;0,IF(AE114/N114&gt;100%,100%,AE114/N114)," ")</f>
        <v> </v>
      </c>
      <c r="AG114" s="125"/>
      <c r="AH114" s="119" t="e">
        <f>AVERAGE(AC114,AF114)</f>
        <v>#DIV/0!</v>
      </c>
      <c r="AI114" s="120">
        <f>SUM(AD114,AG114)</f>
        <v>0</v>
      </c>
      <c r="AJ114" s="134"/>
      <c r="AK114" s="125" t="str">
        <f>IF(AJ114&lt;&gt;0,IF(AJ114/O114&gt;100%,100%,AJ114/O114)," ")</f>
        <v> </v>
      </c>
      <c r="AL114" s="125"/>
      <c r="AM114" s="119" t="e">
        <f>AVERAGE(AH114,AK114)</f>
        <v>#DIV/0!</v>
      </c>
      <c r="AN114" s="120">
        <f>SUM(AI114,AL114)</f>
        <v>0</v>
      </c>
      <c r="AO114" s="124"/>
      <c r="AP114" s="125" t="str">
        <f>IF(AO114&lt;&gt;0,IF(AO114/P114&gt;100%,100%,AO114/P114)," ")</f>
        <v> </v>
      </c>
      <c r="AQ114" s="125"/>
      <c r="AR114" s="119" t="e">
        <f>AVERAGE(AM114,AP114)</f>
        <v>#DIV/0!</v>
      </c>
      <c r="AS114" s="120">
        <f>SUM(AN114,AQ114)</f>
        <v>0</v>
      </c>
      <c r="AT114" s="124"/>
      <c r="AU114" s="125" t="str">
        <f>IF(AT114&lt;&gt;0,IF(AT114/Q114&gt;100%,100%,AT114/Q114)," ")</f>
        <v> </v>
      </c>
      <c r="AV114" s="125"/>
      <c r="AW114" s="136" t="e">
        <f>AVERAGE(W114,Z114,AE114,AJ114,AO114,AT114)</f>
        <v>#DIV/0!</v>
      </c>
      <c r="AX114" s="119" t="e">
        <f>IF(AW114&lt;&gt;0,IF(AW114/J114&gt;100%,100%,AW114/J114)," ")</f>
        <v>#DIV/0!</v>
      </c>
      <c r="AY114" s="120">
        <f>SUM(AV114,AS114)</f>
        <v>0</v>
      </c>
      <c r="AZ114" s="138"/>
      <c r="BA114" s="138"/>
      <c r="BB114" s="138"/>
      <c r="BC114" s="138"/>
      <c r="BD114" s="138"/>
      <c r="BE114" s="139"/>
      <c r="BF114" s="139"/>
      <c r="BG114" s="139"/>
      <c r="BH114" s="139"/>
      <c r="BI114" s="139"/>
      <c r="BJ114" s="139"/>
      <c r="BK114" s="139"/>
      <c r="BL114" s="139"/>
      <c r="BM114" s="139"/>
      <c r="BN114" s="140"/>
      <c r="BO114" s="139"/>
      <c r="BP114" s="139"/>
      <c r="BQ114" s="139"/>
      <c r="BR114" s="139"/>
      <c r="BS114" s="139"/>
      <c r="BT114" s="139"/>
      <c r="BU114" s="139"/>
      <c r="BV114" s="141"/>
      <c r="BW114" s="141"/>
      <c r="BX114" s="141"/>
      <c r="BY114" s="141"/>
      <c r="BZ114" s="139"/>
      <c r="CA114" s="139"/>
    </row>
    <row r="115" spans="1:79" s="108" customFormat="1" ht="58.5" customHeight="1" hidden="1">
      <c r="A115" s="462"/>
      <c r="B115" s="462"/>
      <c r="C115" s="462"/>
      <c r="D115" s="462"/>
      <c r="E115" s="463"/>
      <c r="F115" s="465"/>
      <c r="G115" s="112"/>
      <c r="H115" s="168"/>
      <c r="I115" s="182"/>
      <c r="J115" s="199"/>
      <c r="K115" s="196"/>
      <c r="L115" s="199"/>
      <c r="M115" s="199"/>
      <c r="N115" s="199"/>
      <c r="O115" s="199"/>
      <c r="P115" s="199"/>
      <c r="Q115" s="199"/>
      <c r="R115" s="189"/>
      <c r="S115" s="189"/>
      <c r="T115" s="190"/>
      <c r="U115" s="190"/>
      <c r="V115" s="137"/>
      <c r="W115" s="133"/>
      <c r="X115" s="115"/>
      <c r="Y115" s="132"/>
      <c r="Z115" s="133"/>
      <c r="AA115" s="117"/>
      <c r="AB115" s="117"/>
      <c r="AC115" s="119"/>
      <c r="AD115" s="120"/>
      <c r="AE115" s="133"/>
      <c r="AF115" s="125"/>
      <c r="AG115" s="125"/>
      <c r="AH115" s="119"/>
      <c r="AI115" s="120"/>
      <c r="AJ115" s="134"/>
      <c r="AK115" s="125"/>
      <c r="AL115" s="125"/>
      <c r="AM115" s="119"/>
      <c r="AN115" s="120"/>
      <c r="AO115" s="124"/>
      <c r="AP115" s="125"/>
      <c r="AQ115" s="125"/>
      <c r="AR115" s="119"/>
      <c r="AS115" s="120"/>
      <c r="AT115" s="124"/>
      <c r="AU115" s="125"/>
      <c r="AV115" s="125"/>
      <c r="AW115" s="136"/>
      <c r="AX115" s="119"/>
      <c r="AY115" s="120"/>
      <c r="AZ115" s="138"/>
      <c r="BA115" s="138"/>
      <c r="BB115" s="138"/>
      <c r="BC115" s="138"/>
      <c r="BD115" s="138"/>
      <c r="BE115" s="139"/>
      <c r="BF115" s="139"/>
      <c r="BG115" s="139"/>
      <c r="BH115" s="139"/>
      <c r="BI115" s="139"/>
      <c r="BJ115" s="139"/>
      <c r="BK115" s="139"/>
      <c r="BL115" s="139"/>
      <c r="BM115" s="139"/>
      <c r="BN115" s="140"/>
      <c r="BO115" s="139"/>
      <c r="BP115" s="139"/>
      <c r="BQ115" s="139"/>
      <c r="BR115" s="139"/>
      <c r="BS115" s="139"/>
      <c r="BT115" s="139"/>
      <c r="BU115" s="139"/>
      <c r="BV115" s="141"/>
      <c r="BW115" s="141"/>
      <c r="BX115" s="141"/>
      <c r="BY115" s="141"/>
      <c r="BZ115" s="139"/>
      <c r="CA115" s="139"/>
    </row>
    <row r="116" spans="1:79" s="108" customFormat="1" ht="58.5" customHeight="1" hidden="1">
      <c r="A116" s="462"/>
      <c r="B116" s="462"/>
      <c r="C116" s="462"/>
      <c r="D116" s="462"/>
      <c r="E116" s="463"/>
      <c r="F116" s="465"/>
      <c r="G116" s="112"/>
      <c r="H116" s="464" t="s">
        <v>167</v>
      </c>
      <c r="I116" s="464"/>
      <c r="J116" s="464"/>
      <c r="K116" s="196"/>
      <c r="L116" s="199"/>
      <c r="M116" s="199"/>
      <c r="N116" s="199"/>
      <c r="O116" s="199"/>
      <c r="P116" s="199"/>
      <c r="Q116" s="199"/>
      <c r="R116" s="189"/>
      <c r="S116" s="189"/>
      <c r="T116" s="190"/>
      <c r="U116" s="190"/>
      <c r="V116" s="137"/>
      <c r="W116" s="133"/>
      <c r="X116" s="115"/>
      <c r="Y116" s="132"/>
      <c r="Z116" s="133"/>
      <c r="AA116" s="117"/>
      <c r="AB116" s="117"/>
      <c r="AC116" s="119"/>
      <c r="AD116" s="120"/>
      <c r="AE116" s="133"/>
      <c r="AF116" s="125"/>
      <c r="AG116" s="125"/>
      <c r="AH116" s="119"/>
      <c r="AI116" s="120"/>
      <c r="AJ116" s="134"/>
      <c r="AK116" s="125"/>
      <c r="AL116" s="125"/>
      <c r="AM116" s="119"/>
      <c r="AN116" s="120"/>
      <c r="AO116" s="124"/>
      <c r="AP116" s="125"/>
      <c r="AQ116" s="125"/>
      <c r="AR116" s="119"/>
      <c r="AS116" s="120"/>
      <c r="AT116" s="124"/>
      <c r="AU116" s="125"/>
      <c r="AV116" s="125"/>
      <c r="AW116" s="136"/>
      <c r="AX116" s="119"/>
      <c r="AY116" s="120"/>
      <c r="AZ116" s="138"/>
      <c r="BA116" s="138"/>
      <c r="BB116" s="138"/>
      <c r="BC116" s="138"/>
      <c r="BD116" s="138"/>
      <c r="BE116" s="139"/>
      <c r="BF116" s="139"/>
      <c r="BG116" s="139"/>
      <c r="BH116" s="139"/>
      <c r="BI116" s="139"/>
      <c r="BJ116" s="139"/>
      <c r="BK116" s="139"/>
      <c r="BL116" s="139"/>
      <c r="BM116" s="139"/>
      <c r="BN116" s="140"/>
      <c r="BO116" s="139"/>
      <c r="BP116" s="139"/>
      <c r="BQ116" s="139"/>
      <c r="BR116" s="139"/>
      <c r="BS116" s="139"/>
      <c r="BT116" s="139"/>
      <c r="BU116" s="139"/>
      <c r="BV116" s="141"/>
      <c r="BW116" s="141"/>
      <c r="BX116" s="141"/>
      <c r="BY116" s="141"/>
      <c r="BZ116" s="139"/>
      <c r="CA116" s="139"/>
    </row>
    <row r="117" spans="1:79" s="108" customFormat="1" ht="75" customHeight="1" hidden="1">
      <c r="A117" s="462"/>
      <c r="B117" s="462"/>
      <c r="C117" s="462"/>
      <c r="D117" s="462"/>
      <c r="E117" s="463">
        <v>28</v>
      </c>
      <c r="F117" s="465" t="s">
        <v>231</v>
      </c>
      <c r="G117" s="112"/>
      <c r="H117" s="168"/>
      <c r="I117" s="182"/>
      <c r="J117" s="199"/>
      <c r="K117" s="196"/>
      <c r="L117" s="199"/>
      <c r="M117" s="199"/>
      <c r="N117" s="199"/>
      <c r="O117" s="199"/>
      <c r="P117" s="199"/>
      <c r="Q117" s="199"/>
      <c r="R117" s="189"/>
      <c r="S117" s="189"/>
      <c r="T117" s="190"/>
      <c r="U117" s="190"/>
      <c r="V117" s="137" t="s">
        <v>125</v>
      </c>
      <c r="W117" s="133"/>
      <c r="X117" s="115" t="str">
        <f>IF(W117&lt;&gt;0,IF(W117/L117&gt;100%,100%,W117/L117)," ")</f>
        <v> </v>
      </c>
      <c r="Y117" s="132"/>
      <c r="Z117" s="133"/>
      <c r="AA117" s="117" t="str">
        <f>IF(Z117&lt;&gt;0,IF(Z117/M117&gt;100%,100%,Z117/M117)," ")</f>
        <v> </v>
      </c>
      <c r="AB117" s="117"/>
      <c r="AC117" s="119" t="e">
        <f>AVERAGE(X117,AA117)</f>
        <v>#DIV/0!</v>
      </c>
      <c r="AD117" s="120">
        <f>SUM(Y117,AB117)</f>
        <v>0</v>
      </c>
      <c r="AE117" s="133"/>
      <c r="AF117" s="125" t="str">
        <f>IF(AE117&lt;&gt;0,IF(AE117/N117&gt;100%,100%,AE117/N117)," ")</f>
        <v> </v>
      </c>
      <c r="AG117" s="125"/>
      <c r="AH117" s="119" t="e">
        <f>AVERAGE(AC117,AF117)</f>
        <v>#DIV/0!</v>
      </c>
      <c r="AI117" s="120">
        <f>SUM(AD117,AG117)</f>
        <v>0</v>
      </c>
      <c r="AJ117" s="134"/>
      <c r="AK117" s="125" t="str">
        <f>IF(AJ117&lt;&gt;0,IF(AJ117/O117&gt;100%,100%,AJ117/O117)," ")</f>
        <v> </v>
      </c>
      <c r="AL117" s="125"/>
      <c r="AM117" s="119" t="e">
        <f>AVERAGE(AH117,AK117)</f>
        <v>#DIV/0!</v>
      </c>
      <c r="AN117" s="120">
        <f>SUM(AI117,AL117)</f>
        <v>0</v>
      </c>
      <c r="AO117" s="124"/>
      <c r="AP117" s="125" t="str">
        <f>IF(AO117&lt;&gt;0,IF(AO117/P117&gt;100%,100%,AO117/P117)," ")</f>
        <v> </v>
      </c>
      <c r="AQ117" s="125"/>
      <c r="AR117" s="119" t="e">
        <f>AVERAGE(AM117,AP117)</f>
        <v>#DIV/0!</v>
      </c>
      <c r="AS117" s="120">
        <f>SUM(AN117,AQ117)</f>
        <v>0</v>
      </c>
      <c r="AT117" s="124"/>
      <c r="AU117" s="125" t="str">
        <f>IF(AT117&lt;&gt;0,IF(AT117/Q117&gt;100%,100%,AT117/Q117)," ")</f>
        <v> </v>
      </c>
      <c r="AV117" s="125"/>
      <c r="AW117" s="136" t="e">
        <f>AVERAGE(W117,Z117,AE117,AJ117,AO117,AT117)</f>
        <v>#DIV/0!</v>
      </c>
      <c r="AX117" s="119" t="e">
        <f>IF(AW117&lt;&gt;0,IF(AW117/J117&gt;100%,100%,AW117/J117)," ")</f>
        <v>#DIV/0!</v>
      </c>
      <c r="AY117" s="120">
        <f>SUM(AV117,AS117)</f>
        <v>0</v>
      </c>
      <c r="AZ117" s="138"/>
      <c r="BA117" s="138"/>
      <c r="BB117" s="138"/>
      <c r="BC117" s="138"/>
      <c r="BD117" s="138"/>
      <c r="BE117" s="139"/>
      <c r="BF117" s="139"/>
      <c r="BG117" s="139"/>
      <c r="BH117" s="139"/>
      <c r="BI117" s="139"/>
      <c r="BJ117" s="139"/>
      <c r="BK117" s="139"/>
      <c r="BL117" s="139"/>
      <c r="BM117" s="139"/>
      <c r="BN117" s="139"/>
      <c r="BO117" s="139"/>
      <c r="BP117" s="139"/>
      <c r="BQ117" s="139"/>
      <c r="BR117" s="139"/>
      <c r="BS117" s="139"/>
      <c r="BT117" s="139"/>
      <c r="BU117" s="139"/>
      <c r="BV117" s="139"/>
      <c r="BW117" s="139"/>
      <c r="BX117" s="141"/>
      <c r="BY117" s="141"/>
      <c r="BZ117" s="139"/>
      <c r="CA117" s="139"/>
    </row>
    <row r="118" spans="1:79" s="108" customFormat="1" ht="75" customHeight="1" hidden="1">
      <c r="A118" s="462"/>
      <c r="B118" s="462"/>
      <c r="C118" s="462"/>
      <c r="D118" s="462"/>
      <c r="E118" s="463"/>
      <c r="F118" s="465"/>
      <c r="G118" s="112"/>
      <c r="H118" s="168"/>
      <c r="I118" s="182"/>
      <c r="J118" s="199"/>
      <c r="K118" s="196"/>
      <c r="L118" s="199"/>
      <c r="M118" s="199"/>
      <c r="N118" s="199"/>
      <c r="O118" s="199"/>
      <c r="P118" s="199"/>
      <c r="Q118" s="199"/>
      <c r="R118" s="189"/>
      <c r="S118" s="189"/>
      <c r="T118" s="190"/>
      <c r="U118" s="190"/>
      <c r="V118" s="137"/>
      <c r="W118" s="133"/>
      <c r="X118" s="115"/>
      <c r="Y118" s="132"/>
      <c r="Z118" s="133"/>
      <c r="AA118" s="117"/>
      <c r="AB118" s="117"/>
      <c r="AC118" s="119"/>
      <c r="AD118" s="120"/>
      <c r="AE118" s="133"/>
      <c r="AF118" s="125"/>
      <c r="AG118" s="125"/>
      <c r="AH118" s="119"/>
      <c r="AI118" s="120"/>
      <c r="AJ118" s="134"/>
      <c r="AK118" s="125"/>
      <c r="AL118" s="125"/>
      <c r="AM118" s="119"/>
      <c r="AN118" s="120"/>
      <c r="AO118" s="124"/>
      <c r="AP118" s="125"/>
      <c r="AQ118" s="125"/>
      <c r="AR118" s="119"/>
      <c r="AS118" s="120"/>
      <c r="AT118" s="124"/>
      <c r="AU118" s="125"/>
      <c r="AV118" s="125"/>
      <c r="AW118" s="136"/>
      <c r="AX118" s="119"/>
      <c r="AY118" s="120"/>
      <c r="AZ118" s="138"/>
      <c r="BA118" s="138"/>
      <c r="BB118" s="138"/>
      <c r="BC118" s="138"/>
      <c r="BD118" s="138"/>
      <c r="BE118" s="139"/>
      <c r="BF118" s="139"/>
      <c r="BG118" s="139"/>
      <c r="BH118" s="139"/>
      <c r="BI118" s="139"/>
      <c r="BJ118" s="139"/>
      <c r="BK118" s="139"/>
      <c r="BL118" s="139"/>
      <c r="BM118" s="139"/>
      <c r="BN118" s="139"/>
      <c r="BO118" s="139"/>
      <c r="BP118" s="139"/>
      <c r="BQ118" s="139"/>
      <c r="BR118" s="139"/>
      <c r="BS118" s="139"/>
      <c r="BT118" s="139"/>
      <c r="BU118" s="139"/>
      <c r="BV118" s="139"/>
      <c r="BW118" s="139"/>
      <c r="BX118" s="141"/>
      <c r="BY118" s="141"/>
      <c r="BZ118" s="139"/>
      <c r="CA118" s="139"/>
    </row>
    <row r="119" spans="1:79" s="108" customFormat="1" ht="75" customHeight="1" hidden="1">
      <c r="A119" s="462"/>
      <c r="B119" s="462"/>
      <c r="C119" s="462"/>
      <c r="D119" s="462"/>
      <c r="E119" s="463"/>
      <c r="F119" s="465"/>
      <c r="G119" s="112"/>
      <c r="H119" s="168"/>
      <c r="I119" s="182"/>
      <c r="J119" s="199"/>
      <c r="K119" s="196"/>
      <c r="L119" s="199"/>
      <c r="M119" s="199"/>
      <c r="N119" s="199"/>
      <c r="O119" s="199"/>
      <c r="P119" s="199"/>
      <c r="Q119" s="199"/>
      <c r="R119" s="189"/>
      <c r="S119" s="189"/>
      <c r="T119" s="190"/>
      <c r="U119" s="190"/>
      <c r="V119" s="137"/>
      <c r="W119" s="133"/>
      <c r="X119" s="115"/>
      <c r="Y119" s="132"/>
      <c r="Z119" s="133"/>
      <c r="AA119" s="117"/>
      <c r="AB119" s="117"/>
      <c r="AC119" s="119"/>
      <c r="AD119" s="120"/>
      <c r="AE119" s="133"/>
      <c r="AF119" s="125"/>
      <c r="AG119" s="125"/>
      <c r="AH119" s="119"/>
      <c r="AI119" s="120"/>
      <c r="AJ119" s="134"/>
      <c r="AK119" s="125"/>
      <c r="AL119" s="125"/>
      <c r="AM119" s="119"/>
      <c r="AN119" s="120"/>
      <c r="AO119" s="124"/>
      <c r="AP119" s="125"/>
      <c r="AQ119" s="125"/>
      <c r="AR119" s="119"/>
      <c r="AS119" s="120"/>
      <c r="AT119" s="124"/>
      <c r="AU119" s="125"/>
      <c r="AV119" s="125"/>
      <c r="AW119" s="136"/>
      <c r="AX119" s="119"/>
      <c r="AY119" s="120"/>
      <c r="AZ119" s="138"/>
      <c r="BA119" s="138"/>
      <c r="BB119" s="138"/>
      <c r="BC119" s="138"/>
      <c r="BD119" s="138"/>
      <c r="BE119" s="139"/>
      <c r="BF119" s="139"/>
      <c r="BG119" s="139"/>
      <c r="BH119" s="139"/>
      <c r="BI119" s="139"/>
      <c r="BJ119" s="139"/>
      <c r="BK119" s="139"/>
      <c r="BL119" s="139"/>
      <c r="BM119" s="139"/>
      <c r="BN119" s="139"/>
      <c r="BO119" s="139"/>
      <c r="BP119" s="139"/>
      <c r="BQ119" s="139"/>
      <c r="BR119" s="139"/>
      <c r="BS119" s="139"/>
      <c r="BT119" s="139"/>
      <c r="BU119" s="139"/>
      <c r="BV119" s="139"/>
      <c r="BW119" s="139"/>
      <c r="BX119" s="141"/>
      <c r="BY119" s="141"/>
      <c r="BZ119" s="139"/>
      <c r="CA119" s="139"/>
    </row>
    <row r="120" spans="1:79" s="108" customFormat="1" ht="75" customHeight="1" hidden="1">
      <c r="A120" s="462"/>
      <c r="B120" s="462"/>
      <c r="C120" s="462"/>
      <c r="D120" s="462"/>
      <c r="E120" s="463"/>
      <c r="F120" s="465"/>
      <c r="G120" s="112"/>
      <c r="H120" s="464" t="s">
        <v>167</v>
      </c>
      <c r="I120" s="464"/>
      <c r="J120" s="464"/>
      <c r="K120" s="196"/>
      <c r="L120" s="199"/>
      <c r="M120" s="199"/>
      <c r="N120" s="199"/>
      <c r="O120" s="199"/>
      <c r="P120" s="199"/>
      <c r="Q120" s="199"/>
      <c r="R120" s="189"/>
      <c r="S120" s="189"/>
      <c r="T120" s="190"/>
      <c r="U120" s="190"/>
      <c r="V120" s="137"/>
      <c r="W120" s="133"/>
      <c r="X120" s="115"/>
      <c r="Y120" s="132"/>
      <c r="Z120" s="133"/>
      <c r="AA120" s="117"/>
      <c r="AB120" s="117"/>
      <c r="AC120" s="119"/>
      <c r="AD120" s="120"/>
      <c r="AE120" s="133"/>
      <c r="AF120" s="125"/>
      <c r="AG120" s="125"/>
      <c r="AH120" s="119"/>
      <c r="AI120" s="120"/>
      <c r="AJ120" s="134"/>
      <c r="AK120" s="125"/>
      <c r="AL120" s="125"/>
      <c r="AM120" s="119"/>
      <c r="AN120" s="120"/>
      <c r="AO120" s="124"/>
      <c r="AP120" s="125"/>
      <c r="AQ120" s="125"/>
      <c r="AR120" s="119"/>
      <c r="AS120" s="120"/>
      <c r="AT120" s="124"/>
      <c r="AU120" s="125"/>
      <c r="AV120" s="125"/>
      <c r="AW120" s="136"/>
      <c r="AX120" s="119"/>
      <c r="AY120" s="120"/>
      <c r="AZ120" s="138"/>
      <c r="BA120" s="138"/>
      <c r="BB120" s="138"/>
      <c r="BC120" s="138"/>
      <c r="BD120" s="138"/>
      <c r="BE120" s="139"/>
      <c r="BF120" s="139"/>
      <c r="BG120" s="139"/>
      <c r="BH120" s="139"/>
      <c r="BI120" s="139"/>
      <c r="BJ120" s="139"/>
      <c r="BK120" s="139"/>
      <c r="BL120" s="139"/>
      <c r="BM120" s="139"/>
      <c r="BN120" s="139"/>
      <c r="BO120" s="139"/>
      <c r="BP120" s="139"/>
      <c r="BQ120" s="139"/>
      <c r="BR120" s="139"/>
      <c r="BS120" s="139"/>
      <c r="BT120" s="139"/>
      <c r="BU120" s="139"/>
      <c r="BV120" s="139"/>
      <c r="BW120" s="139"/>
      <c r="BX120" s="141"/>
      <c r="BY120" s="141"/>
      <c r="BZ120" s="139"/>
      <c r="CA120" s="139"/>
    </row>
    <row r="121" spans="1:79" s="108" customFormat="1" ht="76.5" customHeight="1" hidden="1">
      <c r="A121" s="462"/>
      <c r="B121" s="462"/>
      <c r="C121" s="462"/>
      <c r="D121" s="462"/>
      <c r="E121" s="463">
        <v>29</v>
      </c>
      <c r="F121" s="465" t="s">
        <v>232</v>
      </c>
      <c r="G121" s="112"/>
      <c r="H121" s="168"/>
      <c r="I121" s="176"/>
      <c r="J121" s="176"/>
      <c r="K121" s="196"/>
      <c r="L121" s="176"/>
      <c r="M121" s="176"/>
      <c r="N121" s="176"/>
      <c r="O121" s="176"/>
      <c r="P121" s="176"/>
      <c r="Q121" s="176"/>
      <c r="R121" s="179"/>
      <c r="S121" s="168"/>
      <c r="T121" s="193"/>
      <c r="U121" s="193"/>
      <c r="V121" s="466" t="s">
        <v>131</v>
      </c>
      <c r="W121" s="133"/>
      <c r="X121" s="115" t="str">
        <f>IF(W121&lt;&gt;0,IF(W121/L121&gt;100%,100%,W121/L121)," ")</f>
        <v> </v>
      </c>
      <c r="Y121" s="132"/>
      <c r="Z121" s="133"/>
      <c r="AA121" s="117" t="str">
        <f>IF(Z121&lt;&gt;0,IF(Z121/M121&gt;100%,100%,Z121/M121)," ")</f>
        <v> </v>
      </c>
      <c r="AB121" s="117"/>
      <c r="AC121" s="119" t="e">
        <f>AVERAGE(X121,AA121)</f>
        <v>#DIV/0!</v>
      </c>
      <c r="AD121" s="120">
        <f>SUM(Y121,AB121)</f>
        <v>0</v>
      </c>
      <c r="AE121" s="133"/>
      <c r="AF121" s="125" t="str">
        <f>IF(AE121&lt;&gt;0,IF(AE121/N121&gt;100%,100%,AE121/N121)," ")</f>
        <v> </v>
      </c>
      <c r="AG121" s="125"/>
      <c r="AH121" s="119" t="e">
        <f>AVERAGE(AC121,AF121)</f>
        <v>#DIV/0!</v>
      </c>
      <c r="AI121" s="120">
        <f>SUM(AD121,AG121)</f>
        <v>0</v>
      </c>
      <c r="AJ121" s="134"/>
      <c r="AK121" s="125" t="str">
        <f>IF(AJ121&lt;&gt;0,IF(AJ121/O121&gt;100%,100%,AJ121/O121)," ")</f>
        <v> </v>
      </c>
      <c r="AL121" s="125"/>
      <c r="AM121" s="119" t="e">
        <f>AVERAGE(AH121,AK121)</f>
        <v>#DIV/0!</v>
      </c>
      <c r="AN121" s="120">
        <f>SUM(AI121,AL121)</f>
        <v>0</v>
      </c>
      <c r="AO121" s="124"/>
      <c r="AP121" s="125" t="str">
        <f>IF(AO121&lt;&gt;0,IF(AO121/P121&gt;100%,100%,AO121/P121)," ")</f>
        <v> </v>
      </c>
      <c r="AQ121" s="125"/>
      <c r="AR121" s="119" t="e">
        <f>AVERAGE(AM121,AP121)</f>
        <v>#DIV/0!</v>
      </c>
      <c r="AS121" s="120">
        <f>SUM(AN121,AQ121)</f>
        <v>0</v>
      </c>
      <c r="AT121" s="124"/>
      <c r="AU121" s="125" t="str">
        <f>IF(AT121&lt;&gt;0,IF(AT121/Q121&gt;100%,100%,AT121/Q121)," ")</f>
        <v> </v>
      </c>
      <c r="AV121" s="125"/>
      <c r="AW121" s="136" t="e">
        <f>AVERAGE(W121,Z121,AE121,AJ121,AO121,AT121)</f>
        <v>#DIV/0!</v>
      </c>
      <c r="AX121" s="119" t="e">
        <f>IF(AW121&lt;&gt;0,IF(AW121/J121&gt;100%,100%,AW121/J121)," ")</f>
        <v>#DIV/0!</v>
      </c>
      <c r="AY121" s="120">
        <f>SUM(AV121,AS121)</f>
        <v>0</v>
      </c>
      <c r="AZ121" s="127"/>
      <c r="BA121" s="127"/>
      <c r="BB121" s="127"/>
      <c r="BC121" s="127"/>
      <c r="BD121" s="127"/>
      <c r="BE121" s="128"/>
      <c r="BF121" s="128"/>
      <c r="BG121" s="128"/>
      <c r="BH121" s="128"/>
      <c r="BI121" s="128"/>
      <c r="BJ121" s="128"/>
      <c r="BK121" s="128"/>
      <c r="BL121" s="128"/>
      <c r="BM121" s="128"/>
      <c r="BN121" s="128"/>
      <c r="BO121" s="128"/>
      <c r="BP121" s="128"/>
      <c r="BQ121" s="128"/>
      <c r="BR121" s="128"/>
      <c r="BS121" s="128"/>
      <c r="BT121" s="128"/>
      <c r="BU121" s="128"/>
      <c r="BV121" s="129"/>
      <c r="BW121" s="129"/>
      <c r="BX121" s="130"/>
      <c r="BY121" s="130"/>
      <c r="BZ121" s="128"/>
      <c r="CA121" s="128"/>
    </row>
    <row r="122" spans="1:79" s="108" customFormat="1" ht="76.5" customHeight="1" hidden="1">
      <c r="A122" s="462"/>
      <c r="B122" s="462"/>
      <c r="C122" s="462"/>
      <c r="D122" s="462"/>
      <c r="E122" s="463"/>
      <c r="F122" s="465"/>
      <c r="G122" s="112"/>
      <c r="H122" s="168"/>
      <c r="I122" s="176"/>
      <c r="J122" s="176"/>
      <c r="K122" s="196"/>
      <c r="L122" s="176"/>
      <c r="M122" s="176"/>
      <c r="N122" s="176"/>
      <c r="O122" s="176"/>
      <c r="P122" s="176"/>
      <c r="Q122" s="176"/>
      <c r="R122" s="179"/>
      <c r="S122" s="168"/>
      <c r="T122" s="195"/>
      <c r="U122" s="195"/>
      <c r="V122" s="467"/>
      <c r="W122" s="133"/>
      <c r="X122" s="115"/>
      <c r="Y122" s="132"/>
      <c r="Z122" s="133"/>
      <c r="AA122" s="117"/>
      <c r="AB122" s="117"/>
      <c r="AC122" s="119"/>
      <c r="AD122" s="120"/>
      <c r="AE122" s="133"/>
      <c r="AF122" s="125"/>
      <c r="AG122" s="125"/>
      <c r="AH122" s="119"/>
      <c r="AI122" s="120"/>
      <c r="AJ122" s="134"/>
      <c r="AK122" s="125"/>
      <c r="AL122" s="125"/>
      <c r="AM122" s="119"/>
      <c r="AN122" s="120"/>
      <c r="AO122" s="124"/>
      <c r="AP122" s="125"/>
      <c r="AQ122" s="125"/>
      <c r="AR122" s="119"/>
      <c r="AS122" s="120"/>
      <c r="AT122" s="124"/>
      <c r="AU122" s="125"/>
      <c r="AV122" s="125"/>
      <c r="AW122" s="136"/>
      <c r="AX122" s="119"/>
      <c r="AY122" s="120"/>
      <c r="AZ122" s="127"/>
      <c r="BA122" s="127"/>
      <c r="BB122" s="127"/>
      <c r="BC122" s="127"/>
      <c r="BD122" s="127"/>
      <c r="BE122" s="128"/>
      <c r="BF122" s="128"/>
      <c r="BG122" s="128"/>
      <c r="BH122" s="128"/>
      <c r="BI122" s="128"/>
      <c r="BJ122" s="128"/>
      <c r="BK122" s="128"/>
      <c r="BL122" s="128"/>
      <c r="BM122" s="128"/>
      <c r="BN122" s="128"/>
      <c r="BO122" s="128"/>
      <c r="BP122" s="128"/>
      <c r="BQ122" s="128"/>
      <c r="BR122" s="128"/>
      <c r="BS122" s="128"/>
      <c r="BT122" s="128"/>
      <c r="BU122" s="128"/>
      <c r="BV122" s="129"/>
      <c r="BW122" s="129"/>
      <c r="BX122" s="130"/>
      <c r="BY122" s="130"/>
      <c r="BZ122" s="128"/>
      <c r="CA122" s="128"/>
    </row>
    <row r="123" spans="1:79" s="108" customFormat="1" ht="76.5" customHeight="1" hidden="1">
      <c r="A123" s="462"/>
      <c r="B123" s="462"/>
      <c r="C123" s="462"/>
      <c r="D123" s="462"/>
      <c r="E123" s="463"/>
      <c r="F123" s="465"/>
      <c r="G123" s="112"/>
      <c r="H123" s="168"/>
      <c r="I123" s="176"/>
      <c r="J123" s="176"/>
      <c r="K123" s="196"/>
      <c r="L123" s="176"/>
      <c r="M123" s="176"/>
      <c r="N123" s="176"/>
      <c r="O123" s="176"/>
      <c r="P123" s="176"/>
      <c r="Q123" s="176"/>
      <c r="R123" s="179"/>
      <c r="S123" s="168"/>
      <c r="T123" s="195"/>
      <c r="U123" s="195"/>
      <c r="V123" s="467"/>
      <c r="W123" s="133"/>
      <c r="X123" s="115"/>
      <c r="Y123" s="132"/>
      <c r="Z123" s="133"/>
      <c r="AA123" s="117"/>
      <c r="AB123" s="117"/>
      <c r="AC123" s="119"/>
      <c r="AD123" s="120"/>
      <c r="AE123" s="133"/>
      <c r="AF123" s="125"/>
      <c r="AG123" s="125"/>
      <c r="AH123" s="119"/>
      <c r="AI123" s="120"/>
      <c r="AJ123" s="134"/>
      <c r="AK123" s="125"/>
      <c r="AL123" s="125"/>
      <c r="AM123" s="119"/>
      <c r="AN123" s="120"/>
      <c r="AO123" s="124"/>
      <c r="AP123" s="125"/>
      <c r="AQ123" s="125"/>
      <c r="AR123" s="119"/>
      <c r="AS123" s="120"/>
      <c r="AT123" s="124"/>
      <c r="AU123" s="125"/>
      <c r="AV123" s="125"/>
      <c r="AW123" s="136"/>
      <c r="AX123" s="119"/>
      <c r="AY123" s="120"/>
      <c r="AZ123" s="127"/>
      <c r="BA123" s="127"/>
      <c r="BB123" s="127"/>
      <c r="BC123" s="127"/>
      <c r="BD123" s="127"/>
      <c r="BE123" s="128"/>
      <c r="BF123" s="128"/>
      <c r="BG123" s="128"/>
      <c r="BH123" s="128"/>
      <c r="BI123" s="128"/>
      <c r="BJ123" s="128"/>
      <c r="BK123" s="128"/>
      <c r="BL123" s="128"/>
      <c r="BM123" s="128"/>
      <c r="BN123" s="128"/>
      <c r="BO123" s="128"/>
      <c r="BP123" s="128"/>
      <c r="BQ123" s="128"/>
      <c r="BR123" s="128"/>
      <c r="BS123" s="128"/>
      <c r="BT123" s="128"/>
      <c r="BU123" s="128"/>
      <c r="BV123" s="129"/>
      <c r="BW123" s="129"/>
      <c r="BX123" s="130"/>
      <c r="BY123" s="130"/>
      <c r="BZ123" s="128"/>
      <c r="CA123" s="128"/>
    </row>
    <row r="124" spans="1:79" s="108" customFormat="1" ht="76.5" customHeight="1" hidden="1">
      <c r="A124" s="462"/>
      <c r="B124" s="462"/>
      <c r="C124" s="462"/>
      <c r="D124" s="462"/>
      <c r="E124" s="463"/>
      <c r="F124" s="465"/>
      <c r="G124" s="112"/>
      <c r="H124" s="464" t="s">
        <v>167</v>
      </c>
      <c r="I124" s="464"/>
      <c r="J124" s="464"/>
      <c r="K124" s="196"/>
      <c r="L124" s="176"/>
      <c r="M124" s="176"/>
      <c r="N124" s="176"/>
      <c r="O124" s="176"/>
      <c r="P124" s="176"/>
      <c r="Q124" s="176"/>
      <c r="R124" s="179"/>
      <c r="S124" s="168"/>
      <c r="T124" s="195"/>
      <c r="U124" s="195"/>
      <c r="V124" s="467"/>
      <c r="W124" s="133"/>
      <c r="X124" s="115"/>
      <c r="Y124" s="132"/>
      <c r="Z124" s="133"/>
      <c r="AA124" s="117"/>
      <c r="AB124" s="117"/>
      <c r="AC124" s="119"/>
      <c r="AD124" s="120"/>
      <c r="AE124" s="133"/>
      <c r="AF124" s="125"/>
      <c r="AG124" s="125"/>
      <c r="AH124" s="119"/>
      <c r="AI124" s="120"/>
      <c r="AJ124" s="134"/>
      <c r="AK124" s="125"/>
      <c r="AL124" s="125"/>
      <c r="AM124" s="119"/>
      <c r="AN124" s="120"/>
      <c r="AO124" s="124"/>
      <c r="AP124" s="125"/>
      <c r="AQ124" s="125"/>
      <c r="AR124" s="119"/>
      <c r="AS124" s="120"/>
      <c r="AT124" s="124"/>
      <c r="AU124" s="125"/>
      <c r="AV124" s="125"/>
      <c r="AW124" s="136"/>
      <c r="AX124" s="119"/>
      <c r="AY124" s="120"/>
      <c r="AZ124" s="127"/>
      <c r="BA124" s="127"/>
      <c r="BB124" s="127"/>
      <c r="BC124" s="127"/>
      <c r="BD124" s="127"/>
      <c r="BE124" s="128"/>
      <c r="BF124" s="128"/>
      <c r="BG124" s="128"/>
      <c r="BH124" s="128"/>
      <c r="BI124" s="128"/>
      <c r="BJ124" s="128"/>
      <c r="BK124" s="128"/>
      <c r="BL124" s="128"/>
      <c r="BM124" s="128"/>
      <c r="BN124" s="128"/>
      <c r="BO124" s="128"/>
      <c r="BP124" s="128"/>
      <c r="BQ124" s="128"/>
      <c r="BR124" s="128"/>
      <c r="BS124" s="128"/>
      <c r="BT124" s="128"/>
      <c r="BU124" s="128"/>
      <c r="BV124" s="129"/>
      <c r="BW124" s="129"/>
      <c r="BX124" s="130"/>
      <c r="BY124" s="130"/>
      <c r="BZ124" s="128"/>
      <c r="CA124" s="128"/>
    </row>
    <row r="125" spans="1:79" s="108" customFormat="1" ht="83.25" customHeight="1" hidden="1">
      <c r="A125" s="462"/>
      <c r="B125" s="462"/>
      <c r="C125" s="462"/>
      <c r="D125" s="462"/>
      <c r="E125" s="463">
        <v>30</v>
      </c>
      <c r="F125" s="465" t="s">
        <v>233</v>
      </c>
      <c r="G125" s="112"/>
      <c r="H125" s="167" t="s">
        <v>234</v>
      </c>
      <c r="I125" s="176"/>
      <c r="J125" s="176"/>
      <c r="K125" s="196"/>
      <c r="L125" s="176"/>
      <c r="M125" s="176"/>
      <c r="N125" s="176"/>
      <c r="O125" s="176"/>
      <c r="P125" s="176"/>
      <c r="Q125" s="176"/>
      <c r="R125" s="179"/>
      <c r="S125" s="168"/>
      <c r="T125" s="194"/>
      <c r="U125" s="194"/>
      <c r="V125" s="468"/>
      <c r="W125" s="133"/>
      <c r="X125" s="115" t="str">
        <f>IF(W125&lt;&gt;0,IF(W125/L125&gt;100%,100%,W125/L125)," ")</f>
        <v> </v>
      </c>
      <c r="Y125" s="132"/>
      <c r="Z125" s="133"/>
      <c r="AA125" s="117" t="str">
        <f>IF(Z125&lt;&gt;0,IF(Z125/M125&gt;100%,100%,Z125/M125)," ")</f>
        <v> </v>
      </c>
      <c r="AB125" s="117"/>
      <c r="AC125" s="119" t="e">
        <f>AVERAGE(X125,AA125)</f>
        <v>#DIV/0!</v>
      </c>
      <c r="AD125" s="120">
        <f>SUM(Y125,AB125)</f>
        <v>0</v>
      </c>
      <c r="AE125" s="133"/>
      <c r="AF125" s="125" t="str">
        <f>IF(AE125&lt;&gt;0,IF(AE125/N125&gt;100%,100%,AE125/N125)," ")</f>
        <v> </v>
      </c>
      <c r="AG125" s="125"/>
      <c r="AH125" s="119" t="e">
        <f>AVERAGE(AC125,AF125)</f>
        <v>#DIV/0!</v>
      </c>
      <c r="AI125" s="120">
        <f>SUM(AD125,AG125)</f>
        <v>0</v>
      </c>
      <c r="AJ125" s="134"/>
      <c r="AK125" s="125" t="str">
        <f>IF(AJ125&lt;&gt;0,IF(AJ125/O125&gt;100%,100%,AJ125/O125)," ")</f>
        <v> </v>
      </c>
      <c r="AL125" s="125"/>
      <c r="AM125" s="119" t="e">
        <f>AVERAGE(AH125,AK125)</f>
        <v>#DIV/0!</v>
      </c>
      <c r="AN125" s="120">
        <f>SUM(AI125,AL125)</f>
        <v>0</v>
      </c>
      <c r="AO125" s="124"/>
      <c r="AP125" s="125" t="str">
        <f>IF(AO125&lt;&gt;0,IF(AO125/P125&gt;100%,100%,AO125/P125)," ")</f>
        <v> </v>
      </c>
      <c r="AQ125" s="125"/>
      <c r="AR125" s="119" t="e">
        <f>AVERAGE(AM125,AP125)</f>
        <v>#DIV/0!</v>
      </c>
      <c r="AS125" s="120">
        <f>SUM(AN125,AQ125)</f>
        <v>0</v>
      </c>
      <c r="AT125" s="124"/>
      <c r="AU125" s="125" t="str">
        <f>IF(AT125&lt;&gt;0,IF(AT125/Q125&gt;100%,100%,AT125/Q125)," ")</f>
        <v> </v>
      </c>
      <c r="AV125" s="125"/>
      <c r="AW125" s="136" t="e">
        <f>AVERAGE(W125,Z125,AE125,AJ125,AO125,AT125)</f>
        <v>#DIV/0!</v>
      </c>
      <c r="AX125" s="119" t="e">
        <f>IF(AW125&lt;&gt;0,IF(AW125/J125&gt;100%,100%,AW125/J125)," ")</f>
        <v>#DIV/0!</v>
      </c>
      <c r="AY125" s="120">
        <f>SUM(AV125,AS125)</f>
        <v>0</v>
      </c>
      <c r="AZ125" s="127"/>
      <c r="BA125" s="127"/>
      <c r="BB125" s="127"/>
      <c r="BC125" s="127"/>
      <c r="BD125" s="127"/>
      <c r="BE125" s="128"/>
      <c r="BF125" s="128"/>
      <c r="BG125" s="128"/>
      <c r="BH125" s="128"/>
      <c r="BI125" s="128"/>
      <c r="BJ125" s="128"/>
      <c r="BK125" s="128"/>
      <c r="BL125" s="128"/>
      <c r="BM125" s="128"/>
      <c r="BN125" s="128"/>
      <c r="BO125" s="128"/>
      <c r="BP125" s="128"/>
      <c r="BQ125" s="128"/>
      <c r="BR125" s="128"/>
      <c r="BS125" s="128"/>
      <c r="BT125" s="128"/>
      <c r="BU125" s="128"/>
      <c r="BV125" s="135"/>
      <c r="BW125" s="135"/>
      <c r="BX125" s="128"/>
      <c r="BY125" s="128"/>
      <c r="BZ125" s="128"/>
      <c r="CA125" s="128"/>
    </row>
    <row r="126" spans="1:79" s="108" customFormat="1" ht="60" customHeight="1" hidden="1">
      <c r="A126" s="462"/>
      <c r="B126" s="462"/>
      <c r="C126" s="462"/>
      <c r="D126" s="462"/>
      <c r="E126" s="463"/>
      <c r="F126" s="465"/>
      <c r="G126" s="112"/>
      <c r="H126" s="168"/>
      <c r="I126" s="186"/>
      <c r="J126" s="183"/>
      <c r="K126" s="196"/>
      <c r="L126" s="197"/>
      <c r="M126" s="198"/>
      <c r="N126" s="198"/>
      <c r="O126" s="183"/>
      <c r="P126" s="183"/>
      <c r="Q126" s="183"/>
      <c r="R126" s="184"/>
      <c r="S126" s="185"/>
      <c r="T126" s="180"/>
      <c r="U126" s="180"/>
      <c r="V126" s="137" t="s">
        <v>125</v>
      </c>
      <c r="W126" s="133"/>
      <c r="X126" s="115" t="str">
        <f>IF(W126&lt;&gt;0,IF(W126/L126&gt;100%,100%,W126/L126)," ")</f>
        <v> </v>
      </c>
      <c r="Y126" s="132"/>
      <c r="Z126" s="133"/>
      <c r="AA126" s="117" t="str">
        <f>IF(Z126&lt;&gt;0,IF(Z126/M126&gt;100%,100%,Z126/M126)," ")</f>
        <v> </v>
      </c>
      <c r="AB126" s="117"/>
      <c r="AC126" s="119" t="e">
        <f>AVERAGE(X126,AA126)</f>
        <v>#DIV/0!</v>
      </c>
      <c r="AD126" s="120">
        <f>SUM(Y126,AB126)</f>
        <v>0</v>
      </c>
      <c r="AE126" s="133"/>
      <c r="AF126" s="125" t="str">
        <f>IF(AE126&lt;&gt;0,IF(AE126/N126&gt;100%,100%,AE126/N126)," ")</f>
        <v> </v>
      </c>
      <c r="AG126" s="125"/>
      <c r="AH126" s="119" t="e">
        <f>AVERAGE(AC126,AF126)</f>
        <v>#DIV/0!</v>
      </c>
      <c r="AI126" s="120">
        <f>SUM(AD126,AG126)</f>
        <v>0</v>
      </c>
      <c r="AJ126" s="134"/>
      <c r="AK126" s="125" t="str">
        <f>IF(AJ126&lt;&gt;0,IF(AJ126/O126&gt;100%,100%,AJ126/O126)," ")</f>
        <v> </v>
      </c>
      <c r="AL126" s="125"/>
      <c r="AM126" s="119" t="e">
        <f>AVERAGE(AH126,AK126)</f>
        <v>#DIV/0!</v>
      </c>
      <c r="AN126" s="120">
        <f>SUM(AI126,AL126)</f>
        <v>0</v>
      </c>
      <c r="AO126" s="124"/>
      <c r="AP126" s="125" t="str">
        <f>IF(AO126&lt;&gt;0,IF(AO126/P126&gt;100%,100%,AO126/P126)," ")</f>
        <v> </v>
      </c>
      <c r="AQ126" s="125"/>
      <c r="AR126" s="119" t="e">
        <f>AVERAGE(AM126,AP126)</f>
        <v>#DIV/0!</v>
      </c>
      <c r="AS126" s="120">
        <f>SUM(AN126,AQ126)</f>
        <v>0</v>
      </c>
      <c r="AT126" s="124"/>
      <c r="AU126" s="125" t="str">
        <f>IF(AT126&lt;&gt;0,IF(AT126/Q126&gt;100%,100%,AT126/Q126)," ")</f>
        <v> </v>
      </c>
      <c r="AV126" s="125"/>
      <c r="AW126" s="136" t="e">
        <f>AVERAGE(W126,Z126,AE126,AJ126,AO126,AT126)</f>
        <v>#DIV/0!</v>
      </c>
      <c r="AX126" s="119" t="e">
        <f>IF(AW126&lt;&gt;0,IF(AW126/J126&gt;100%,100%,AW126/J126)," ")</f>
        <v>#DIV/0!</v>
      </c>
      <c r="AY126" s="120">
        <f>SUM(AV126,AS126)</f>
        <v>0</v>
      </c>
      <c r="AZ126" s="127"/>
      <c r="BA126" s="127"/>
      <c r="BB126" s="127"/>
      <c r="BC126" s="127"/>
      <c r="BD126" s="127"/>
      <c r="BE126" s="128"/>
      <c r="BF126" s="128"/>
      <c r="BG126" s="128"/>
      <c r="BH126" s="128"/>
      <c r="BI126" s="128"/>
      <c r="BJ126" s="128"/>
      <c r="BK126" s="128"/>
      <c r="BL126" s="128"/>
      <c r="BM126" s="128"/>
      <c r="BN126" s="128"/>
      <c r="BO126" s="128"/>
      <c r="BP126" s="128"/>
      <c r="BQ126" s="128"/>
      <c r="BR126" s="128"/>
      <c r="BS126" s="128"/>
      <c r="BT126" s="128"/>
      <c r="BU126" s="128"/>
      <c r="BV126" s="135"/>
      <c r="BW126" s="135"/>
      <c r="BX126" s="128"/>
      <c r="BY126" s="128"/>
      <c r="BZ126" s="128"/>
      <c r="CA126" s="128"/>
    </row>
    <row r="127" spans="1:79" s="108" customFormat="1" ht="60" customHeight="1" hidden="1">
      <c r="A127" s="462"/>
      <c r="B127" s="462"/>
      <c r="C127" s="462"/>
      <c r="D127" s="462"/>
      <c r="E127" s="463"/>
      <c r="F127" s="465"/>
      <c r="G127" s="112"/>
      <c r="H127" s="168"/>
      <c r="I127" s="186"/>
      <c r="J127" s="183"/>
      <c r="K127" s="196"/>
      <c r="L127" s="197"/>
      <c r="M127" s="198"/>
      <c r="N127" s="198"/>
      <c r="O127" s="183"/>
      <c r="P127" s="183"/>
      <c r="Q127" s="183"/>
      <c r="R127" s="184"/>
      <c r="S127" s="185"/>
      <c r="T127" s="180"/>
      <c r="U127" s="180"/>
      <c r="V127" s="137"/>
      <c r="W127" s="133"/>
      <c r="X127" s="115"/>
      <c r="Y127" s="132"/>
      <c r="Z127" s="133"/>
      <c r="AA127" s="117"/>
      <c r="AB127" s="117"/>
      <c r="AC127" s="119"/>
      <c r="AD127" s="120"/>
      <c r="AE127" s="133"/>
      <c r="AF127" s="125"/>
      <c r="AG127" s="125"/>
      <c r="AH127" s="119"/>
      <c r="AI127" s="120"/>
      <c r="AJ127" s="134"/>
      <c r="AK127" s="125"/>
      <c r="AL127" s="125"/>
      <c r="AM127" s="119"/>
      <c r="AN127" s="120"/>
      <c r="AO127" s="124"/>
      <c r="AP127" s="125"/>
      <c r="AQ127" s="125"/>
      <c r="AR127" s="119"/>
      <c r="AS127" s="120"/>
      <c r="AT127" s="124"/>
      <c r="AU127" s="125"/>
      <c r="AV127" s="125"/>
      <c r="AW127" s="136"/>
      <c r="AX127" s="119"/>
      <c r="AY127" s="120"/>
      <c r="AZ127" s="127"/>
      <c r="BA127" s="127"/>
      <c r="BB127" s="127"/>
      <c r="BC127" s="127"/>
      <c r="BD127" s="127"/>
      <c r="BE127" s="128"/>
      <c r="BF127" s="128"/>
      <c r="BG127" s="128"/>
      <c r="BH127" s="128"/>
      <c r="BI127" s="128"/>
      <c r="BJ127" s="128"/>
      <c r="BK127" s="128"/>
      <c r="BL127" s="128"/>
      <c r="BM127" s="128"/>
      <c r="BN127" s="128"/>
      <c r="BO127" s="128"/>
      <c r="BP127" s="128"/>
      <c r="BQ127" s="128"/>
      <c r="BR127" s="128"/>
      <c r="BS127" s="128"/>
      <c r="BT127" s="128"/>
      <c r="BU127" s="128"/>
      <c r="BV127" s="135"/>
      <c r="BW127" s="135"/>
      <c r="BX127" s="128"/>
      <c r="BY127" s="128"/>
      <c r="BZ127" s="128"/>
      <c r="CA127" s="128"/>
    </row>
    <row r="128" spans="1:79" s="108" customFormat="1" ht="60" customHeight="1" hidden="1">
      <c r="A128" s="462"/>
      <c r="B128" s="462"/>
      <c r="C128" s="462"/>
      <c r="D128" s="462"/>
      <c r="E128" s="463"/>
      <c r="F128" s="465"/>
      <c r="G128" s="112"/>
      <c r="H128" s="464" t="s">
        <v>167</v>
      </c>
      <c r="I128" s="464"/>
      <c r="J128" s="464"/>
      <c r="K128" s="196"/>
      <c r="L128" s="197"/>
      <c r="M128" s="198"/>
      <c r="N128" s="198"/>
      <c r="O128" s="183"/>
      <c r="P128" s="183"/>
      <c r="Q128" s="183"/>
      <c r="R128" s="184"/>
      <c r="S128" s="185"/>
      <c r="T128" s="180"/>
      <c r="U128" s="180"/>
      <c r="V128" s="137"/>
      <c r="W128" s="133"/>
      <c r="X128" s="115"/>
      <c r="Y128" s="132"/>
      <c r="Z128" s="133"/>
      <c r="AA128" s="117"/>
      <c r="AB128" s="117"/>
      <c r="AC128" s="119"/>
      <c r="AD128" s="120"/>
      <c r="AE128" s="133"/>
      <c r="AF128" s="125"/>
      <c r="AG128" s="125"/>
      <c r="AH128" s="119"/>
      <c r="AI128" s="120"/>
      <c r="AJ128" s="134"/>
      <c r="AK128" s="125"/>
      <c r="AL128" s="125"/>
      <c r="AM128" s="119"/>
      <c r="AN128" s="120"/>
      <c r="AO128" s="124"/>
      <c r="AP128" s="125"/>
      <c r="AQ128" s="125"/>
      <c r="AR128" s="119"/>
      <c r="AS128" s="120"/>
      <c r="AT128" s="124"/>
      <c r="AU128" s="125"/>
      <c r="AV128" s="125"/>
      <c r="AW128" s="136"/>
      <c r="AX128" s="119"/>
      <c r="AY128" s="120"/>
      <c r="AZ128" s="127"/>
      <c r="BA128" s="127"/>
      <c r="BB128" s="127"/>
      <c r="BC128" s="127"/>
      <c r="BD128" s="127"/>
      <c r="BE128" s="128"/>
      <c r="BF128" s="128"/>
      <c r="BG128" s="128"/>
      <c r="BH128" s="128"/>
      <c r="BI128" s="128"/>
      <c r="BJ128" s="128"/>
      <c r="BK128" s="128"/>
      <c r="BL128" s="128"/>
      <c r="BM128" s="128"/>
      <c r="BN128" s="128"/>
      <c r="BO128" s="128"/>
      <c r="BP128" s="128"/>
      <c r="BQ128" s="128"/>
      <c r="BR128" s="128"/>
      <c r="BS128" s="128"/>
      <c r="BT128" s="128"/>
      <c r="BU128" s="128"/>
      <c r="BV128" s="135"/>
      <c r="BW128" s="135"/>
      <c r="BX128" s="128"/>
      <c r="BY128" s="128"/>
      <c r="BZ128" s="128"/>
      <c r="CA128" s="128"/>
    </row>
    <row r="129" spans="1:79" s="108" customFormat="1" ht="65.25" customHeight="1" hidden="1">
      <c r="A129" s="462"/>
      <c r="B129" s="462"/>
      <c r="C129" s="462"/>
      <c r="D129" s="465" t="s">
        <v>235</v>
      </c>
      <c r="E129" s="463">
        <v>31</v>
      </c>
      <c r="F129" s="465" t="s">
        <v>236</v>
      </c>
      <c r="G129" s="112"/>
      <c r="H129" s="167" t="s">
        <v>237</v>
      </c>
      <c r="I129" s="186"/>
      <c r="J129" s="183"/>
      <c r="K129" s="196"/>
      <c r="L129" s="197"/>
      <c r="M129" s="198"/>
      <c r="N129" s="198"/>
      <c r="O129" s="183"/>
      <c r="P129" s="183"/>
      <c r="Q129" s="183"/>
      <c r="R129" s="184"/>
      <c r="S129" s="185"/>
      <c r="T129" s="180"/>
      <c r="U129" s="180"/>
      <c r="V129" s="137" t="s">
        <v>125</v>
      </c>
      <c r="W129" s="133"/>
      <c r="X129" s="115" t="str">
        <f>IF(W129&lt;&gt;0,IF(W129/L129&gt;100%,100%,W129/L129)," ")</f>
        <v> </v>
      </c>
      <c r="Y129" s="132"/>
      <c r="Z129" s="133"/>
      <c r="AA129" s="117" t="str">
        <f>IF(Z129&lt;&gt;0,IF(Z129/M129&gt;100%,100%,Z129/M129)," ")</f>
        <v> </v>
      </c>
      <c r="AB129" s="117"/>
      <c r="AC129" s="119" t="e">
        <f>AVERAGE(X129,AA129)</f>
        <v>#DIV/0!</v>
      </c>
      <c r="AD129" s="120">
        <f>SUM(Y129,AB129)</f>
        <v>0</v>
      </c>
      <c r="AE129" s="133"/>
      <c r="AF129" s="125" t="str">
        <f>IF(AE129&lt;&gt;0,IF(AE129/N129&gt;100%,100%,AE129/N129)," ")</f>
        <v> </v>
      </c>
      <c r="AG129" s="125"/>
      <c r="AH129" s="119" t="e">
        <f>AVERAGE(AC129,AF129)</f>
        <v>#DIV/0!</v>
      </c>
      <c r="AI129" s="120">
        <f>SUM(AD129,AG129)</f>
        <v>0</v>
      </c>
      <c r="AJ129" s="134"/>
      <c r="AK129" s="125" t="str">
        <f>IF(AJ129&lt;&gt;0,IF(AJ129/O129&gt;100%,100%,AJ129/O129)," ")</f>
        <v> </v>
      </c>
      <c r="AL129" s="125"/>
      <c r="AM129" s="119" t="e">
        <f>AVERAGE(AH129,AK129)</f>
        <v>#DIV/0!</v>
      </c>
      <c r="AN129" s="120">
        <f>SUM(AI129,AL129)</f>
        <v>0</v>
      </c>
      <c r="AO129" s="124"/>
      <c r="AP129" s="125" t="str">
        <f>IF(AO129&lt;&gt;0,IF(AO129/P129&gt;100%,100%,AO129/P129)," ")</f>
        <v> </v>
      </c>
      <c r="AQ129" s="125"/>
      <c r="AR129" s="119" t="e">
        <f>AVERAGE(AM129,AP129)</f>
        <v>#DIV/0!</v>
      </c>
      <c r="AS129" s="120">
        <f>SUM(AN129,AQ129)</f>
        <v>0</v>
      </c>
      <c r="AT129" s="124"/>
      <c r="AU129" s="125" t="str">
        <f>IF(AT129&lt;&gt;0,IF(AT129/Q129&gt;100%,100%,AT129/Q129)," ")</f>
        <v> </v>
      </c>
      <c r="AV129" s="125"/>
      <c r="AW129" s="136" t="e">
        <f>AVERAGE(W129,Z129,AE129,AJ129,AO129,AT129)</f>
        <v>#DIV/0!</v>
      </c>
      <c r="AX129" s="119" t="e">
        <f>IF(AW129&lt;&gt;0,IF(AW129/J129&gt;100%,100%,AW129/J129)," ")</f>
        <v>#DIV/0!</v>
      </c>
      <c r="AY129" s="120">
        <f>SUM(AV129,AS129)</f>
        <v>0</v>
      </c>
      <c r="AZ129" s="127"/>
      <c r="BA129" s="127"/>
      <c r="BB129" s="127"/>
      <c r="BC129" s="127"/>
      <c r="BD129" s="127"/>
      <c r="BE129" s="128"/>
      <c r="BF129" s="128"/>
      <c r="BG129" s="128"/>
      <c r="BH129" s="128"/>
      <c r="BI129" s="128"/>
      <c r="BJ129" s="128"/>
      <c r="BK129" s="128"/>
      <c r="BL129" s="128"/>
      <c r="BM129" s="128"/>
      <c r="BN129" s="128"/>
      <c r="BO129" s="128"/>
      <c r="BP129" s="128"/>
      <c r="BQ129" s="128"/>
      <c r="BR129" s="128"/>
      <c r="BS129" s="128"/>
      <c r="BT129" s="128"/>
      <c r="BU129" s="128"/>
      <c r="BV129" s="135"/>
      <c r="BW129" s="135"/>
      <c r="BX129" s="128"/>
      <c r="BY129" s="128"/>
      <c r="BZ129" s="128"/>
      <c r="CA129" s="128"/>
    </row>
    <row r="130" spans="1:79" s="108" customFormat="1" ht="94.5" customHeight="1" hidden="1">
      <c r="A130" s="462"/>
      <c r="B130" s="462"/>
      <c r="C130" s="462"/>
      <c r="D130" s="465"/>
      <c r="E130" s="463"/>
      <c r="F130" s="465"/>
      <c r="G130" s="112"/>
      <c r="H130" s="168"/>
      <c r="I130" s="182"/>
      <c r="J130" s="199"/>
      <c r="K130" s="196"/>
      <c r="L130" s="199"/>
      <c r="M130" s="199"/>
      <c r="N130" s="199"/>
      <c r="O130" s="199"/>
      <c r="P130" s="199"/>
      <c r="Q130" s="199"/>
      <c r="R130" s="189"/>
      <c r="S130" s="189"/>
      <c r="T130" s="190"/>
      <c r="U130" s="190"/>
      <c r="V130" s="137" t="s">
        <v>125</v>
      </c>
      <c r="W130" s="133"/>
      <c r="X130" s="115" t="str">
        <f>IF(W130&lt;&gt;0,IF(W130/L130&gt;100%,100%,W130/L130)," ")</f>
        <v> </v>
      </c>
      <c r="Y130" s="132"/>
      <c r="Z130" s="133"/>
      <c r="AA130" s="117" t="str">
        <f>IF(Z130&lt;&gt;0,IF(Z130/M130&gt;100%,100%,Z130/M130)," ")</f>
        <v> </v>
      </c>
      <c r="AB130" s="117"/>
      <c r="AC130" s="119" t="e">
        <f>AVERAGE(X130,AA130)</f>
        <v>#DIV/0!</v>
      </c>
      <c r="AD130" s="120">
        <f>SUM(Y130,AB130)</f>
        <v>0</v>
      </c>
      <c r="AE130" s="133"/>
      <c r="AF130" s="125" t="str">
        <f>IF(AE130&lt;&gt;0,IF(AE130/N130&gt;100%,100%,AE130/N130)," ")</f>
        <v> </v>
      </c>
      <c r="AG130" s="125"/>
      <c r="AH130" s="119" t="e">
        <f>AVERAGE(AC130,AF130)</f>
        <v>#DIV/0!</v>
      </c>
      <c r="AI130" s="120">
        <f>SUM(AD130,AG130)</f>
        <v>0</v>
      </c>
      <c r="AJ130" s="134"/>
      <c r="AK130" s="125" t="str">
        <f>IF(AJ130&lt;&gt;0,IF(AJ130/O130&gt;100%,100%,AJ130/O130)," ")</f>
        <v> </v>
      </c>
      <c r="AL130" s="125"/>
      <c r="AM130" s="119" t="e">
        <f>AVERAGE(AH130,AK130)</f>
        <v>#DIV/0!</v>
      </c>
      <c r="AN130" s="120">
        <f>SUM(AI130,AL130)</f>
        <v>0</v>
      </c>
      <c r="AO130" s="124"/>
      <c r="AP130" s="125" t="str">
        <f>IF(AO130&lt;&gt;0,IF(AO130/P130&gt;100%,100%,AO130/P130)," ")</f>
        <v> </v>
      </c>
      <c r="AQ130" s="125"/>
      <c r="AR130" s="119" t="e">
        <f>AVERAGE(AM130,AP130)</f>
        <v>#DIV/0!</v>
      </c>
      <c r="AS130" s="120">
        <f>SUM(AN130,AQ130)</f>
        <v>0</v>
      </c>
      <c r="AT130" s="124"/>
      <c r="AU130" s="125" t="str">
        <f>IF(AT130&lt;&gt;0,IF(AT130/Q130&gt;100%,100%,AT130/Q130)," ")</f>
        <v> </v>
      </c>
      <c r="AV130" s="125"/>
      <c r="AW130" s="136" t="e">
        <f>AVERAGE(W130,Z130,AE130,AJ130,AO130,AT130)</f>
        <v>#DIV/0!</v>
      </c>
      <c r="AX130" s="119" t="e">
        <f>IF(AW130&lt;&gt;0,IF(AW130/J130&gt;100%,100%,AW130/J130)," ")</f>
        <v>#DIV/0!</v>
      </c>
      <c r="AY130" s="120">
        <f>SUM(AV130,AS130)</f>
        <v>0</v>
      </c>
      <c r="AZ130" s="138"/>
      <c r="BA130" s="138"/>
      <c r="BB130" s="138"/>
      <c r="BC130" s="138"/>
      <c r="BD130" s="138"/>
      <c r="BE130" s="139"/>
      <c r="BF130" s="139"/>
      <c r="BG130" s="139"/>
      <c r="BH130" s="139"/>
      <c r="BI130" s="139"/>
      <c r="BJ130" s="139"/>
      <c r="BK130" s="139"/>
      <c r="BL130" s="139"/>
      <c r="BM130" s="139"/>
      <c r="BN130" s="140"/>
      <c r="BO130" s="139"/>
      <c r="BP130" s="139"/>
      <c r="BQ130" s="139"/>
      <c r="BR130" s="139"/>
      <c r="BS130" s="139"/>
      <c r="BT130" s="139"/>
      <c r="BU130" s="139"/>
      <c r="BV130" s="141"/>
      <c r="BW130" s="141"/>
      <c r="BX130" s="141"/>
      <c r="BY130" s="141"/>
      <c r="BZ130" s="139"/>
      <c r="CA130" s="139"/>
    </row>
    <row r="131" spans="1:97" s="108" customFormat="1" ht="52.5" customHeight="1" hidden="1">
      <c r="A131" s="462"/>
      <c r="B131" s="462"/>
      <c r="C131" s="462"/>
      <c r="D131" s="465"/>
      <c r="E131" s="463"/>
      <c r="F131" s="465"/>
      <c r="G131" s="112"/>
      <c r="H131" s="168"/>
      <c r="I131" s="200"/>
      <c r="J131" s="200"/>
      <c r="K131" s="201"/>
      <c r="L131" s="200"/>
      <c r="M131" s="200"/>
      <c r="N131" s="200"/>
      <c r="O131" s="200"/>
      <c r="P131" s="200"/>
      <c r="Q131" s="200"/>
      <c r="R131" s="201"/>
      <c r="S131" s="200"/>
      <c r="T131" s="202"/>
      <c r="U131" s="202"/>
      <c r="X131" s="108" t="str">
        <f>IF(W131&lt;&gt;0,IF(W131/L131&gt;100%,100%,W131/L131)," ")</f>
        <v> </v>
      </c>
      <c r="Y131" s="146"/>
      <c r="AA131" s="108" t="str">
        <f>IF(Z131&lt;&gt;0,IF(Z131/M131&gt;100%,100%,Z131/M131)," ")</f>
        <v> </v>
      </c>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8"/>
      <c r="CA131" s="148"/>
      <c r="CB131" s="147"/>
      <c r="CC131" s="147"/>
      <c r="CD131" s="147"/>
      <c r="CE131" s="147"/>
      <c r="CF131" s="147"/>
      <c r="CG131" s="147"/>
      <c r="CH131" s="147"/>
      <c r="CI131" s="147"/>
      <c r="CJ131" s="147"/>
      <c r="CK131" s="147"/>
      <c r="CL131" s="147"/>
      <c r="CM131" s="147"/>
      <c r="CN131" s="147"/>
      <c r="CO131" s="147"/>
      <c r="CP131" s="147"/>
      <c r="CQ131" s="147"/>
      <c r="CR131" s="147"/>
      <c r="CS131" s="147"/>
    </row>
    <row r="132" spans="1:97" s="108" customFormat="1" ht="52.5" customHeight="1" hidden="1">
      <c r="A132" s="462"/>
      <c r="B132" s="462"/>
      <c r="C132" s="462"/>
      <c r="D132" s="465"/>
      <c r="E132" s="463"/>
      <c r="F132" s="465"/>
      <c r="G132" s="112"/>
      <c r="H132" s="464" t="s">
        <v>167</v>
      </c>
      <c r="I132" s="464"/>
      <c r="J132" s="464"/>
      <c r="K132" s="196"/>
      <c r="L132" s="200"/>
      <c r="M132" s="200"/>
      <c r="N132" s="200"/>
      <c r="O132" s="200"/>
      <c r="P132" s="200"/>
      <c r="Q132" s="200"/>
      <c r="R132" s="201"/>
      <c r="S132" s="200"/>
      <c r="T132" s="202"/>
      <c r="U132" s="202"/>
      <c r="Y132" s="146"/>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8"/>
      <c r="CA132" s="148"/>
      <c r="CB132" s="147"/>
      <c r="CC132" s="147"/>
      <c r="CD132" s="147"/>
      <c r="CE132" s="147"/>
      <c r="CF132" s="147"/>
      <c r="CG132" s="147"/>
      <c r="CH132" s="147"/>
      <c r="CI132" s="147"/>
      <c r="CJ132" s="147"/>
      <c r="CK132" s="147"/>
      <c r="CL132" s="147"/>
      <c r="CM132" s="147"/>
      <c r="CN132" s="147"/>
      <c r="CO132" s="147"/>
      <c r="CP132" s="147"/>
      <c r="CQ132" s="147"/>
      <c r="CR132" s="147"/>
      <c r="CS132" s="147"/>
    </row>
    <row r="133" spans="1:97" s="108" customFormat="1" ht="87" customHeight="1" hidden="1">
      <c r="A133" s="462"/>
      <c r="B133" s="462"/>
      <c r="C133" s="462"/>
      <c r="D133" s="465"/>
      <c r="E133" s="463">
        <v>32</v>
      </c>
      <c r="F133" s="465" t="s">
        <v>238</v>
      </c>
      <c r="G133" s="112"/>
      <c r="H133" s="167" t="s">
        <v>239</v>
      </c>
      <c r="I133" s="200"/>
      <c r="J133" s="200"/>
      <c r="K133" s="201"/>
      <c r="L133" s="200"/>
      <c r="M133" s="200"/>
      <c r="N133" s="200"/>
      <c r="O133" s="200"/>
      <c r="P133" s="200"/>
      <c r="Q133" s="200"/>
      <c r="R133" s="201"/>
      <c r="S133" s="200"/>
      <c r="T133" s="202"/>
      <c r="U133" s="202"/>
      <c r="Y133" s="146"/>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row>
    <row r="134" spans="1:97" s="108" customFormat="1" ht="55.5" customHeight="1" hidden="1">
      <c r="A134" s="462"/>
      <c r="B134" s="462"/>
      <c r="C134" s="462"/>
      <c r="D134" s="465"/>
      <c r="E134" s="463"/>
      <c r="F134" s="465"/>
      <c r="G134" s="112"/>
      <c r="H134" s="168"/>
      <c r="I134" s="200"/>
      <c r="J134" s="200"/>
      <c r="K134" s="201"/>
      <c r="L134" s="200"/>
      <c r="M134" s="200"/>
      <c r="N134" s="200"/>
      <c r="O134" s="200"/>
      <c r="P134" s="200"/>
      <c r="Q134" s="200"/>
      <c r="R134" s="201"/>
      <c r="S134" s="200"/>
      <c r="T134" s="202"/>
      <c r="U134" s="202"/>
      <c r="Y134" s="146"/>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row>
    <row r="135" spans="1:97" s="108" customFormat="1" ht="55.5" customHeight="1" hidden="1">
      <c r="A135" s="462"/>
      <c r="B135" s="462"/>
      <c r="C135" s="462"/>
      <c r="D135" s="465"/>
      <c r="E135" s="463"/>
      <c r="F135" s="465"/>
      <c r="G135" s="112"/>
      <c r="H135" s="168"/>
      <c r="I135" s="200"/>
      <c r="J135" s="200"/>
      <c r="K135" s="201"/>
      <c r="L135" s="200"/>
      <c r="M135" s="200"/>
      <c r="N135" s="200"/>
      <c r="O135" s="200"/>
      <c r="P135" s="200"/>
      <c r="Q135" s="200"/>
      <c r="R135" s="201"/>
      <c r="S135" s="200"/>
      <c r="T135" s="202"/>
      <c r="U135" s="202"/>
      <c r="Y135" s="146"/>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row>
    <row r="136" spans="1:97" s="108" customFormat="1" ht="55.5" customHeight="1" hidden="1">
      <c r="A136" s="462"/>
      <c r="B136" s="462"/>
      <c r="C136" s="462"/>
      <c r="D136" s="465"/>
      <c r="E136" s="463"/>
      <c r="F136" s="465"/>
      <c r="G136" s="112"/>
      <c r="H136" s="464" t="s">
        <v>167</v>
      </c>
      <c r="I136" s="464"/>
      <c r="J136" s="464"/>
      <c r="K136" s="196"/>
      <c r="L136" s="200"/>
      <c r="M136" s="200"/>
      <c r="N136" s="200"/>
      <c r="O136" s="200"/>
      <c r="P136" s="200"/>
      <c r="Q136" s="200"/>
      <c r="R136" s="201"/>
      <c r="S136" s="200"/>
      <c r="T136" s="202"/>
      <c r="U136" s="202"/>
      <c r="Y136" s="146"/>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row>
    <row r="137" spans="1:25" s="108" customFormat="1" ht="87" customHeight="1" hidden="1">
      <c r="A137" s="462"/>
      <c r="B137" s="462" t="s">
        <v>240</v>
      </c>
      <c r="C137" s="462" t="s">
        <v>241</v>
      </c>
      <c r="D137" s="465" t="s">
        <v>242</v>
      </c>
      <c r="E137" s="463">
        <v>33</v>
      </c>
      <c r="F137" s="465" t="s">
        <v>243</v>
      </c>
      <c r="G137" s="112"/>
      <c r="H137" s="167" t="s">
        <v>244</v>
      </c>
      <c r="I137" s="200"/>
      <c r="J137" s="200"/>
      <c r="K137" s="201"/>
      <c r="L137" s="200"/>
      <c r="M137" s="200"/>
      <c r="N137" s="200"/>
      <c r="O137" s="200"/>
      <c r="P137" s="200"/>
      <c r="Q137" s="200"/>
      <c r="R137" s="201"/>
      <c r="S137" s="200"/>
      <c r="T137" s="202"/>
      <c r="U137" s="202"/>
      <c r="Y137" s="146"/>
    </row>
    <row r="138" spans="1:25" s="108" customFormat="1" ht="69" customHeight="1" hidden="1">
      <c r="A138" s="462"/>
      <c r="B138" s="462"/>
      <c r="C138" s="462"/>
      <c r="D138" s="465"/>
      <c r="E138" s="463"/>
      <c r="F138" s="465"/>
      <c r="G138" s="112"/>
      <c r="H138" s="168"/>
      <c r="I138" s="200"/>
      <c r="J138" s="200"/>
      <c r="K138" s="201"/>
      <c r="L138" s="200"/>
      <c r="M138" s="200"/>
      <c r="N138" s="200"/>
      <c r="O138" s="200"/>
      <c r="P138" s="200"/>
      <c r="Q138" s="200"/>
      <c r="R138" s="201"/>
      <c r="S138" s="200"/>
      <c r="T138" s="202"/>
      <c r="U138" s="202"/>
      <c r="Y138" s="146"/>
    </row>
    <row r="139" spans="1:25" s="108" customFormat="1" ht="69" customHeight="1" hidden="1">
      <c r="A139" s="462"/>
      <c r="B139" s="462"/>
      <c r="C139" s="462"/>
      <c r="D139" s="465"/>
      <c r="E139" s="463"/>
      <c r="F139" s="465"/>
      <c r="G139" s="112"/>
      <c r="H139" s="168"/>
      <c r="I139" s="200"/>
      <c r="J139" s="200"/>
      <c r="K139" s="201"/>
      <c r="L139" s="200"/>
      <c r="M139" s="200"/>
      <c r="N139" s="200"/>
      <c r="O139" s="200"/>
      <c r="P139" s="200"/>
      <c r="Q139" s="200"/>
      <c r="R139" s="201"/>
      <c r="S139" s="200"/>
      <c r="T139" s="202"/>
      <c r="U139" s="202"/>
      <c r="Y139" s="146"/>
    </row>
    <row r="140" spans="1:25" s="108" customFormat="1" ht="69" customHeight="1" hidden="1">
      <c r="A140" s="462"/>
      <c r="B140" s="462"/>
      <c r="C140" s="462"/>
      <c r="D140" s="465"/>
      <c r="E140" s="463"/>
      <c r="F140" s="465"/>
      <c r="G140" s="112"/>
      <c r="H140" s="464" t="s">
        <v>167</v>
      </c>
      <c r="I140" s="464"/>
      <c r="J140" s="464"/>
      <c r="K140" s="196"/>
      <c r="L140" s="200"/>
      <c r="M140" s="200"/>
      <c r="N140" s="200"/>
      <c r="O140" s="200"/>
      <c r="P140" s="200"/>
      <c r="Q140" s="200"/>
      <c r="R140" s="201"/>
      <c r="S140" s="200"/>
      <c r="T140" s="202"/>
      <c r="U140" s="202"/>
      <c r="Y140" s="146"/>
    </row>
    <row r="141" spans="1:25" s="108" customFormat="1" ht="70.5" customHeight="1" hidden="1">
      <c r="A141" s="462"/>
      <c r="B141" s="462"/>
      <c r="C141" s="462"/>
      <c r="D141" s="465"/>
      <c r="E141" s="463">
        <v>34</v>
      </c>
      <c r="F141" s="465" t="s">
        <v>245</v>
      </c>
      <c r="G141" s="112"/>
      <c r="H141" s="167" t="s">
        <v>246</v>
      </c>
      <c r="I141" s="200"/>
      <c r="J141" s="200"/>
      <c r="K141" s="201"/>
      <c r="L141" s="200"/>
      <c r="M141" s="200"/>
      <c r="N141" s="200"/>
      <c r="O141" s="200"/>
      <c r="P141" s="200"/>
      <c r="Q141" s="200"/>
      <c r="R141" s="201"/>
      <c r="S141" s="200"/>
      <c r="T141" s="202"/>
      <c r="U141" s="202"/>
      <c r="Y141" s="146"/>
    </row>
    <row r="142" spans="1:25" s="108" customFormat="1" ht="58.5" customHeight="1" hidden="1">
      <c r="A142" s="462"/>
      <c r="B142" s="462"/>
      <c r="C142" s="462"/>
      <c r="D142" s="465"/>
      <c r="E142" s="463"/>
      <c r="F142" s="465"/>
      <c r="G142" s="112"/>
      <c r="H142" s="168"/>
      <c r="I142" s="200"/>
      <c r="J142" s="200"/>
      <c r="K142" s="201"/>
      <c r="L142" s="200"/>
      <c r="M142" s="200"/>
      <c r="N142" s="200"/>
      <c r="O142" s="200"/>
      <c r="P142" s="200"/>
      <c r="Q142" s="200"/>
      <c r="R142" s="201"/>
      <c r="S142" s="200"/>
      <c r="T142" s="202"/>
      <c r="U142" s="202"/>
      <c r="Y142" s="146"/>
    </row>
    <row r="143" spans="1:25" s="108" customFormat="1" ht="64.5" customHeight="1" hidden="1">
      <c r="A143" s="462"/>
      <c r="B143" s="462"/>
      <c r="C143" s="462"/>
      <c r="D143" s="465"/>
      <c r="E143" s="463"/>
      <c r="F143" s="465"/>
      <c r="G143" s="112"/>
      <c r="H143" s="168"/>
      <c r="I143" s="200"/>
      <c r="J143" s="200"/>
      <c r="K143" s="201"/>
      <c r="L143" s="200"/>
      <c r="M143" s="200"/>
      <c r="N143" s="200"/>
      <c r="O143" s="200"/>
      <c r="P143" s="200"/>
      <c r="Q143" s="200"/>
      <c r="R143" s="201"/>
      <c r="S143" s="200"/>
      <c r="T143" s="202"/>
      <c r="U143" s="202"/>
      <c r="Y143" s="146"/>
    </row>
    <row r="144" spans="1:25" s="108" customFormat="1" ht="64.5" customHeight="1" hidden="1">
      <c r="A144" s="462"/>
      <c r="B144" s="462"/>
      <c r="C144" s="462"/>
      <c r="D144" s="465"/>
      <c r="E144" s="463"/>
      <c r="F144" s="465"/>
      <c r="G144" s="112"/>
      <c r="H144" s="464" t="s">
        <v>167</v>
      </c>
      <c r="I144" s="464"/>
      <c r="J144" s="464"/>
      <c r="K144" s="196"/>
      <c r="L144" s="200"/>
      <c r="M144" s="200"/>
      <c r="N144" s="200"/>
      <c r="O144" s="200"/>
      <c r="P144" s="200"/>
      <c r="Q144" s="200"/>
      <c r="R144" s="201"/>
      <c r="S144" s="200"/>
      <c r="T144" s="202"/>
      <c r="U144" s="202"/>
      <c r="Y144" s="146"/>
    </row>
    <row r="145" spans="1:25" s="108" customFormat="1" ht="79.5" customHeight="1" hidden="1">
      <c r="A145" s="462"/>
      <c r="B145" s="462"/>
      <c r="C145" s="462"/>
      <c r="D145" s="462" t="s">
        <v>247</v>
      </c>
      <c r="E145" s="463">
        <v>35</v>
      </c>
      <c r="F145" s="462" t="s">
        <v>248</v>
      </c>
      <c r="G145" s="112"/>
      <c r="H145" s="167" t="s">
        <v>249</v>
      </c>
      <c r="I145" s="200"/>
      <c r="J145" s="200"/>
      <c r="K145" s="201"/>
      <c r="L145" s="200"/>
      <c r="M145" s="200"/>
      <c r="N145" s="200"/>
      <c r="O145" s="200"/>
      <c r="P145" s="200"/>
      <c r="Q145" s="200"/>
      <c r="R145" s="201"/>
      <c r="S145" s="200"/>
      <c r="T145" s="202"/>
      <c r="U145" s="202"/>
      <c r="Y145" s="146"/>
    </row>
    <row r="146" spans="1:25" s="108" customFormat="1" ht="64.5" customHeight="1" hidden="1">
      <c r="A146" s="462"/>
      <c r="B146" s="462"/>
      <c r="C146" s="462"/>
      <c r="D146" s="462"/>
      <c r="E146" s="463"/>
      <c r="F146" s="462"/>
      <c r="G146" s="112"/>
      <c r="H146" s="168"/>
      <c r="I146" s="200"/>
      <c r="J146" s="200"/>
      <c r="K146" s="201"/>
      <c r="L146" s="200"/>
      <c r="M146" s="200"/>
      <c r="N146" s="200"/>
      <c r="O146" s="200"/>
      <c r="P146" s="200"/>
      <c r="Q146" s="200"/>
      <c r="R146" s="201"/>
      <c r="S146" s="200"/>
      <c r="T146" s="202"/>
      <c r="U146" s="202"/>
      <c r="Y146" s="146"/>
    </row>
    <row r="147" spans="1:25" s="108" customFormat="1" ht="64.5" customHeight="1" hidden="1">
      <c r="A147" s="462"/>
      <c r="B147" s="462"/>
      <c r="C147" s="462"/>
      <c r="D147" s="462"/>
      <c r="E147" s="463"/>
      <c r="F147" s="462"/>
      <c r="G147" s="112"/>
      <c r="H147" s="168"/>
      <c r="I147" s="200"/>
      <c r="J147" s="200"/>
      <c r="K147" s="201"/>
      <c r="L147" s="200"/>
      <c r="M147" s="200"/>
      <c r="N147" s="200"/>
      <c r="O147" s="200"/>
      <c r="P147" s="200"/>
      <c r="Q147" s="200"/>
      <c r="R147" s="201"/>
      <c r="S147" s="200"/>
      <c r="T147" s="202"/>
      <c r="U147" s="202"/>
      <c r="Y147" s="146"/>
    </row>
    <row r="148" spans="1:25" s="108" customFormat="1" ht="64.5" customHeight="1" hidden="1">
      <c r="A148" s="462"/>
      <c r="B148" s="462"/>
      <c r="C148" s="462"/>
      <c r="D148" s="462"/>
      <c r="E148" s="463"/>
      <c r="F148" s="462"/>
      <c r="G148" s="112"/>
      <c r="H148" s="464" t="s">
        <v>167</v>
      </c>
      <c r="I148" s="464"/>
      <c r="J148" s="464"/>
      <c r="K148" s="196"/>
      <c r="L148" s="200"/>
      <c r="M148" s="200"/>
      <c r="N148" s="200"/>
      <c r="O148" s="200"/>
      <c r="P148" s="200"/>
      <c r="Q148" s="200"/>
      <c r="R148" s="201"/>
      <c r="S148" s="200"/>
      <c r="T148" s="202"/>
      <c r="U148" s="202"/>
      <c r="Y148" s="146"/>
    </row>
    <row r="149" spans="1:25" s="108" customFormat="1" ht="54" customHeight="1" hidden="1">
      <c r="A149" s="462"/>
      <c r="B149" s="462"/>
      <c r="C149" s="462"/>
      <c r="D149" s="462"/>
      <c r="E149" s="463">
        <v>36</v>
      </c>
      <c r="F149" s="462" t="s">
        <v>250</v>
      </c>
      <c r="G149" s="112"/>
      <c r="H149" s="167" t="s">
        <v>251</v>
      </c>
      <c r="I149" s="200"/>
      <c r="J149" s="200"/>
      <c r="K149" s="201"/>
      <c r="L149" s="200"/>
      <c r="M149" s="200"/>
      <c r="N149" s="200"/>
      <c r="O149" s="200"/>
      <c r="P149" s="200"/>
      <c r="Q149" s="200"/>
      <c r="R149" s="201"/>
      <c r="S149" s="200"/>
      <c r="T149" s="202"/>
      <c r="U149" s="202"/>
      <c r="Y149" s="146"/>
    </row>
    <row r="150" spans="1:25" s="108" customFormat="1" ht="57" customHeight="1" hidden="1">
      <c r="A150" s="462"/>
      <c r="B150" s="462"/>
      <c r="C150" s="462"/>
      <c r="D150" s="462"/>
      <c r="E150" s="463"/>
      <c r="F150" s="462"/>
      <c r="G150" s="112"/>
      <c r="H150" s="168"/>
      <c r="I150" s="200"/>
      <c r="J150" s="200"/>
      <c r="K150" s="201"/>
      <c r="L150" s="200"/>
      <c r="M150" s="200"/>
      <c r="N150" s="200"/>
      <c r="O150" s="200"/>
      <c r="P150" s="200"/>
      <c r="Q150" s="200"/>
      <c r="R150" s="201"/>
      <c r="S150" s="200"/>
      <c r="T150" s="202"/>
      <c r="U150" s="202"/>
      <c r="Y150" s="146"/>
    </row>
    <row r="151" spans="1:25" s="108" customFormat="1" ht="57" customHeight="1" hidden="1">
      <c r="A151" s="462"/>
      <c r="B151" s="462"/>
      <c r="C151" s="462"/>
      <c r="D151" s="462"/>
      <c r="E151" s="463"/>
      <c r="F151" s="462"/>
      <c r="G151" s="112"/>
      <c r="H151" s="168"/>
      <c r="I151" s="200"/>
      <c r="J151" s="200"/>
      <c r="K151" s="201"/>
      <c r="L151" s="200"/>
      <c r="M151" s="200"/>
      <c r="N151" s="200"/>
      <c r="O151" s="200"/>
      <c r="P151" s="200"/>
      <c r="Q151" s="200"/>
      <c r="R151" s="201"/>
      <c r="S151" s="200"/>
      <c r="T151" s="202"/>
      <c r="U151" s="202"/>
      <c r="Y151" s="146"/>
    </row>
    <row r="152" spans="1:25" s="108" customFormat="1" ht="57" customHeight="1" hidden="1">
      <c r="A152" s="462"/>
      <c r="B152" s="462"/>
      <c r="C152" s="462"/>
      <c r="D152" s="462"/>
      <c r="E152" s="463"/>
      <c r="F152" s="462"/>
      <c r="G152" s="112"/>
      <c r="H152" s="464" t="s">
        <v>167</v>
      </c>
      <c r="I152" s="464"/>
      <c r="J152" s="464"/>
      <c r="K152" s="196"/>
      <c r="L152" s="200"/>
      <c r="M152" s="200"/>
      <c r="N152" s="200"/>
      <c r="O152" s="200"/>
      <c r="P152" s="200"/>
      <c r="Q152" s="200"/>
      <c r="R152" s="201"/>
      <c r="S152" s="200"/>
      <c r="T152" s="202"/>
      <c r="U152" s="202"/>
      <c r="Y152" s="146"/>
    </row>
    <row r="153" spans="1:25" s="108" customFormat="1" ht="72" customHeight="1" hidden="1">
      <c r="A153" s="462"/>
      <c r="B153" s="462"/>
      <c r="C153" s="462"/>
      <c r="D153" s="462"/>
      <c r="E153" s="463">
        <v>37</v>
      </c>
      <c r="F153" s="462" t="s">
        <v>252</v>
      </c>
      <c r="G153" s="112"/>
      <c r="H153" s="167" t="s">
        <v>253</v>
      </c>
      <c r="I153" s="200"/>
      <c r="J153" s="200"/>
      <c r="K153" s="201"/>
      <c r="L153" s="200"/>
      <c r="M153" s="200"/>
      <c r="N153" s="200"/>
      <c r="O153" s="200"/>
      <c r="P153" s="200"/>
      <c r="Q153" s="200"/>
      <c r="R153" s="201"/>
      <c r="S153" s="200"/>
      <c r="T153" s="202"/>
      <c r="U153" s="202"/>
      <c r="Y153" s="146"/>
    </row>
    <row r="154" spans="1:25" s="108" customFormat="1" ht="60" customHeight="1" hidden="1">
      <c r="A154" s="462"/>
      <c r="B154" s="462"/>
      <c r="C154" s="462"/>
      <c r="D154" s="462"/>
      <c r="E154" s="463"/>
      <c r="F154" s="462"/>
      <c r="G154" s="112"/>
      <c r="H154" s="168"/>
      <c r="I154" s="200"/>
      <c r="J154" s="200"/>
      <c r="K154" s="201"/>
      <c r="L154" s="200"/>
      <c r="M154" s="200"/>
      <c r="N154" s="200"/>
      <c r="O154" s="200"/>
      <c r="P154" s="200"/>
      <c r="Q154" s="200"/>
      <c r="R154" s="201"/>
      <c r="S154" s="200"/>
      <c r="T154" s="202"/>
      <c r="U154" s="202"/>
      <c r="Y154" s="146"/>
    </row>
    <row r="155" spans="1:25" s="108" customFormat="1" ht="60" customHeight="1" hidden="1">
      <c r="A155" s="462"/>
      <c r="B155" s="462"/>
      <c r="C155" s="462"/>
      <c r="D155" s="462"/>
      <c r="E155" s="463"/>
      <c r="F155" s="462"/>
      <c r="G155" s="112"/>
      <c r="H155" s="168"/>
      <c r="I155" s="200"/>
      <c r="J155" s="200"/>
      <c r="K155" s="201"/>
      <c r="L155" s="200"/>
      <c r="M155" s="200"/>
      <c r="N155" s="200"/>
      <c r="O155" s="200"/>
      <c r="P155" s="200"/>
      <c r="Q155" s="200"/>
      <c r="R155" s="201"/>
      <c r="S155" s="200"/>
      <c r="T155" s="202"/>
      <c r="U155" s="202"/>
      <c r="Y155" s="146"/>
    </row>
    <row r="156" spans="1:25" s="108" customFormat="1" ht="60" customHeight="1" hidden="1">
      <c r="A156" s="462"/>
      <c r="B156" s="462"/>
      <c r="C156" s="462"/>
      <c r="D156" s="462"/>
      <c r="E156" s="463"/>
      <c r="F156" s="462"/>
      <c r="G156" s="112"/>
      <c r="H156" s="464" t="s">
        <v>167</v>
      </c>
      <c r="I156" s="464"/>
      <c r="J156" s="464"/>
      <c r="K156" s="196"/>
      <c r="L156" s="200"/>
      <c r="M156" s="200"/>
      <c r="N156" s="200"/>
      <c r="O156" s="200"/>
      <c r="P156" s="200"/>
      <c r="Q156" s="200"/>
      <c r="R156" s="201"/>
      <c r="S156" s="200"/>
      <c r="T156" s="202"/>
      <c r="U156" s="202"/>
      <c r="Y156" s="146"/>
    </row>
    <row r="157" spans="1:25" s="108" customFormat="1" ht="82.5" customHeight="1" hidden="1">
      <c r="A157" s="462"/>
      <c r="B157" s="462"/>
      <c r="C157" s="462"/>
      <c r="D157" s="462"/>
      <c r="E157" s="463">
        <v>38</v>
      </c>
      <c r="F157" s="462" t="s">
        <v>254</v>
      </c>
      <c r="G157" s="112"/>
      <c r="H157" s="167" t="s">
        <v>255</v>
      </c>
      <c r="I157" s="200"/>
      <c r="J157" s="200"/>
      <c r="K157" s="201"/>
      <c r="L157" s="200"/>
      <c r="M157" s="200"/>
      <c r="N157" s="200"/>
      <c r="O157" s="200"/>
      <c r="P157" s="200"/>
      <c r="Q157" s="200"/>
      <c r="R157" s="201"/>
      <c r="S157" s="200"/>
      <c r="T157" s="202"/>
      <c r="U157" s="202"/>
      <c r="Y157" s="146"/>
    </row>
    <row r="158" spans="1:25" s="108" customFormat="1" ht="76.5" customHeight="1" hidden="1">
      <c r="A158" s="462"/>
      <c r="B158" s="462"/>
      <c r="C158" s="462"/>
      <c r="D158" s="462"/>
      <c r="E158" s="463"/>
      <c r="F158" s="462"/>
      <c r="G158" s="112"/>
      <c r="H158" s="168"/>
      <c r="I158" s="200"/>
      <c r="J158" s="200"/>
      <c r="K158" s="201"/>
      <c r="L158" s="200"/>
      <c r="M158" s="200"/>
      <c r="N158" s="200"/>
      <c r="O158" s="200"/>
      <c r="P158" s="200"/>
      <c r="Q158" s="200"/>
      <c r="R158" s="201"/>
      <c r="S158" s="200"/>
      <c r="T158" s="202"/>
      <c r="U158" s="202"/>
      <c r="Y158" s="146"/>
    </row>
    <row r="159" spans="1:25" s="108" customFormat="1" ht="76.5" customHeight="1" hidden="1">
      <c r="A159" s="462"/>
      <c r="B159" s="462"/>
      <c r="C159" s="462"/>
      <c r="D159" s="462"/>
      <c r="E159" s="463"/>
      <c r="F159" s="462"/>
      <c r="G159" s="112"/>
      <c r="H159" s="168"/>
      <c r="I159" s="200"/>
      <c r="J159" s="200"/>
      <c r="K159" s="201"/>
      <c r="L159" s="200"/>
      <c r="M159" s="200"/>
      <c r="N159" s="200"/>
      <c r="O159" s="200"/>
      <c r="P159" s="200"/>
      <c r="Q159" s="200"/>
      <c r="R159" s="201"/>
      <c r="S159" s="200"/>
      <c r="T159" s="202"/>
      <c r="U159" s="202"/>
      <c r="Y159" s="146"/>
    </row>
    <row r="160" spans="1:25" s="108" customFormat="1" ht="76.5" customHeight="1" hidden="1">
      <c r="A160" s="462"/>
      <c r="B160" s="462"/>
      <c r="C160" s="462"/>
      <c r="D160" s="462"/>
      <c r="E160" s="463"/>
      <c r="F160" s="462"/>
      <c r="G160" s="112"/>
      <c r="H160" s="464" t="s">
        <v>167</v>
      </c>
      <c r="I160" s="464"/>
      <c r="J160" s="464"/>
      <c r="K160" s="196"/>
      <c r="L160" s="200"/>
      <c r="M160" s="200"/>
      <c r="N160" s="200"/>
      <c r="O160" s="200"/>
      <c r="P160" s="200"/>
      <c r="Q160" s="200"/>
      <c r="R160" s="201"/>
      <c r="S160" s="200"/>
      <c r="T160" s="202"/>
      <c r="U160" s="202"/>
      <c r="Y160" s="146"/>
    </row>
    <row r="161" spans="1:25" s="108" customFormat="1" ht="93" customHeight="1" hidden="1">
      <c r="A161" s="462"/>
      <c r="B161" s="462"/>
      <c r="C161" s="462"/>
      <c r="D161" s="462" t="s">
        <v>256</v>
      </c>
      <c r="E161" s="463">
        <v>39</v>
      </c>
      <c r="F161" s="462" t="s">
        <v>257</v>
      </c>
      <c r="G161" s="112"/>
      <c r="H161" s="167" t="s">
        <v>258</v>
      </c>
      <c r="I161" s="200"/>
      <c r="J161" s="200"/>
      <c r="K161" s="201"/>
      <c r="L161" s="200"/>
      <c r="M161" s="200"/>
      <c r="N161" s="200"/>
      <c r="O161" s="200"/>
      <c r="P161" s="200"/>
      <c r="Q161" s="200"/>
      <c r="R161" s="201"/>
      <c r="S161" s="200"/>
      <c r="T161" s="202"/>
      <c r="U161" s="202"/>
      <c r="Y161" s="146"/>
    </row>
    <row r="162" spans="1:25" s="108" customFormat="1" ht="69" customHeight="1" hidden="1">
      <c r="A162" s="462"/>
      <c r="B162" s="462"/>
      <c r="C162" s="462"/>
      <c r="D162" s="462"/>
      <c r="E162" s="463"/>
      <c r="F162" s="462"/>
      <c r="G162" s="112"/>
      <c r="H162" s="168"/>
      <c r="I162" s="200"/>
      <c r="J162" s="200"/>
      <c r="K162" s="201"/>
      <c r="L162" s="200"/>
      <c r="M162" s="200"/>
      <c r="N162" s="200"/>
      <c r="O162" s="200"/>
      <c r="P162" s="200"/>
      <c r="Q162" s="200"/>
      <c r="R162" s="201"/>
      <c r="S162" s="200"/>
      <c r="T162" s="202"/>
      <c r="U162" s="202"/>
      <c r="Y162" s="146"/>
    </row>
    <row r="163" spans="1:25" s="108" customFormat="1" ht="75" customHeight="1" hidden="1">
      <c r="A163" s="462"/>
      <c r="B163" s="462"/>
      <c r="C163" s="462"/>
      <c r="D163" s="462"/>
      <c r="E163" s="463"/>
      <c r="F163" s="462"/>
      <c r="G163" s="112"/>
      <c r="H163" s="168"/>
      <c r="I163" s="200"/>
      <c r="J163" s="200"/>
      <c r="K163" s="201"/>
      <c r="L163" s="200"/>
      <c r="M163" s="200"/>
      <c r="N163" s="200"/>
      <c r="O163" s="200"/>
      <c r="P163" s="200"/>
      <c r="Q163" s="200"/>
      <c r="R163" s="201"/>
      <c r="S163" s="200"/>
      <c r="T163" s="202"/>
      <c r="U163" s="202"/>
      <c r="Y163" s="146"/>
    </row>
    <row r="164" spans="1:25" s="108" customFormat="1" ht="75" customHeight="1" hidden="1">
      <c r="A164" s="462"/>
      <c r="B164" s="462"/>
      <c r="C164" s="462"/>
      <c r="D164" s="462"/>
      <c r="E164" s="463"/>
      <c r="F164" s="462"/>
      <c r="G164" s="112"/>
      <c r="H164" s="464" t="s">
        <v>167</v>
      </c>
      <c r="I164" s="464"/>
      <c r="J164" s="464"/>
      <c r="K164" s="196"/>
      <c r="L164" s="200"/>
      <c r="M164" s="200"/>
      <c r="N164" s="200"/>
      <c r="O164" s="200"/>
      <c r="P164" s="200"/>
      <c r="Q164" s="200"/>
      <c r="R164" s="201"/>
      <c r="S164" s="200"/>
      <c r="T164" s="202"/>
      <c r="U164" s="202"/>
      <c r="Y164" s="146"/>
    </row>
    <row r="165" spans="1:25" s="108" customFormat="1" ht="61.5" customHeight="1" hidden="1">
      <c r="A165" s="462"/>
      <c r="B165" s="462"/>
      <c r="C165" s="462"/>
      <c r="D165" s="462"/>
      <c r="E165" s="463">
        <v>40</v>
      </c>
      <c r="F165" s="462" t="s">
        <v>259</v>
      </c>
      <c r="G165" s="112"/>
      <c r="H165" s="168"/>
      <c r="I165" s="200"/>
      <c r="J165" s="200"/>
      <c r="K165" s="201"/>
      <c r="L165" s="200"/>
      <c r="M165" s="200"/>
      <c r="N165" s="200"/>
      <c r="O165" s="200"/>
      <c r="P165" s="200"/>
      <c r="Q165" s="200"/>
      <c r="R165" s="201"/>
      <c r="S165" s="200"/>
      <c r="T165" s="202"/>
      <c r="U165" s="202"/>
      <c r="Y165" s="146"/>
    </row>
    <row r="166" spans="1:21" ht="61.5" customHeight="1" hidden="1">
      <c r="A166" s="462"/>
      <c r="B166" s="462"/>
      <c r="C166" s="462"/>
      <c r="D166" s="462"/>
      <c r="E166" s="463"/>
      <c r="F166" s="462"/>
      <c r="G166" s="112"/>
      <c r="H166" s="168"/>
      <c r="I166" s="200"/>
      <c r="J166" s="200"/>
      <c r="K166" s="201"/>
      <c r="L166" s="200"/>
      <c r="M166" s="200"/>
      <c r="N166" s="200"/>
      <c r="O166" s="200"/>
      <c r="P166" s="200"/>
      <c r="Q166" s="200"/>
      <c r="R166" s="201"/>
      <c r="S166" s="200"/>
      <c r="T166" s="202"/>
      <c r="U166" s="202"/>
    </row>
    <row r="167" spans="1:21" ht="55.5" customHeight="1" hidden="1">
      <c r="A167" s="462"/>
      <c r="B167" s="462"/>
      <c r="C167" s="462"/>
      <c r="D167" s="462"/>
      <c r="E167" s="463"/>
      <c r="F167" s="462"/>
      <c r="G167" s="149"/>
      <c r="H167" s="168"/>
      <c r="I167" s="200"/>
      <c r="J167" s="200"/>
      <c r="K167" s="201"/>
      <c r="L167" s="200"/>
      <c r="M167" s="200"/>
      <c r="N167" s="200"/>
      <c r="O167" s="200"/>
      <c r="P167" s="200"/>
      <c r="Q167" s="200"/>
      <c r="R167" s="201"/>
      <c r="S167" s="200"/>
      <c r="T167" s="202"/>
      <c r="U167" s="202"/>
    </row>
    <row r="168" spans="1:21" ht="60.75" customHeight="1" hidden="1">
      <c r="A168" s="462"/>
      <c r="B168" s="462"/>
      <c r="C168" s="462"/>
      <c r="D168" s="462"/>
      <c r="E168" s="463"/>
      <c r="F168" s="462"/>
      <c r="G168" s="112"/>
      <c r="H168" s="464" t="s">
        <v>167</v>
      </c>
      <c r="I168" s="464"/>
      <c r="J168" s="464"/>
      <c r="K168" s="196"/>
      <c r="L168" s="203"/>
      <c r="M168" s="203"/>
      <c r="N168" s="203"/>
      <c r="O168" s="203"/>
      <c r="P168" s="203"/>
      <c r="Q168" s="203"/>
      <c r="R168" s="204"/>
      <c r="S168" s="203"/>
      <c r="T168" s="205"/>
      <c r="U168" s="205"/>
    </row>
    <row r="169" spans="8:21" ht="19.5" hidden="1">
      <c r="H169" s="206"/>
      <c r="I169" s="206"/>
      <c r="J169" s="206"/>
      <c r="K169" s="207"/>
      <c r="L169" s="206"/>
      <c r="M169" s="206"/>
      <c r="N169" s="206"/>
      <c r="O169" s="206"/>
      <c r="P169" s="206"/>
      <c r="Q169" s="206"/>
      <c r="R169" s="207"/>
      <c r="S169" s="206"/>
      <c r="T169" s="206"/>
      <c r="U169" s="206"/>
    </row>
    <row r="170" spans="1:79" s="153" customFormat="1" ht="34.5" customHeight="1">
      <c r="A170" s="508" t="s">
        <v>260</v>
      </c>
      <c r="B170" s="509"/>
      <c r="C170" s="509"/>
      <c r="D170" s="509"/>
      <c r="E170" s="151"/>
      <c r="F170" s="152"/>
      <c r="G170" s="152"/>
      <c r="H170" s="171"/>
      <c r="I170" s="171"/>
      <c r="J170" s="171"/>
      <c r="K170" s="171"/>
      <c r="L170" s="171"/>
      <c r="M170" s="172"/>
      <c r="N170" s="171"/>
      <c r="O170" s="171"/>
      <c r="P170" s="173"/>
      <c r="Q170" s="173"/>
      <c r="R170" s="174"/>
      <c r="S170" s="175"/>
      <c r="T170" s="175"/>
      <c r="U170" s="175"/>
      <c r="V170" s="88"/>
      <c r="W170" s="87"/>
      <c r="X170" s="88">
        <v>1</v>
      </c>
      <c r="Y170" s="88">
        <f>SUM(Y128:Y169)</f>
        <v>0</v>
      </c>
      <c r="Z170" s="92" t="e">
        <f>AVERAGE(Z128:Z169)</f>
        <v>#DIV/0!</v>
      </c>
      <c r="AA170" s="89">
        <f>SUM(V170,Y170)</f>
        <v>0</v>
      </c>
      <c r="AB170" s="87">
        <f>$E$56/6</f>
        <v>0</v>
      </c>
      <c r="AC170" s="88">
        <v>1</v>
      </c>
      <c r="AD170" s="88">
        <f>SUM(AD128:AD169)</f>
        <v>0</v>
      </c>
      <c r="AE170" s="92" t="e">
        <f>AVERAGE(AE128:AE169)</f>
        <v>#DIV/0!</v>
      </c>
      <c r="AF170" s="89">
        <f>SUM(AA170,AD170)</f>
        <v>0</v>
      </c>
      <c r="AG170" s="87">
        <f>$E$56/6</f>
        <v>0</v>
      </c>
      <c r="AH170" s="88">
        <v>1</v>
      </c>
      <c r="AI170" s="88">
        <f>SUM(AI128:AI169)</f>
        <v>0</v>
      </c>
      <c r="AJ170" s="92" t="e">
        <f>AVERAGE(AJ128:AJ169)</f>
        <v>#DIV/0!</v>
      </c>
      <c r="AK170" s="89">
        <f>SUM(AF170,AI170)</f>
        <v>0</v>
      </c>
      <c r="AL170" s="87">
        <f>$E$56/6</f>
        <v>0</v>
      </c>
      <c r="AM170" s="88">
        <v>1</v>
      </c>
      <c r="AN170" s="88">
        <f>SUM(AN128:AN169)</f>
        <v>0</v>
      </c>
      <c r="AO170" s="92" t="e">
        <f>AVERAGE(AO128:AO169)</f>
        <v>#DIV/0!</v>
      </c>
      <c r="AP170" s="89">
        <f>SUM(AK170,AN170)</f>
        <v>0</v>
      </c>
      <c r="AQ170" s="87">
        <f>$E$56/6</f>
        <v>0</v>
      </c>
      <c r="AR170" s="88">
        <v>1</v>
      </c>
      <c r="AS170" s="88">
        <f>SUM(AS128:AS169)</f>
        <v>0</v>
      </c>
      <c r="AU170" s="92"/>
      <c r="AV170" s="94">
        <f>SUM(V170,Y170,AD170,AI170,AN170,AS170)</f>
        <v>0</v>
      </c>
      <c r="AW170" s="154"/>
      <c r="CA170" s="155"/>
    </row>
  </sheetData>
  <sheetProtection password="D918" sheet="1" formatCells="0" formatColumns="0" formatRows="0"/>
  <mergeCells count="178">
    <mergeCell ref="A4:U4"/>
    <mergeCell ref="BV7:CA7"/>
    <mergeCell ref="H12:L12"/>
    <mergeCell ref="H16:L16"/>
    <mergeCell ref="H20:L20"/>
    <mergeCell ref="H24:L24"/>
    <mergeCell ref="BT7:BT8"/>
    <mergeCell ref="BU7:BU8"/>
    <mergeCell ref="A9:A16"/>
    <mergeCell ref="B9:B48"/>
    <mergeCell ref="H28:L28"/>
    <mergeCell ref="T7:T8"/>
    <mergeCell ref="U7:U8"/>
    <mergeCell ref="W7:AX7"/>
    <mergeCell ref="AZ7:BK7"/>
    <mergeCell ref="BN7:BS7"/>
    <mergeCell ref="I7:I8"/>
    <mergeCell ref="J7:J8"/>
    <mergeCell ref="K7:K8"/>
    <mergeCell ref="A170:D170"/>
    <mergeCell ref="L7:L8"/>
    <mergeCell ref="M7:M8"/>
    <mergeCell ref="N7:S7"/>
    <mergeCell ref="H32:L32"/>
    <mergeCell ref="H36:L36"/>
    <mergeCell ref="H40:L40"/>
    <mergeCell ref="H44:L44"/>
    <mergeCell ref="H48:L48"/>
    <mergeCell ref="H7:H8"/>
    <mergeCell ref="A1:BY2"/>
    <mergeCell ref="A6:V6"/>
    <mergeCell ref="W6:CA6"/>
    <mergeCell ref="A7:A8"/>
    <mergeCell ref="B7:B8"/>
    <mergeCell ref="C7:C8"/>
    <mergeCell ref="D7:D8"/>
    <mergeCell ref="E7:E8"/>
    <mergeCell ref="F7:F8"/>
    <mergeCell ref="G7:G8"/>
    <mergeCell ref="C9:C48"/>
    <mergeCell ref="D9:D28"/>
    <mergeCell ref="E9:E12"/>
    <mergeCell ref="F9:F12"/>
    <mergeCell ref="E13:E16"/>
    <mergeCell ref="F13:F16"/>
    <mergeCell ref="E33:E36"/>
    <mergeCell ref="F33:F36"/>
    <mergeCell ref="E37:E40"/>
    <mergeCell ref="F37:F40"/>
    <mergeCell ref="F17:F20"/>
    <mergeCell ref="E21:E24"/>
    <mergeCell ref="F21:F24"/>
    <mergeCell ref="E25:E28"/>
    <mergeCell ref="F25:F28"/>
    <mergeCell ref="D29:D40"/>
    <mergeCell ref="E29:E32"/>
    <mergeCell ref="F29:F32"/>
    <mergeCell ref="D41:D48"/>
    <mergeCell ref="E41:E44"/>
    <mergeCell ref="F41:F44"/>
    <mergeCell ref="E45:E48"/>
    <mergeCell ref="F45:F48"/>
    <mergeCell ref="B49:B76"/>
    <mergeCell ref="C49:C76"/>
    <mergeCell ref="D49:D68"/>
    <mergeCell ref="E49:E52"/>
    <mergeCell ref="F49:F52"/>
    <mergeCell ref="H52:J52"/>
    <mergeCell ref="E53:E56"/>
    <mergeCell ref="F53:F56"/>
    <mergeCell ref="H56:J56"/>
    <mergeCell ref="E57:E60"/>
    <mergeCell ref="F57:F60"/>
    <mergeCell ref="H60:J60"/>
    <mergeCell ref="E61:E64"/>
    <mergeCell ref="F61:F64"/>
    <mergeCell ref="H64:J64"/>
    <mergeCell ref="E65:E68"/>
    <mergeCell ref="F65:F68"/>
    <mergeCell ref="V65:V66"/>
    <mergeCell ref="H68:J68"/>
    <mergeCell ref="D69:D76"/>
    <mergeCell ref="E69:E72"/>
    <mergeCell ref="F69:F72"/>
    <mergeCell ref="H72:J72"/>
    <mergeCell ref="A73:A76"/>
    <mergeCell ref="E73:E76"/>
    <mergeCell ref="F73:F76"/>
    <mergeCell ref="H76:J76"/>
    <mergeCell ref="A17:A72"/>
    <mergeCell ref="E17:E20"/>
    <mergeCell ref="A77:A104"/>
    <mergeCell ref="B77:B104"/>
    <mergeCell ref="C77:C104"/>
    <mergeCell ref="D77:D92"/>
    <mergeCell ref="E77:E80"/>
    <mergeCell ref="F77:F80"/>
    <mergeCell ref="E89:E92"/>
    <mergeCell ref="F89:F92"/>
    <mergeCell ref="F101:F104"/>
    <mergeCell ref="H80:J80"/>
    <mergeCell ref="E81:E84"/>
    <mergeCell ref="F81:F84"/>
    <mergeCell ref="H84:J84"/>
    <mergeCell ref="E85:E88"/>
    <mergeCell ref="F85:F88"/>
    <mergeCell ref="H88:J88"/>
    <mergeCell ref="H92:J92"/>
    <mergeCell ref="D93:D104"/>
    <mergeCell ref="E93:E96"/>
    <mergeCell ref="F93:F96"/>
    <mergeCell ref="V93:V94"/>
    <mergeCell ref="H96:J96"/>
    <mergeCell ref="E97:E100"/>
    <mergeCell ref="F97:F100"/>
    <mergeCell ref="H100:J100"/>
    <mergeCell ref="E101:E104"/>
    <mergeCell ref="V103:V105"/>
    <mergeCell ref="H104:J104"/>
    <mergeCell ref="A105:A168"/>
    <mergeCell ref="B105:B136"/>
    <mergeCell ref="C105:C136"/>
    <mergeCell ref="D105:D128"/>
    <mergeCell ref="E105:E108"/>
    <mergeCell ref="F105:F108"/>
    <mergeCell ref="E117:E120"/>
    <mergeCell ref="F117:F120"/>
    <mergeCell ref="D129:D136"/>
    <mergeCell ref="E129:E132"/>
    <mergeCell ref="H108:J108"/>
    <mergeCell ref="E109:E112"/>
    <mergeCell ref="F109:F112"/>
    <mergeCell ref="H112:J112"/>
    <mergeCell ref="E113:E116"/>
    <mergeCell ref="F113:F116"/>
    <mergeCell ref="H116:J116"/>
    <mergeCell ref="H120:J120"/>
    <mergeCell ref="E121:E124"/>
    <mergeCell ref="F121:F124"/>
    <mergeCell ref="V121:V125"/>
    <mergeCell ref="H124:J124"/>
    <mergeCell ref="E125:E128"/>
    <mergeCell ref="F125:F128"/>
    <mergeCell ref="H128:J128"/>
    <mergeCell ref="F129:F132"/>
    <mergeCell ref="H132:J132"/>
    <mergeCell ref="E133:E136"/>
    <mergeCell ref="F133:F136"/>
    <mergeCell ref="H136:J136"/>
    <mergeCell ref="B137:B168"/>
    <mergeCell ref="C137:C168"/>
    <mergeCell ref="D137:D144"/>
    <mergeCell ref="E137:E140"/>
    <mergeCell ref="F137:F140"/>
    <mergeCell ref="H140:J140"/>
    <mergeCell ref="E141:E144"/>
    <mergeCell ref="F141:F144"/>
    <mergeCell ref="H144:J144"/>
    <mergeCell ref="D145:D160"/>
    <mergeCell ref="E145:E148"/>
    <mergeCell ref="F145:F148"/>
    <mergeCell ref="H148:J148"/>
    <mergeCell ref="E149:E152"/>
    <mergeCell ref="F149:F152"/>
    <mergeCell ref="H152:J152"/>
    <mergeCell ref="E153:E156"/>
    <mergeCell ref="F153:F156"/>
    <mergeCell ref="H156:J156"/>
    <mergeCell ref="E157:E160"/>
    <mergeCell ref="F157:F160"/>
    <mergeCell ref="H160:J160"/>
    <mergeCell ref="D161:D168"/>
    <mergeCell ref="E161:E164"/>
    <mergeCell ref="F161:F164"/>
    <mergeCell ref="H164:J164"/>
    <mergeCell ref="E165:E168"/>
    <mergeCell ref="F165:F168"/>
    <mergeCell ref="H168:J168"/>
  </mergeCells>
  <conditionalFormatting sqref="AU9 AU10:AV130 X9:Y130 AP9:AQ130 AA9:AB130 AF9:AG130 AK10:AL130">
    <cfRule type="expression" priority="12" dxfId="0" stopIfTrue="1">
      <formula>(W9&lt;&gt;0)</formula>
    </cfRule>
  </conditionalFormatting>
  <conditionalFormatting sqref="AW13:AW130">
    <cfRule type="expression" priority="11" dxfId="5" stopIfTrue="1">
      <formula>Z13=0</formula>
    </cfRule>
  </conditionalFormatting>
  <conditionalFormatting sqref="AJ9:AJ130">
    <cfRule type="expression" priority="10" dxfId="5" stopIfTrue="1">
      <formula>O9=0</formula>
    </cfRule>
  </conditionalFormatting>
  <conditionalFormatting sqref="AK9">
    <cfRule type="expression" priority="9" dxfId="0" stopIfTrue="1">
      <formula>(AJ9&lt;&gt;0)</formula>
    </cfRule>
  </conditionalFormatting>
  <conditionalFormatting sqref="AT9:AT130">
    <cfRule type="expression" priority="8" dxfId="5" stopIfTrue="1">
      <formula>Q9=0</formula>
    </cfRule>
  </conditionalFormatting>
  <conditionalFormatting sqref="AW9:AW10">
    <cfRule type="expression" priority="7" dxfId="5" stopIfTrue="1">
      <formula>Z9=0</formula>
    </cfRule>
  </conditionalFormatting>
  <conditionalFormatting sqref="AW11:AW12">
    <cfRule type="expression" priority="6" dxfId="5" stopIfTrue="1">
      <formula>X11=0</formula>
    </cfRule>
  </conditionalFormatting>
  <conditionalFormatting sqref="AV9">
    <cfRule type="expression" priority="1" dxfId="0" stopIfTrue="1">
      <formula>(AU9&lt;&gt;0)</formula>
    </cfRule>
  </conditionalFormatting>
  <conditionalFormatting sqref="AE9:AE130">
    <cfRule type="expression" priority="5" dxfId="0" stopIfTrue="1">
      <formula>N9&lt;&gt;""</formula>
    </cfRule>
  </conditionalFormatting>
  <conditionalFormatting sqref="W11:W130">
    <cfRule type="expression" priority="4" dxfId="0" stopIfTrue="1">
      <formula>L11&lt;&gt;""</formula>
    </cfRule>
  </conditionalFormatting>
  <conditionalFormatting sqref="Z11:Z130">
    <cfRule type="expression" priority="3" dxfId="0" stopIfTrue="1">
      <formula>M11&lt;&gt;""</formula>
    </cfRule>
  </conditionalFormatting>
  <conditionalFormatting sqref="AL9">
    <cfRule type="expression" priority="2" dxfId="0" stopIfTrue="1">
      <formula>(AK9&lt;&gt;0)</formula>
    </cfRule>
  </conditionalFormatting>
  <conditionalFormatting sqref="AO9:AO130">
    <cfRule type="expression" priority="2285" dxfId="5" stopIfTrue="1">
      <formula>P9=0</formula>
    </cfRule>
  </conditionalFormatting>
  <dataValidations count="4">
    <dataValidation allowBlank="1" showInputMessage="1" showErrorMessage="1" promptTitle="UNIDAD ADMON" prompt="Identifique el área organizacional de la cual depende el proyecto formulado" sqref="V5"/>
    <dataValidation allowBlank="1" showErrorMessage="1" sqref="G164:H164 K164 G168:H168 F35 F55 P17:Q17 G124:H128 B65:C68 G71:H72 A9 S9:U9 A6:D8 F77:J79 F85:F87 F103 N17 F54:J54 H121:H123 S30:U48 K52:K57 J53 P54:Q54 N54 A46:A48 I7 BT46:BU52 F34:J34 G37:G39 P45:Q45 N45 A35:A36 G40:H40 G22:J23 G64:H68 BT25:BU32 J33 P34:Q34 N34 A25:A28 E9 BT18:BU20 J21 P22:Q24 N22:N24 A18 A55:A57 L61:Q64 BT55:BU62 I61:J62 S126:U130 P117:Q120 S97:U104 I97:J99 N117:N120 L109:Q116 G96:H96 J101 P102:Q102 N102 L97:Q101 F102:J102 D65:D67 J69 P70:Q70 N70 A65 AT8:AU64 S109:U124 J130 I129:J129 BT103:BU113 BT93:BU100 BT65:BU68 BT121:BU129 E65 G16:H16 F29:F30 G9:G11 AV9:AW64 S67:U93 G92:H92 H6:I6 B9:D12 A105 B18:D20 E29 K168 D34:D37 S50:U57 I13:J13 S11:U18 BT9:BU13 K13:K18 L21:Q21 S21:U28 L13:L16 E25:F25 B22:C30 D22:D25 D29:D30"/>
    <dataValidation allowBlank="1" showErrorMessage="1" sqref="BT35:BU41 B34:C40 G32:H32 B49:D50 B46:D46 E49:F49 L50:Q53 AJ9:AL132 AO9:AQ132 AE9:AG132 K160 B54:D61 K32:K48 G52:H52 F65:F67 S61:U65 G60:H60 L67:Q69 F70:J70 I67:K67 E73:H73 BT71:BU74 B70:D73 L73:Q76 I73:J74 B77:E77 AT65:AW132 H107 N77:N92 P77:Q92 G89 F81:G81 G85 D93:G93 F109:G109 F125 K96:K104 F117:G117 K108:K124 G120:H120 F121:G121 B105:D108 I11:J11 E6:E7 J14:J15 K20:K28 H37 L33 I37:J39 J42:J43 I50:K51 E37:F37 G55:H56 H57:H59 K60:K65 J63 E57:G57 A71 G76:H76 J75 F71 G80:H80 H81:J83 G84:H84 H89:J91 H85:J87 G88:H88 K68:K93 H94:H95 F97:H97 G100:H100 F89:F91 G103:H104 E61:G61 G108:H108 G112:H112 H109:J111 I113:J113 G116:H116 J114:J115 E105:H105 H117:J119 I126:J127 K126:Q130 G132:H132 K132 G136:H136 K136 G140:H140 K140 G144:H144 K144 G148:H148 K148 G152:H152 K152 G156:H156 K156 G160:H160 F6:F9"/>
    <dataValidation allowBlank="1" showErrorMessage="1" sqref="J6:J8 G24:H30 M30:Q33 I30:L31 G35:H36 L41:L43 M37:Q44 L37:L39 G44:H44 G46:H50 K9:K11 M11:Q16 L11 W6:W132 G6:G7 AZ7:AZ8 BT7:BU7 BV8:CA8 BN7:BN8 AR8 BA8:BM8 BO8:BS8 AC8 AM8 AH8 AW8:AX8 N7:N8 V7 AO8:AP8 AJ8:AK8 AE8:AF8 K7:M7 T7:U8 O8:S8 H7:H8 G12:H12 G20:H20 G18:G19 H41:J41 B45:G45 I45:J45 H14:H15 H10 B17:G17 I17:J17"/>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CW312"/>
  <sheetViews>
    <sheetView tabSelected="1" zoomScale="50" zoomScaleNormal="50" zoomScalePageLayoutView="0" workbookViewId="0" topLeftCell="A286">
      <selection activeCell="M308" sqref="M308"/>
    </sheetView>
  </sheetViews>
  <sheetFormatPr defaultColWidth="11.421875" defaultRowHeight="15"/>
  <cols>
    <col min="1" max="1" width="26.140625" style="210" customWidth="1"/>
    <col min="2" max="2" width="32.28125" style="210" customWidth="1"/>
    <col min="3" max="3" width="26.8515625" style="210" customWidth="1"/>
    <col min="4" max="4" width="30.28125" style="210" customWidth="1"/>
    <col min="5" max="5" width="11.421875" style="210" customWidth="1"/>
    <col min="6" max="6" width="40.421875" style="210" customWidth="1"/>
    <col min="7" max="7" width="12.00390625" style="210" customWidth="1"/>
    <col min="8" max="8" width="58.8515625" style="210" customWidth="1"/>
    <col min="9" max="9" width="23.00390625" style="210" customWidth="1"/>
    <col min="10" max="10" width="25.00390625" style="210" customWidth="1"/>
    <col min="11" max="11" width="28.00390625" style="255" customWidth="1"/>
    <col min="12" max="12" width="29.140625" style="210" customWidth="1"/>
    <col min="13" max="13" width="24.421875" style="210" customWidth="1"/>
    <col min="14" max="14" width="24.140625" style="210" hidden="1" customWidth="1"/>
    <col min="15" max="15" width="25.57421875" style="210" hidden="1" customWidth="1"/>
    <col min="16" max="16" width="27.7109375" style="210" hidden="1" customWidth="1"/>
    <col min="17" max="17" width="30.00390625" style="210" hidden="1" customWidth="1"/>
    <col min="18" max="18" width="24.57421875" style="255" hidden="1" customWidth="1"/>
    <col min="19" max="19" width="32.7109375" style="210" hidden="1" customWidth="1"/>
    <col min="20" max="20" width="57.8515625" style="210" customWidth="1"/>
    <col min="21" max="21" width="47.140625" style="210" customWidth="1"/>
    <col min="22" max="22" width="17.00390625" style="210" hidden="1" customWidth="1"/>
    <col min="23" max="23" width="14.00390625" style="210" hidden="1" customWidth="1"/>
    <col min="24" max="24" width="14.8515625" style="210" hidden="1" customWidth="1"/>
    <col min="25" max="25" width="17.7109375" style="218" hidden="1" customWidth="1"/>
    <col min="26" max="26" width="13.7109375" style="210" hidden="1" customWidth="1"/>
    <col min="27" max="27" width="14.00390625" style="210" hidden="1" customWidth="1"/>
    <col min="28" max="28" width="21.421875" style="210" hidden="1" customWidth="1"/>
    <col min="29" max="30" width="21.00390625" style="210" hidden="1" customWidth="1"/>
    <col min="31" max="31" width="14.57421875" style="210" hidden="1" customWidth="1"/>
    <col min="32" max="32" width="14.7109375" style="210" hidden="1" customWidth="1"/>
    <col min="33" max="33" width="20.00390625" style="210" hidden="1" customWidth="1"/>
    <col min="34" max="35" width="21.00390625" style="210" hidden="1" customWidth="1"/>
    <col min="36" max="36" width="14.28125" style="210" hidden="1" customWidth="1"/>
    <col min="37" max="37" width="13.8515625" style="210" hidden="1" customWidth="1"/>
    <col min="38" max="38" width="18.8515625" style="210" hidden="1" customWidth="1"/>
    <col min="39" max="39" width="19.57421875" style="210" hidden="1" customWidth="1"/>
    <col min="40" max="40" width="22.00390625" style="210" hidden="1" customWidth="1"/>
    <col min="41" max="41" width="14.28125" style="210" hidden="1" customWidth="1"/>
    <col min="42" max="42" width="14.8515625" style="210" hidden="1" customWidth="1"/>
    <col min="43" max="43" width="18.421875" style="210" hidden="1" customWidth="1"/>
    <col min="44" max="44" width="18.8515625" style="210" hidden="1" customWidth="1"/>
    <col min="45" max="45" width="22.8515625" style="210" hidden="1" customWidth="1"/>
    <col min="46" max="46" width="13.8515625" style="210" hidden="1" customWidth="1"/>
    <col min="47" max="47" width="14.8515625" style="210" hidden="1" customWidth="1"/>
    <col min="48" max="48" width="23.8515625" style="210" hidden="1" customWidth="1"/>
    <col min="49" max="49" width="16.7109375" style="210" hidden="1" customWidth="1"/>
    <col min="50" max="51" width="20.421875" style="210" hidden="1" customWidth="1"/>
    <col min="52" max="52" width="17.421875" style="210" hidden="1" customWidth="1"/>
    <col min="53" max="53" width="17.8515625" style="210" hidden="1" customWidth="1"/>
    <col min="54" max="65" width="15.8515625" style="210" hidden="1" customWidth="1"/>
    <col min="66" max="66" width="13.28125" style="210" hidden="1" customWidth="1"/>
    <col min="67" max="67" width="15.8515625" style="210" hidden="1" customWidth="1"/>
    <col min="68" max="68" width="14.8515625" style="210" hidden="1" customWidth="1"/>
    <col min="69" max="71" width="16.8515625" style="210" hidden="1" customWidth="1"/>
    <col min="72" max="72" width="15.28125" style="210" hidden="1" customWidth="1"/>
    <col min="73" max="73" width="18.140625" style="210" hidden="1" customWidth="1"/>
    <col min="74" max="74" width="25.7109375" style="210" hidden="1" customWidth="1"/>
    <col min="75" max="75" width="22.7109375" style="210" hidden="1" customWidth="1"/>
    <col min="76" max="76" width="24.00390625" style="210" hidden="1" customWidth="1"/>
    <col min="77" max="79" width="21.7109375" style="210" hidden="1" customWidth="1"/>
    <col min="80" max="80" width="9.421875" style="210" customWidth="1"/>
    <col min="81" max="81" width="11.421875" style="210" hidden="1" customWidth="1"/>
    <col min="82" max="88" width="11.421875" style="210" customWidth="1"/>
    <col min="89" max="89" width="18.8515625" style="210" customWidth="1"/>
    <col min="90" max="97" width="11.421875" style="210" customWidth="1"/>
    <col min="98" max="16384" width="11.421875" style="210" customWidth="1"/>
  </cols>
  <sheetData>
    <row r="1" spans="1:77" ht="30.75" customHeight="1">
      <c r="A1" s="579" t="s">
        <v>152</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c r="BX1" s="580"/>
      <c r="BY1" s="580"/>
    </row>
    <row r="2" spans="1:77" ht="27.75" customHeight="1">
      <c r="A2" s="579"/>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c r="BJ2" s="580"/>
      <c r="BK2" s="580"/>
      <c r="BL2" s="580"/>
      <c r="BM2" s="580"/>
      <c r="BN2" s="580"/>
      <c r="BO2" s="580"/>
      <c r="BP2" s="580"/>
      <c r="BQ2" s="580"/>
      <c r="BR2" s="580"/>
      <c r="BS2" s="580"/>
      <c r="BT2" s="580"/>
      <c r="BU2" s="580"/>
      <c r="BV2" s="580"/>
      <c r="BW2" s="580"/>
      <c r="BX2" s="580"/>
      <c r="BY2" s="580"/>
    </row>
    <row r="3" spans="1:77" ht="27.75"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row>
    <row r="4" spans="1:77" ht="59.25" customHeight="1">
      <c r="A4" s="581" t="s">
        <v>411</v>
      </c>
      <c r="B4" s="581"/>
      <c r="C4" s="581"/>
      <c r="D4" s="581"/>
      <c r="E4" s="581"/>
      <c r="F4" s="581"/>
      <c r="G4" s="581"/>
      <c r="H4" s="581"/>
      <c r="I4" s="581"/>
      <c r="J4" s="581"/>
      <c r="K4" s="581"/>
      <c r="L4" s="581"/>
      <c r="M4" s="581"/>
      <c r="N4" s="581"/>
      <c r="O4" s="581"/>
      <c r="P4" s="581"/>
      <c r="Q4" s="581"/>
      <c r="R4" s="581"/>
      <c r="S4" s="581"/>
      <c r="T4" s="581"/>
      <c r="U4" s="581"/>
      <c r="V4" s="212"/>
      <c r="W4" s="212"/>
      <c r="X4" s="212"/>
      <c r="Y4" s="213"/>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row>
    <row r="5" spans="1:28" ht="40.5" customHeight="1">
      <c r="A5" s="214"/>
      <c r="B5" s="215"/>
      <c r="C5" s="215"/>
      <c r="D5" s="215"/>
      <c r="E5" s="215"/>
      <c r="F5" s="215"/>
      <c r="G5" s="215"/>
      <c r="H5" s="215"/>
      <c r="I5" s="215"/>
      <c r="J5" s="215"/>
      <c r="K5" s="216"/>
      <c r="L5" s="215"/>
      <c r="M5" s="217"/>
      <c r="N5" s="217"/>
      <c r="O5" s="217"/>
      <c r="P5" s="217"/>
      <c r="Q5" s="217"/>
      <c r="R5" s="217"/>
      <c r="S5" s="217"/>
      <c r="T5" s="217"/>
      <c r="U5" s="217"/>
      <c r="V5" s="216"/>
      <c r="AA5" s="219"/>
      <c r="AB5" s="219"/>
    </row>
    <row r="6" spans="1:79" ht="60" customHeight="1">
      <c r="A6" s="582" t="s">
        <v>412</v>
      </c>
      <c r="B6" s="583"/>
      <c r="C6" s="583"/>
      <c r="D6" s="583"/>
      <c r="E6" s="583"/>
      <c r="F6" s="583"/>
      <c r="G6" s="583"/>
      <c r="H6" s="583"/>
      <c r="I6" s="583"/>
      <c r="J6" s="583"/>
      <c r="K6" s="583"/>
      <c r="L6" s="583"/>
      <c r="M6" s="583"/>
      <c r="N6" s="583"/>
      <c r="O6" s="583"/>
      <c r="P6" s="583"/>
      <c r="Q6" s="583"/>
      <c r="R6" s="583"/>
      <c r="S6" s="583"/>
      <c r="T6" s="583"/>
      <c r="U6" s="583"/>
      <c r="V6" s="583"/>
      <c r="W6" s="584" t="s">
        <v>115</v>
      </c>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row>
    <row r="7" spans="1:79" s="259" customFormat="1" ht="58.5" customHeight="1">
      <c r="A7" s="527" t="s">
        <v>153</v>
      </c>
      <c r="B7" s="527" t="s">
        <v>154</v>
      </c>
      <c r="C7" s="529" t="s">
        <v>155</v>
      </c>
      <c r="D7" s="527" t="s">
        <v>156</v>
      </c>
      <c r="E7" s="528" t="s">
        <v>157</v>
      </c>
      <c r="F7" s="527" t="s">
        <v>158</v>
      </c>
      <c r="G7" s="528" t="s">
        <v>157</v>
      </c>
      <c r="H7" s="528" t="s">
        <v>261</v>
      </c>
      <c r="I7" s="533" t="s">
        <v>262</v>
      </c>
      <c r="J7" s="529" t="s">
        <v>263</v>
      </c>
      <c r="K7" s="533" t="s">
        <v>413</v>
      </c>
      <c r="L7" s="530" t="s">
        <v>159</v>
      </c>
      <c r="M7" s="536" t="s">
        <v>264</v>
      </c>
      <c r="N7" s="538" t="s">
        <v>265</v>
      </c>
      <c r="O7" s="539"/>
      <c r="P7" s="539"/>
      <c r="Q7" s="539"/>
      <c r="R7" s="539"/>
      <c r="S7" s="540"/>
      <c r="T7" s="529" t="s">
        <v>10</v>
      </c>
      <c r="U7" s="529" t="s">
        <v>95</v>
      </c>
      <c r="V7" s="257"/>
      <c r="W7" s="586" t="s">
        <v>116</v>
      </c>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258"/>
      <c r="AZ7" s="588" t="s">
        <v>117</v>
      </c>
      <c r="BA7" s="589"/>
      <c r="BB7" s="589"/>
      <c r="BC7" s="589"/>
      <c r="BD7" s="589"/>
      <c r="BE7" s="589"/>
      <c r="BF7" s="589"/>
      <c r="BG7" s="589"/>
      <c r="BH7" s="589"/>
      <c r="BI7" s="589"/>
      <c r="BJ7" s="589"/>
      <c r="BK7" s="589"/>
      <c r="BL7" s="258"/>
      <c r="BM7" s="258"/>
      <c r="BN7" s="590" t="s">
        <v>118</v>
      </c>
      <c r="BO7" s="591"/>
      <c r="BP7" s="591"/>
      <c r="BQ7" s="591"/>
      <c r="BR7" s="591"/>
      <c r="BS7" s="592"/>
      <c r="BT7" s="593" t="s">
        <v>120</v>
      </c>
      <c r="BU7" s="593" t="s">
        <v>121</v>
      </c>
      <c r="BV7" s="594" t="s">
        <v>122</v>
      </c>
      <c r="BW7" s="594"/>
      <c r="BX7" s="594"/>
      <c r="BY7" s="594"/>
      <c r="BZ7" s="594"/>
      <c r="CA7" s="594"/>
    </row>
    <row r="8" spans="1:79" s="259" customFormat="1" ht="90" customHeight="1">
      <c r="A8" s="528"/>
      <c r="B8" s="528"/>
      <c r="C8" s="530"/>
      <c r="D8" s="528"/>
      <c r="E8" s="531"/>
      <c r="F8" s="528"/>
      <c r="G8" s="532"/>
      <c r="H8" s="532"/>
      <c r="I8" s="534"/>
      <c r="J8" s="529"/>
      <c r="K8" s="534"/>
      <c r="L8" s="535"/>
      <c r="M8" s="537"/>
      <c r="N8" s="290">
        <v>1</v>
      </c>
      <c r="O8" s="290">
        <v>2</v>
      </c>
      <c r="P8" s="290">
        <v>3</v>
      </c>
      <c r="Q8" s="290">
        <v>4</v>
      </c>
      <c r="R8" s="290">
        <v>5</v>
      </c>
      <c r="S8" s="290">
        <v>6</v>
      </c>
      <c r="T8" s="529"/>
      <c r="U8" s="529"/>
      <c r="V8" s="261"/>
      <c r="W8" s="262">
        <v>1</v>
      </c>
      <c r="X8" s="262" t="s">
        <v>119</v>
      </c>
      <c r="Y8" s="262" t="s">
        <v>144</v>
      </c>
      <c r="Z8" s="262">
        <v>2</v>
      </c>
      <c r="AA8" s="262" t="s">
        <v>119</v>
      </c>
      <c r="AB8" s="262" t="s">
        <v>144</v>
      </c>
      <c r="AC8" s="262" t="s">
        <v>126</v>
      </c>
      <c r="AD8" s="262" t="s">
        <v>145</v>
      </c>
      <c r="AE8" s="262">
        <v>3</v>
      </c>
      <c r="AF8" s="262" t="s">
        <v>119</v>
      </c>
      <c r="AG8" s="262" t="s">
        <v>144</v>
      </c>
      <c r="AH8" s="262" t="s">
        <v>127</v>
      </c>
      <c r="AI8" s="262" t="s">
        <v>146</v>
      </c>
      <c r="AJ8" s="262">
        <v>4</v>
      </c>
      <c r="AK8" s="262" t="s">
        <v>119</v>
      </c>
      <c r="AL8" s="262" t="s">
        <v>144</v>
      </c>
      <c r="AM8" s="262" t="s">
        <v>128</v>
      </c>
      <c r="AN8" s="262" t="s">
        <v>147</v>
      </c>
      <c r="AO8" s="262">
        <v>5</v>
      </c>
      <c r="AP8" s="262" t="s">
        <v>119</v>
      </c>
      <c r="AQ8" s="262" t="s">
        <v>144</v>
      </c>
      <c r="AR8" s="262" t="s">
        <v>129</v>
      </c>
      <c r="AS8" s="262" t="s">
        <v>148</v>
      </c>
      <c r="AT8" s="262">
        <v>6</v>
      </c>
      <c r="AU8" s="262" t="s">
        <v>119</v>
      </c>
      <c r="AV8" s="262" t="s">
        <v>144</v>
      </c>
      <c r="AW8" s="263" t="s">
        <v>130</v>
      </c>
      <c r="AX8" s="264" t="s">
        <v>404</v>
      </c>
      <c r="AY8" s="262" t="s">
        <v>151</v>
      </c>
      <c r="AZ8" s="262">
        <v>1</v>
      </c>
      <c r="BA8" s="262" t="s">
        <v>119</v>
      </c>
      <c r="BB8" s="262">
        <v>2</v>
      </c>
      <c r="BC8" s="262" t="s">
        <v>119</v>
      </c>
      <c r="BD8" s="262">
        <v>3</v>
      </c>
      <c r="BE8" s="262" t="s">
        <v>119</v>
      </c>
      <c r="BF8" s="262">
        <v>4</v>
      </c>
      <c r="BG8" s="262" t="s">
        <v>119</v>
      </c>
      <c r="BH8" s="262">
        <v>5</v>
      </c>
      <c r="BI8" s="262" t="s">
        <v>119</v>
      </c>
      <c r="BJ8" s="262">
        <v>6</v>
      </c>
      <c r="BK8" s="262" t="s">
        <v>119</v>
      </c>
      <c r="BL8" s="262"/>
      <c r="BM8" s="262"/>
      <c r="BN8" s="262">
        <v>1</v>
      </c>
      <c r="BO8" s="262">
        <v>2</v>
      </c>
      <c r="BP8" s="262">
        <v>3</v>
      </c>
      <c r="BQ8" s="262">
        <v>4</v>
      </c>
      <c r="BR8" s="262">
        <v>5</v>
      </c>
      <c r="BS8" s="265">
        <v>6</v>
      </c>
      <c r="BT8" s="593"/>
      <c r="BU8" s="593"/>
      <c r="BV8" s="260">
        <v>1</v>
      </c>
      <c r="BW8" s="260">
        <v>2</v>
      </c>
      <c r="BX8" s="260">
        <v>3</v>
      </c>
      <c r="BY8" s="260">
        <v>4</v>
      </c>
      <c r="BZ8" s="260">
        <v>5</v>
      </c>
      <c r="CA8" s="260">
        <v>6</v>
      </c>
    </row>
    <row r="9" spans="1:79" ht="91.5" customHeight="1">
      <c r="A9" s="595" t="s">
        <v>160</v>
      </c>
      <c r="B9" s="552" t="s">
        <v>161</v>
      </c>
      <c r="C9" s="552" t="s">
        <v>162</v>
      </c>
      <c r="D9" s="552" t="s">
        <v>163</v>
      </c>
      <c r="E9" s="546">
        <v>1</v>
      </c>
      <c r="F9" s="553" t="s">
        <v>164</v>
      </c>
      <c r="G9" s="301">
        <v>1</v>
      </c>
      <c r="H9" s="311" t="s">
        <v>170</v>
      </c>
      <c r="I9" s="312" t="s">
        <v>279</v>
      </c>
      <c r="J9" s="312" t="s">
        <v>280</v>
      </c>
      <c r="K9" s="312" t="s">
        <v>281</v>
      </c>
      <c r="L9" s="312" t="s">
        <v>282</v>
      </c>
      <c r="M9" s="313">
        <f>20%*M12</f>
        <v>0.0071400000000000005</v>
      </c>
      <c r="N9" s="314"/>
      <c r="O9" s="314"/>
      <c r="P9" s="312" t="s">
        <v>282</v>
      </c>
      <c r="Q9" s="314"/>
      <c r="R9" s="315"/>
      <c r="S9" s="312" t="s">
        <v>282</v>
      </c>
      <c r="T9" s="316" t="s">
        <v>310</v>
      </c>
      <c r="U9" s="317" t="s">
        <v>286</v>
      </c>
      <c r="V9" s="221" t="s">
        <v>131</v>
      </c>
      <c r="W9" s="222">
        <v>0.05</v>
      </c>
      <c r="X9" s="223" t="e">
        <f>IF(W9=0%,0%,IF(W9&lt;&gt;0,IF(W9/L9&gt;100%,100%,W9/L9)," "))</f>
        <v>#VALUE!</v>
      </c>
      <c r="Y9" s="224" t="e">
        <f>X9*(L9/J9)*K9</f>
        <v>#VALUE!</v>
      </c>
      <c r="Z9" s="222">
        <v>0.02</v>
      </c>
      <c r="AA9" s="225">
        <f>IF(Z9&lt;&gt;0,IF(Z9/M9&gt;100%,100%,Z9/M9)," ")</f>
        <v>1</v>
      </c>
      <c r="AB9" s="226" t="e">
        <f>AA9*(M9/J9)*K9</f>
        <v>#VALUE!</v>
      </c>
      <c r="AC9" s="227">
        <f>SUM(W9,Z9)/SUM(L9,M9)</f>
        <v>9.803921568627452</v>
      </c>
      <c r="AD9" s="228" t="e">
        <f>SUM(Y9,AB9)</f>
        <v>#VALUE!</v>
      </c>
      <c r="AE9" s="229"/>
      <c r="AF9" s="225" t="str">
        <f>IF(AE9&lt;&gt;0,IF(AE9/N9&gt;100%,100%,AE9/N9)," ")</f>
        <v> </v>
      </c>
      <c r="AG9" s="225"/>
      <c r="AH9" s="227">
        <f>AVERAGE(AC9,AF9)</f>
        <v>9.803921568627452</v>
      </c>
      <c r="AI9" s="228" t="e">
        <f>SUM(AD9,AG9)</f>
        <v>#VALUE!</v>
      </c>
      <c r="AJ9" s="230"/>
      <c r="AK9" s="225" t="str">
        <f>IF(AJ9&lt;&gt;0,IF(AJ9/O9&gt;100%,100%,AJ9/O9)," ")</f>
        <v> </v>
      </c>
      <c r="AL9" s="225"/>
      <c r="AM9" s="227">
        <f>AVERAGE(AH9,AK9)</f>
        <v>9.803921568627452</v>
      </c>
      <c r="AN9" s="228" t="e">
        <f>SUM(AI9,AL9)</f>
        <v>#VALUE!</v>
      </c>
      <c r="AO9" s="231"/>
      <c r="AP9" s="225" t="str">
        <f>IF(AO9&lt;&gt;0,IF(AO9/P9&gt;100%,100%,AO9/P9)," ")</f>
        <v> </v>
      </c>
      <c r="AQ9" s="225"/>
      <c r="AR9" s="227">
        <f>AVERAGE(AM9,AP9)</f>
        <v>9.803921568627452</v>
      </c>
      <c r="AS9" s="228" t="e">
        <f>SUM(AN9,AQ9)</f>
        <v>#VALUE!</v>
      </c>
      <c r="AT9" s="232"/>
      <c r="AU9" s="233" t="str">
        <f>IF(AT9&lt;&gt;0,IF(AT9/Q9&gt;100%,100%,AT9/Q9)," ")</f>
        <v> </v>
      </c>
      <c r="AV9" s="225"/>
      <c r="AW9" s="231">
        <f>SUM(W9,Z9,AE9,AJ9,AO9,AT9)</f>
        <v>0.07</v>
      </c>
      <c r="AX9" s="227" t="e">
        <f>IF(AW9&lt;&gt;0,IF(AW9/J9&gt;100%,100%,AW9/J9)," ")</f>
        <v>#VALUE!</v>
      </c>
      <c r="AY9" s="228" t="e">
        <f>AX9*K9</f>
        <v>#VALUE!</v>
      </c>
      <c r="AZ9" s="234"/>
      <c r="BA9" s="234"/>
      <c r="BB9" s="234"/>
      <c r="BC9" s="234"/>
      <c r="BD9" s="234"/>
      <c r="BE9" s="235"/>
      <c r="BF9" s="235"/>
      <c r="BG9" s="235"/>
      <c r="BH9" s="235"/>
      <c r="BI9" s="235"/>
      <c r="BJ9" s="235"/>
      <c r="BK9" s="235"/>
      <c r="BL9" s="235"/>
      <c r="BM9" s="235"/>
      <c r="BN9" s="235"/>
      <c r="BO9" s="235"/>
      <c r="BP9" s="235"/>
      <c r="BQ9" s="235"/>
      <c r="BR9" s="235"/>
      <c r="BS9" s="235"/>
      <c r="BT9" s="235"/>
      <c r="BU9" s="235"/>
      <c r="BV9" s="236"/>
      <c r="BW9" s="236"/>
      <c r="BX9" s="237"/>
      <c r="BY9" s="237"/>
      <c r="BZ9" s="235"/>
      <c r="CA9" s="235"/>
    </row>
    <row r="10" spans="1:80" ht="84.75" customHeight="1">
      <c r="A10" s="596"/>
      <c r="B10" s="541"/>
      <c r="C10" s="541"/>
      <c r="D10" s="541"/>
      <c r="E10" s="547"/>
      <c r="F10" s="554"/>
      <c r="G10" s="301">
        <v>2</v>
      </c>
      <c r="H10" s="312" t="s">
        <v>284</v>
      </c>
      <c r="I10" s="312" t="s">
        <v>285</v>
      </c>
      <c r="J10" s="312" t="s">
        <v>272</v>
      </c>
      <c r="K10" s="312" t="s">
        <v>281</v>
      </c>
      <c r="L10" s="312">
        <v>0.2</v>
      </c>
      <c r="M10" s="313">
        <f>80%*M12</f>
        <v>0.028560000000000002</v>
      </c>
      <c r="N10" s="314">
        <v>0.03</v>
      </c>
      <c r="O10" s="314">
        <v>0.05</v>
      </c>
      <c r="P10" s="314">
        <v>0.07</v>
      </c>
      <c r="Q10" s="314">
        <v>0.1</v>
      </c>
      <c r="R10" s="314">
        <v>0.15</v>
      </c>
      <c r="S10" s="314">
        <v>0.2</v>
      </c>
      <c r="T10" s="316" t="s">
        <v>310</v>
      </c>
      <c r="U10" s="317" t="s">
        <v>286</v>
      </c>
      <c r="V10" s="238"/>
      <c r="W10" s="222">
        <v>0.02</v>
      </c>
      <c r="X10" s="223">
        <f>IF(W10&lt;&gt;0,IF(W10/L10&gt;100%,100%,W10/L10)," ")</f>
        <v>0.09999999999999999</v>
      </c>
      <c r="Y10" s="239"/>
      <c r="Z10" s="222">
        <v>0.03</v>
      </c>
      <c r="AA10" s="225">
        <f>IF(Z10&lt;&gt;0,IF(Z10/M10&gt;100%,100%,Z10/M10)," ")</f>
        <v>1</v>
      </c>
      <c r="AB10" s="225"/>
      <c r="AC10" s="227">
        <f aca="true" t="shared" si="0" ref="AC10:AC65">AVERAGE(X10,AA10)</f>
        <v>0.55</v>
      </c>
      <c r="AD10" s="228">
        <f aca="true" t="shared" si="1" ref="AD10:AD65">SUM(Y10,AB10)</f>
        <v>0</v>
      </c>
      <c r="AE10" s="240"/>
      <c r="AF10" s="233" t="str">
        <f>IF(AE10&lt;&gt;0,IF(AE10/N10&gt;100%,100%,AE10/N10)," ")</f>
        <v> </v>
      </c>
      <c r="AG10" s="233"/>
      <c r="AH10" s="227">
        <f aca="true" t="shared" si="2" ref="AH10:AH65">AVERAGE(AC10,AF10)</f>
        <v>0.55</v>
      </c>
      <c r="AI10" s="228">
        <f aca="true" t="shared" si="3" ref="AI10:AI65">SUM(AD10,AG10)</f>
        <v>0</v>
      </c>
      <c r="AJ10" s="241"/>
      <c r="AK10" s="233" t="str">
        <f>IF(AJ10&lt;&gt;0,IF(AJ10/O10&gt;100%,100%,AJ10/O10)," ")</f>
        <v> </v>
      </c>
      <c r="AL10" s="233"/>
      <c r="AM10" s="227">
        <f aca="true" t="shared" si="4" ref="AM10:AM65">AVERAGE(AH10,AK10)</f>
        <v>0.55</v>
      </c>
      <c r="AN10" s="228">
        <f aca="true" t="shared" si="5" ref="AN10:AN65">SUM(AI10,AL10)</f>
        <v>0</v>
      </c>
      <c r="AO10" s="232"/>
      <c r="AP10" s="233" t="str">
        <f>IF(AO10&lt;&gt;0,IF(AO10/P10&gt;100%,100%,AO10/P10)," ")</f>
        <v> </v>
      </c>
      <c r="AQ10" s="233"/>
      <c r="AR10" s="227">
        <f aca="true" t="shared" si="6" ref="AR10:AR65">AVERAGE(AM10,AP10)</f>
        <v>0.55</v>
      </c>
      <c r="AS10" s="228">
        <f aca="true" t="shared" si="7" ref="AS10:AS65">SUM(AN10,AQ10)</f>
        <v>0</v>
      </c>
      <c r="AT10" s="232"/>
      <c r="AU10" s="233" t="str">
        <f>IF(AT10&lt;&gt;0,IF(AT10/Q10&gt;100%,100%,AT10/Q10)," ")</f>
        <v> </v>
      </c>
      <c r="AV10" s="233"/>
      <c r="AW10" s="231">
        <f>SUM(W10,Z10,AE10,AJ10,AO10,AT10)</f>
        <v>0.05</v>
      </c>
      <c r="AX10" s="227" t="e">
        <f>IF(AW10&lt;&gt;0,IF(AW10/J10&gt;100%,100%,AW10/J10)," ")</f>
        <v>#VALUE!</v>
      </c>
      <c r="AY10" s="228" t="e">
        <f>AX10*K10</f>
        <v>#VALUE!</v>
      </c>
      <c r="AZ10" s="234"/>
      <c r="BA10" s="234"/>
      <c r="BB10" s="234"/>
      <c r="BC10" s="234"/>
      <c r="BD10" s="234"/>
      <c r="BE10" s="235"/>
      <c r="BF10" s="235"/>
      <c r="BG10" s="235"/>
      <c r="BH10" s="235"/>
      <c r="BI10" s="235"/>
      <c r="BJ10" s="235"/>
      <c r="BK10" s="235"/>
      <c r="BL10" s="235"/>
      <c r="BM10" s="235"/>
      <c r="BN10" s="235"/>
      <c r="BO10" s="235"/>
      <c r="BP10" s="235"/>
      <c r="BQ10" s="235"/>
      <c r="BR10" s="235"/>
      <c r="BS10" s="235"/>
      <c r="BT10" s="235"/>
      <c r="BU10" s="235"/>
      <c r="BV10" s="242"/>
      <c r="BW10" s="242"/>
      <c r="BX10" s="235"/>
      <c r="BY10" s="235"/>
      <c r="BZ10" s="235"/>
      <c r="CA10" s="235"/>
      <c r="CB10" s="218"/>
    </row>
    <row r="11" spans="1:101" ht="87" customHeight="1" hidden="1">
      <c r="A11" s="596"/>
      <c r="B11" s="541"/>
      <c r="C11" s="541"/>
      <c r="D11" s="541"/>
      <c r="E11" s="547"/>
      <c r="F11" s="554"/>
      <c r="G11" s="301"/>
      <c r="H11" s="318"/>
      <c r="I11" s="318"/>
      <c r="J11" s="318"/>
      <c r="K11" s="318"/>
      <c r="L11" s="318"/>
      <c r="M11" s="319"/>
      <c r="N11" s="314"/>
      <c r="O11" s="320"/>
      <c r="P11" s="320"/>
      <c r="Q11" s="320"/>
      <c r="R11" s="315"/>
      <c r="S11" s="321"/>
      <c r="T11" s="316"/>
      <c r="U11" s="316"/>
      <c r="V11" s="243" t="s">
        <v>125</v>
      </c>
      <c r="W11" s="240"/>
      <c r="X11" s="223" t="str">
        <f>IF(W11&lt;&gt;0,IF(W11/L11&gt;100%,100%,W11/L11)," ")</f>
        <v> </v>
      </c>
      <c r="Y11" s="239"/>
      <c r="Z11" s="240"/>
      <c r="AA11" s="225" t="str">
        <f>IF(Z11&lt;&gt;0,IF(Z11/M11&gt;100%,100%,Z11/M11)," ")</f>
        <v> </v>
      </c>
      <c r="AB11" s="225"/>
      <c r="AC11" s="227" t="e">
        <f t="shared" si="0"/>
        <v>#DIV/0!</v>
      </c>
      <c r="AD11" s="228">
        <f t="shared" si="1"/>
        <v>0</v>
      </c>
      <c r="AE11" s="240"/>
      <c r="AF11" s="233" t="str">
        <f>IF(AE11&lt;&gt;0,IF(AE11/N11&gt;100%,100%,AE11/N11)," ")</f>
        <v> </v>
      </c>
      <c r="AG11" s="233"/>
      <c r="AH11" s="227" t="e">
        <f t="shared" si="2"/>
        <v>#DIV/0!</v>
      </c>
      <c r="AI11" s="228">
        <f t="shared" si="3"/>
        <v>0</v>
      </c>
      <c r="AJ11" s="241"/>
      <c r="AK11" s="233" t="str">
        <f>IF(AJ11&lt;&gt;0,IF(AJ11/O11&gt;100%,100%,AJ11/O11)," ")</f>
        <v> </v>
      </c>
      <c r="AL11" s="233"/>
      <c r="AM11" s="227" t="e">
        <f t="shared" si="4"/>
        <v>#DIV/0!</v>
      </c>
      <c r="AN11" s="228">
        <f t="shared" si="5"/>
        <v>0</v>
      </c>
      <c r="AO11" s="232"/>
      <c r="AP11" s="233" t="str">
        <f>IF(AO11&lt;&gt;0,IF(AO11/P11&gt;100%,100%,AO11/P11)," ")</f>
        <v> </v>
      </c>
      <c r="AQ11" s="233"/>
      <c r="AR11" s="227" t="e">
        <f t="shared" si="6"/>
        <v>#DIV/0!</v>
      </c>
      <c r="AS11" s="228">
        <f t="shared" si="7"/>
        <v>0</v>
      </c>
      <c r="AT11" s="232"/>
      <c r="AU11" s="233" t="str">
        <f>IF(AT11&lt;&gt;0,IF(AT11/Q11&gt;100%,100%,AT11/Q11)," ")</f>
        <v> </v>
      </c>
      <c r="AV11" s="233"/>
      <c r="AW11" s="230">
        <f>SUM(W11,Z11,AE11,AJ11,AO11,AT11)</f>
        <v>0</v>
      </c>
      <c r="AX11" s="227" t="str">
        <f>IF(AW11&lt;&gt;0,IF(AW11/J11&gt;100%,100%,AW11/J11)," ")</f>
        <v> </v>
      </c>
      <c r="AY11" s="228">
        <f aca="true" t="shared" si="8" ref="AY11:AY65">SUM(AV11,AS11)</f>
        <v>0</v>
      </c>
      <c r="AZ11" s="234"/>
      <c r="BA11" s="234"/>
      <c r="BB11" s="234"/>
      <c r="BC11" s="234"/>
      <c r="BD11" s="234"/>
      <c r="BE11" s="235"/>
      <c r="BF11" s="235"/>
      <c r="BG11" s="235"/>
      <c r="BH11" s="235"/>
      <c r="BI11" s="235"/>
      <c r="BJ11" s="235"/>
      <c r="BK11" s="235"/>
      <c r="BL11" s="235"/>
      <c r="BM11" s="235"/>
      <c r="BN11" s="235"/>
      <c r="BO11" s="235"/>
      <c r="BP11" s="235"/>
      <c r="BQ11" s="235"/>
      <c r="BR11" s="235"/>
      <c r="BS11" s="235"/>
      <c r="BT11" s="235"/>
      <c r="BU11" s="235"/>
      <c r="BV11" s="242"/>
      <c r="BW11" s="242"/>
      <c r="BX11" s="235"/>
      <c r="BY11" s="235"/>
      <c r="BZ11" s="235"/>
      <c r="CA11" s="235"/>
      <c r="CW11" s="244"/>
    </row>
    <row r="12" spans="1:79" s="256" customFormat="1" ht="54" customHeight="1">
      <c r="A12" s="596"/>
      <c r="B12" s="541"/>
      <c r="C12" s="541"/>
      <c r="D12" s="541"/>
      <c r="E12" s="548"/>
      <c r="F12" s="555"/>
      <c r="G12" s="322"/>
      <c r="H12" s="543" t="s">
        <v>167</v>
      </c>
      <c r="I12" s="544"/>
      <c r="J12" s="544"/>
      <c r="K12" s="544"/>
      <c r="L12" s="545"/>
      <c r="M12" s="323">
        <v>0.0357</v>
      </c>
      <c r="N12" s="324"/>
      <c r="O12" s="324"/>
      <c r="P12" s="324"/>
      <c r="Q12" s="324"/>
      <c r="R12" s="325"/>
      <c r="S12" s="326"/>
      <c r="T12" s="327"/>
      <c r="U12" s="327"/>
      <c r="V12" s="267"/>
      <c r="W12" s="268"/>
      <c r="X12" s="269"/>
      <c r="Y12" s="270"/>
      <c r="Z12" s="268"/>
      <c r="AA12" s="271"/>
      <c r="AB12" s="271"/>
      <c r="AC12" s="272"/>
      <c r="AD12" s="273"/>
      <c r="AE12" s="268"/>
      <c r="AF12" s="274"/>
      <c r="AG12" s="274"/>
      <c r="AH12" s="272"/>
      <c r="AI12" s="273"/>
      <c r="AJ12" s="275"/>
      <c r="AK12" s="274"/>
      <c r="AL12" s="274"/>
      <c r="AM12" s="272"/>
      <c r="AN12" s="273"/>
      <c r="AO12" s="276"/>
      <c r="AP12" s="274"/>
      <c r="AQ12" s="274"/>
      <c r="AR12" s="272"/>
      <c r="AS12" s="273"/>
      <c r="AT12" s="276"/>
      <c r="AU12" s="274"/>
      <c r="AV12" s="274"/>
      <c r="AW12" s="277"/>
      <c r="AX12" s="272"/>
      <c r="AY12" s="273"/>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9"/>
      <c r="BW12" s="279"/>
      <c r="BX12" s="278"/>
      <c r="BY12" s="278"/>
      <c r="BZ12" s="278"/>
      <c r="CA12" s="278"/>
    </row>
    <row r="13" spans="1:79" ht="59.25" customHeight="1">
      <c r="A13" s="596"/>
      <c r="B13" s="541"/>
      <c r="C13" s="541"/>
      <c r="D13" s="541"/>
      <c r="E13" s="598">
        <v>2</v>
      </c>
      <c r="F13" s="553" t="s">
        <v>168</v>
      </c>
      <c r="G13" s="301">
        <v>3</v>
      </c>
      <c r="H13" s="311" t="s">
        <v>169</v>
      </c>
      <c r="I13" s="328" t="s">
        <v>287</v>
      </c>
      <c r="J13" s="329">
        <v>0</v>
      </c>
      <c r="K13" s="314" t="s">
        <v>281</v>
      </c>
      <c r="L13" s="312" t="s">
        <v>288</v>
      </c>
      <c r="M13" s="313">
        <f>CC17/3</f>
        <v>0.006666666666666668</v>
      </c>
      <c r="N13" s="314"/>
      <c r="O13" s="320"/>
      <c r="P13" s="312" t="s">
        <v>288</v>
      </c>
      <c r="Q13" s="320"/>
      <c r="R13" s="315"/>
      <c r="S13" s="312" t="s">
        <v>288</v>
      </c>
      <c r="T13" s="316" t="s">
        <v>310</v>
      </c>
      <c r="U13" s="317" t="s">
        <v>286</v>
      </c>
      <c r="V13" s="243" t="s">
        <v>125</v>
      </c>
      <c r="W13" s="240"/>
      <c r="X13" s="223" t="str">
        <f>IF(W13&lt;&gt;0,IF(W13/L13&gt;100%,100%,W13/L13)," ")</f>
        <v> </v>
      </c>
      <c r="Y13" s="239"/>
      <c r="Z13" s="240"/>
      <c r="AA13" s="225" t="str">
        <f>IF(Z13&lt;&gt;0,IF(Z13/M13&gt;100%,100%,Z13/M13)," ")</f>
        <v> </v>
      </c>
      <c r="AB13" s="225"/>
      <c r="AC13" s="227" t="e">
        <f t="shared" si="0"/>
        <v>#DIV/0!</v>
      </c>
      <c r="AD13" s="228">
        <f t="shared" si="1"/>
        <v>0</v>
      </c>
      <c r="AE13" s="240"/>
      <c r="AF13" s="233" t="str">
        <f>IF(AE13&lt;&gt;0,IF(AE13/N13&gt;100%,100%,AE13/N13)," ")</f>
        <v> </v>
      </c>
      <c r="AG13" s="233"/>
      <c r="AH13" s="227" t="e">
        <f t="shared" si="2"/>
        <v>#DIV/0!</v>
      </c>
      <c r="AI13" s="228">
        <f t="shared" si="3"/>
        <v>0</v>
      </c>
      <c r="AJ13" s="241"/>
      <c r="AK13" s="233" t="str">
        <f>IF(AJ13&lt;&gt;0,IF(AJ13/O13&gt;100%,100%,AJ13/O13)," ")</f>
        <v> </v>
      </c>
      <c r="AL13" s="233"/>
      <c r="AM13" s="227" t="e">
        <f t="shared" si="4"/>
        <v>#DIV/0!</v>
      </c>
      <c r="AN13" s="228">
        <f t="shared" si="5"/>
        <v>0</v>
      </c>
      <c r="AO13" s="232"/>
      <c r="AP13" s="233" t="str">
        <f>IF(AO13&lt;&gt;0,IF(AO13/P13&gt;100%,100%,AO13/P13)," ")</f>
        <v> </v>
      </c>
      <c r="AQ13" s="233"/>
      <c r="AR13" s="227" t="e">
        <f t="shared" si="6"/>
        <v>#DIV/0!</v>
      </c>
      <c r="AS13" s="228">
        <f t="shared" si="7"/>
        <v>0</v>
      </c>
      <c r="AT13" s="232"/>
      <c r="AU13" s="233" t="str">
        <f>IF(AT13&lt;&gt;0,IF(AT13/Q13&gt;100%,100%,AT13/Q13)," ")</f>
        <v> </v>
      </c>
      <c r="AV13" s="233"/>
      <c r="AW13" s="230">
        <f>SUM(W13,Z13,AE13,AJ13,AO13,AT13)</f>
        <v>0</v>
      </c>
      <c r="AX13" s="227" t="str">
        <f>IF(AW13&lt;&gt;0,IF(AW13/J13&gt;100%,100%,AW13/J13)," ")</f>
        <v> </v>
      </c>
      <c r="AY13" s="228">
        <f t="shared" si="8"/>
        <v>0</v>
      </c>
      <c r="AZ13" s="234"/>
      <c r="BA13" s="234"/>
      <c r="BB13" s="234"/>
      <c r="BC13" s="234"/>
      <c r="BD13" s="234"/>
      <c r="BE13" s="235"/>
      <c r="BF13" s="235"/>
      <c r="BG13" s="235"/>
      <c r="BH13" s="235"/>
      <c r="BI13" s="235"/>
      <c r="BJ13" s="235"/>
      <c r="BK13" s="235"/>
      <c r="BL13" s="235"/>
      <c r="BM13" s="235"/>
      <c r="BN13" s="235"/>
      <c r="BO13" s="235"/>
      <c r="BP13" s="235"/>
      <c r="BQ13" s="235"/>
      <c r="BR13" s="235"/>
      <c r="BS13" s="235"/>
      <c r="BT13" s="235"/>
      <c r="BU13" s="235"/>
      <c r="BV13" s="242"/>
      <c r="BW13" s="242"/>
      <c r="BX13" s="235"/>
      <c r="BY13" s="235"/>
      <c r="BZ13" s="235"/>
      <c r="CA13" s="235"/>
    </row>
    <row r="14" spans="1:79" ht="55.5" customHeight="1">
      <c r="A14" s="596"/>
      <c r="B14" s="541"/>
      <c r="C14" s="541"/>
      <c r="D14" s="541"/>
      <c r="E14" s="599"/>
      <c r="F14" s="554"/>
      <c r="G14" s="301">
        <v>4</v>
      </c>
      <c r="H14" s="311" t="s">
        <v>269</v>
      </c>
      <c r="I14" s="328" t="s">
        <v>287</v>
      </c>
      <c r="J14" s="330" t="s">
        <v>289</v>
      </c>
      <c r="K14" s="314" t="s">
        <v>281</v>
      </c>
      <c r="L14" s="314" t="s">
        <v>290</v>
      </c>
      <c r="M14" s="313">
        <f>CC17/3</f>
        <v>0.006666666666666668</v>
      </c>
      <c r="N14" s="314" t="s">
        <v>290</v>
      </c>
      <c r="O14" s="314" t="s">
        <v>290</v>
      </c>
      <c r="P14" s="314" t="s">
        <v>290</v>
      </c>
      <c r="Q14" s="314" t="s">
        <v>290</v>
      </c>
      <c r="R14" s="314" t="s">
        <v>290</v>
      </c>
      <c r="S14" s="314" t="s">
        <v>290</v>
      </c>
      <c r="T14" s="316" t="s">
        <v>310</v>
      </c>
      <c r="U14" s="317" t="s">
        <v>286</v>
      </c>
      <c r="V14" s="243" t="s">
        <v>125</v>
      </c>
      <c r="W14" s="240"/>
      <c r="X14" s="223" t="str">
        <f>IF(W14&lt;&gt;0,IF(W14/L14&gt;100%,100%,W14/L14)," ")</f>
        <v> </v>
      </c>
      <c r="Y14" s="239"/>
      <c r="Z14" s="240"/>
      <c r="AA14" s="225" t="str">
        <f>IF(Z14&lt;&gt;0,IF(Z14/M14&gt;100%,100%,Z14/M14)," ")</f>
        <v> </v>
      </c>
      <c r="AB14" s="225"/>
      <c r="AC14" s="227" t="e">
        <f t="shared" si="0"/>
        <v>#DIV/0!</v>
      </c>
      <c r="AD14" s="228">
        <f t="shared" si="1"/>
        <v>0</v>
      </c>
      <c r="AE14" s="240"/>
      <c r="AF14" s="233" t="str">
        <f>IF(AE14&lt;&gt;0,IF(AE14/N14&gt;100%,100%,AE14/N14)," ")</f>
        <v> </v>
      </c>
      <c r="AG14" s="233"/>
      <c r="AH14" s="227" t="e">
        <f t="shared" si="2"/>
        <v>#DIV/0!</v>
      </c>
      <c r="AI14" s="228">
        <f t="shared" si="3"/>
        <v>0</v>
      </c>
      <c r="AJ14" s="241"/>
      <c r="AK14" s="233" t="str">
        <f>IF(AJ14&lt;&gt;0,IF(AJ14/O14&gt;100%,100%,AJ14/O14)," ")</f>
        <v> </v>
      </c>
      <c r="AL14" s="233"/>
      <c r="AM14" s="227" t="e">
        <f t="shared" si="4"/>
        <v>#DIV/0!</v>
      </c>
      <c r="AN14" s="228">
        <f t="shared" si="5"/>
        <v>0</v>
      </c>
      <c r="AO14" s="232"/>
      <c r="AP14" s="233" t="str">
        <f>IF(AO14&lt;&gt;0,IF(AO14/P14&gt;100%,100%,AO14/P14)," ")</f>
        <v> </v>
      </c>
      <c r="AQ14" s="233"/>
      <c r="AR14" s="227" t="e">
        <f t="shared" si="6"/>
        <v>#DIV/0!</v>
      </c>
      <c r="AS14" s="228">
        <f t="shared" si="7"/>
        <v>0</v>
      </c>
      <c r="AT14" s="232"/>
      <c r="AU14" s="233" t="str">
        <f>IF(AT14&lt;&gt;0,IF(AT14/Q14&gt;100%,100%,AT14/Q14)," ")</f>
        <v> </v>
      </c>
      <c r="AV14" s="233"/>
      <c r="AW14" s="230" t="e">
        <f>AVERAGE(W14,Z14,AE14,AJ14,AO14,AT14)</f>
        <v>#DIV/0!</v>
      </c>
      <c r="AX14" s="227" t="e">
        <f>IF(AW14&lt;&gt;0,IF(AW14/J14&gt;100%,100%,AW14/J14)," ")</f>
        <v>#DIV/0!</v>
      </c>
      <c r="AY14" s="228">
        <f t="shared" si="8"/>
        <v>0</v>
      </c>
      <c r="AZ14" s="245"/>
      <c r="BA14" s="245"/>
      <c r="BB14" s="245"/>
      <c r="BC14" s="245"/>
      <c r="BD14" s="245"/>
      <c r="BE14" s="246"/>
      <c r="BF14" s="246"/>
      <c r="BG14" s="246"/>
      <c r="BH14" s="246"/>
      <c r="BI14" s="246"/>
      <c r="BJ14" s="246"/>
      <c r="BK14" s="246"/>
      <c r="BL14" s="246"/>
      <c r="BM14" s="246"/>
      <c r="BO14" s="246"/>
      <c r="BP14" s="246"/>
      <c r="BQ14" s="246"/>
      <c r="BR14" s="246"/>
      <c r="BS14" s="246"/>
      <c r="BT14" s="246"/>
      <c r="BU14" s="246"/>
      <c r="BV14" s="247"/>
      <c r="BW14" s="247"/>
      <c r="BX14" s="247"/>
      <c r="BY14" s="247"/>
      <c r="BZ14" s="246"/>
      <c r="CA14" s="246"/>
    </row>
    <row r="15" spans="1:79" ht="63" customHeight="1">
      <c r="A15" s="596"/>
      <c r="B15" s="541"/>
      <c r="C15" s="541"/>
      <c r="D15" s="541"/>
      <c r="E15" s="599"/>
      <c r="F15" s="554"/>
      <c r="G15" s="301">
        <v>5</v>
      </c>
      <c r="H15" s="312" t="s">
        <v>291</v>
      </c>
      <c r="I15" s="312" t="s">
        <v>285</v>
      </c>
      <c r="J15" s="331">
        <v>0.62</v>
      </c>
      <c r="K15" s="314" t="s">
        <v>273</v>
      </c>
      <c r="L15" s="314">
        <v>0.8</v>
      </c>
      <c r="M15" s="313">
        <f>CC17/3</f>
        <v>0.006666666666666668</v>
      </c>
      <c r="N15" s="314">
        <v>0.1</v>
      </c>
      <c r="O15" s="314">
        <v>0.2</v>
      </c>
      <c r="P15" s="314">
        <v>0.3</v>
      </c>
      <c r="Q15" s="314">
        <v>0.4</v>
      </c>
      <c r="R15" s="312">
        <v>0.6</v>
      </c>
      <c r="S15" s="312">
        <v>0.8</v>
      </c>
      <c r="T15" s="316" t="s">
        <v>310</v>
      </c>
      <c r="U15" s="317" t="s">
        <v>286</v>
      </c>
      <c r="V15" s="243"/>
      <c r="W15" s="240"/>
      <c r="X15" s="223"/>
      <c r="Y15" s="239"/>
      <c r="Z15" s="240"/>
      <c r="AA15" s="225"/>
      <c r="AB15" s="225"/>
      <c r="AC15" s="227"/>
      <c r="AD15" s="228"/>
      <c r="AE15" s="240"/>
      <c r="AF15" s="233"/>
      <c r="AG15" s="233"/>
      <c r="AH15" s="227"/>
      <c r="AI15" s="228"/>
      <c r="AJ15" s="241"/>
      <c r="AK15" s="233"/>
      <c r="AL15" s="233"/>
      <c r="AM15" s="227"/>
      <c r="AN15" s="228"/>
      <c r="AO15" s="232"/>
      <c r="AP15" s="233"/>
      <c r="AQ15" s="233"/>
      <c r="AR15" s="227"/>
      <c r="AS15" s="228"/>
      <c r="AT15" s="232"/>
      <c r="AU15" s="233"/>
      <c r="AV15" s="233"/>
      <c r="AW15" s="230"/>
      <c r="AX15" s="227"/>
      <c r="AY15" s="228"/>
      <c r="AZ15" s="245"/>
      <c r="BA15" s="245"/>
      <c r="BB15" s="245"/>
      <c r="BC15" s="245"/>
      <c r="BD15" s="245"/>
      <c r="BE15" s="246"/>
      <c r="BF15" s="246"/>
      <c r="BG15" s="246"/>
      <c r="BH15" s="246"/>
      <c r="BI15" s="246"/>
      <c r="BJ15" s="246"/>
      <c r="BK15" s="246"/>
      <c r="BL15" s="246"/>
      <c r="BM15" s="246"/>
      <c r="BO15" s="246"/>
      <c r="BP15" s="246"/>
      <c r="BQ15" s="246"/>
      <c r="BR15" s="246"/>
      <c r="BS15" s="246"/>
      <c r="BT15" s="246"/>
      <c r="BU15" s="246"/>
      <c r="BV15" s="247"/>
      <c r="BW15" s="247"/>
      <c r="BX15" s="247"/>
      <c r="BY15" s="247"/>
      <c r="BZ15" s="246"/>
      <c r="CA15" s="246"/>
    </row>
    <row r="16" spans="1:79" ht="63" customHeight="1">
      <c r="A16" s="596"/>
      <c r="B16" s="541"/>
      <c r="C16" s="541"/>
      <c r="D16" s="541"/>
      <c r="E16" s="599"/>
      <c r="F16" s="554"/>
      <c r="G16" s="301">
        <v>6</v>
      </c>
      <c r="H16" s="311" t="s">
        <v>165</v>
      </c>
      <c r="I16" s="312" t="s">
        <v>279</v>
      </c>
      <c r="J16" s="330" t="s">
        <v>437</v>
      </c>
      <c r="K16" s="312" t="s">
        <v>281</v>
      </c>
      <c r="L16" s="312" t="s">
        <v>292</v>
      </c>
      <c r="M16" s="313">
        <v>0.0157</v>
      </c>
      <c r="N16" s="314" t="s">
        <v>292</v>
      </c>
      <c r="O16" s="314" t="s">
        <v>292</v>
      </c>
      <c r="P16" s="314" t="s">
        <v>292</v>
      </c>
      <c r="Q16" s="314" t="s">
        <v>292</v>
      </c>
      <c r="R16" s="314" t="s">
        <v>292</v>
      </c>
      <c r="S16" s="314" t="s">
        <v>292</v>
      </c>
      <c r="T16" s="316" t="s">
        <v>310</v>
      </c>
      <c r="U16" s="317" t="s">
        <v>286</v>
      </c>
      <c r="V16" s="243"/>
      <c r="W16" s="240"/>
      <c r="X16" s="223"/>
      <c r="Y16" s="239"/>
      <c r="Z16" s="240"/>
      <c r="AA16" s="225"/>
      <c r="AB16" s="225"/>
      <c r="AC16" s="227"/>
      <c r="AD16" s="228"/>
      <c r="AE16" s="240"/>
      <c r="AF16" s="233"/>
      <c r="AG16" s="233"/>
      <c r="AH16" s="227"/>
      <c r="AI16" s="228"/>
      <c r="AJ16" s="241"/>
      <c r="AK16" s="233"/>
      <c r="AL16" s="233"/>
      <c r="AM16" s="227"/>
      <c r="AN16" s="228"/>
      <c r="AO16" s="232"/>
      <c r="AP16" s="233"/>
      <c r="AQ16" s="233"/>
      <c r="AR16" s="227"/>
      <c r="AS16" s="228"/>
      <c r="AT16" s="232"/>
      <c r="AU16" s="233"/>
      <c r="AV16" s="233"/>
      <c r="AW16" s="230"/>
      <c r="AX16" s="227"/>
      <c r="AY16" s="228"/>
      <c r="AZ16" s="245"/>
      <c r="BA16" s="245"/>
      <c r="BB16" s="245"/>
      <c r="BC16" s="245"/>
      <c r="BD16" s="245"/>
      <c r="BE16" s="246"/>
      <c r="BF16" s="246"/>
      <c r="BG16" s="246"/>
      <c r="BH16" s="246"/>
      <c r="BI16" s="246"/>
      <c r="BJ16" s="246"/>
      <c r="BK16" s="246"/>
      <c r="BL16" s="246"/>
      <c r="BM16" s="246"/>
      <c r="BO16" s="246"/>
      <c r="BP16" s="246"/>
      <c r="BQ16" s="246"/>
      <c r="BR16" s="246"/>
      <c r="BS16" s="246"/>
      <c r="BT16" s="246"/>
      <c r="BU16" s="246"/>
      <c r="BV16" s="247"/>
      <c r="BW16" s="247"/>
      <c r="BX16" s="247"/>
      <c r="BY16" s="247"/>
      <c r="BZ16" s="246"/>
      <c r="CA16" s="246"/>
    </row>
    <row r="17" spans="1:81" s="256" customFormat="1" ht="52.5" customHeight="1">
      <c r="A17" s="597"/>
      <c r="B17" s="541"/>
      <c r="C17" s="541"/>
      <c r="D17" s="541"/>
      <c r="E17" s="600"/>
      <c r="F17" s="555"/>
      <c r="G17" s="322"/>
      <c r="H17" s="543" t="s">
        <v>167</v>
      </c>
      <c r="I17" s="544"/>
      <c r="J17" s="544"/>
      <c r="K17" s="544"/>
      <c r="L17" s="545"/>
      <c r="M17" s="323">
        <v>0.0357</v>
      </c>
      <c r="N17" s="324"/>
      <c r="O17" s="324"/>
      <c r="P17" s="324"/>
      <c r="Q17" s="324"/>
      <c r="R17" s="325"/>
      <c r="S17" s="326"/>
      <c r="T17" s="327"/>
      <c r="U17" s="327"/>
      <c r="V17" s="267"/>
      <c r="W17" s="268"/>
      <c r="X17" s="269"/>
      <c r="Y17" s="270"/>
      <c r="Z17" s="268"/>
      <c r="AA17" s="271"/>
      <c r="AB17" s="271"/>
      <c r="AC17" s="272"/>
      <c r="AD17" s="273"/>
      <c r="AE17" s="268"/>
      <c r="AF17" s="274"/>
      <c r="AG17" s="274"/>
      <c r="AH17" s="272"/>
      <c r="AI17" s="273"/>
      <c r="AJ17" s="275"/>
      <c r="AK17" s="274"/>
      <c r="AL17" s="274"/>
      <c r="AM17" s="272"/>
      <c r="AN17" s="273"/>
      <c r="AO17" s="276"/>
      <c r="AP17" s="274"/>
      <c r="AQ17" s="274"/>
      <c r="AR17" s="272"/>
      <c r="AS17" s="273"/>
      <c r="AT17" s="276"/>
      <c r="AU17" s="274"/>
      <c r="AV17" s="274"/>
      <c r="AW17" s="277"/>
      <c r="AX17" s="272"/>
      <c r="AY17" s="273"/>
      <c r="AZ17" s="280"/>
      <c r="BA17" s="280"/>
      <c r="BB17" s="280"/>
      <c r="BC17" s="280"/>
      <c r="BD17" s="280"/>
      <c r="BE17" s="280"/>
      <c r="BF17" s="280"/>
      <c r="BG17" s="280"/>
      <c r="BH17" s="280"/>
      <c r="BI17" s="280"/>
      <c r="BJ17" s="280"/>
      <c r="BK17" s="280"/>
      <c r="BL17" s="280"/>
      <c r="BM17" s="280"/>
      <c r="BO17" s="280"/>
      <c r="BP17" s="280"/>
      <c r="BQ17" s="280"/>
      <c r="BR17" s="280"/>
      <c r="BS17" s="280"/>
      <c r="BT17" s="280"/>
      <c r="BU17" s="280"/>
      <c r="BV17" s="281"/>
      <c r="BW17" s="281"/>
      <c r="BX17" s="281"/>
      <c r="BY17" s="281"/>
      <c r="BZ17" s="280"/>
      <c r="CA17" s="280"/>
      <c r="CC17" s="282">
        <f>M17-M16</f>
        <v>0.020000000000000004</v>
      </c>
    </row>
    <row r="18" spans="1:79" ht="64.5" customHeight="1">
      <c r="A18" s="552" t="s">
        <v>171</v>
      </c>
      <c r="B18" s="541"/>
      <c r="C18" s="541"/>
      <c r="D18" s="541"/>
      <c r="E18" s="598">
        <v>3</v>
      </c>
      <c r="F18" s="553" t="s">
        <v>172</v>
      </c>
      <c r="G18" s="301">
        <v>7</v>
      </c>
      <c r="H18" s="311" t="s">
        <v>166</v>
      </c>
      <c r="I18" s="314" t="s">
        <v>287</v>
      </c>
      <c r="J18" s="331">
        <v>0</v>
      </c>
      <c r="K18" s="314" t="s">
        <v>273</v>
      </c>
      <c r="L18" s="314">
        <v>0</v>
      </c>
      <c r="M18" s="313">
        <f>M22/3</f>
        <v>0.0119</v>
      </c>
      <c r="N18" s="314">
        <v>0</v>
      </c>
      <c r="O18" s="314">
        <v>0</v>
      </c>
      <c r="P18" s="314">
        <v>0</v>
      </c>
      <c r="Q18" s="314">
        <v>0</v>
      </c>
      <c r="R18" s="314">
        <v>0</v>
      </c>
      <c r="S18" s="314">
        <v>0</v>
      </c>
      <c r="T18" s="316" t="s">
        <v>310</v>
      </c>
      <c r="U18" s="317" t="s">
        <v>286</v>
      </c>
      <c r="V18" s="243" t="s">
        <v>125</v>
      </c>
      <c r="W18" s="240"/>
      <c r="X18" s="223" t="str">
        <f>IF(W18&lt;&gt;0,IF(W18/L18&gt;100%,100%,W18/L18)," ")</f>
        <v> </v>
      </c>
      <c r="Y18" s="239"/>
      <c r="Z18" s="240"/>
      <c r="AA18" s="225" t="str">
        <f>IF(Z18&lt;&gt;0,IF(Z18/M18&gt;100%,100%,Z18/M18)," ")</f>
        <v> </v>
      </c>
      <c r="AB18" s="225"/>
      <c r="AC18" s="227" t="e">
        <f t="shared" si="0"/>
        <v>#DIV/0!</v>
      </c>
      <c r="AD18" s="228">
        <f t="shared" si="1"/>
        <v>0</v>
      </c>
      <c r="AE18" s="240"/>
      <c r="AF18" s="233" t="str">
        <f>IF(AE18&lt;&gt;0,IF(AE18/N18&gt;100%,100%,AE18/N18)," ")</f>
        <v> </v>
      </c>
      <c r="AG18" s="233"/>
      <c r="AH18" s="227" t="e">
        <f t="shared" si="2"/>
        <v>#DIV/0!</v>
      </c>
      <c r="AI18" s="228">
        <f t="shared" si="3"/>
        <v>0</v>
      </c>
      <c r="AJ18" s="241"/>
      <c r="AK18" s="233" t="str">
        <f>IF(AJ18&lt;&gt;0,IF(AJ18/O18&gt;100%,100%,AJ18/O18)," ")</f>
        <v> </v>
      </c>
      <c r="AL18" s="233"/>
      <c r="AM18" s="227" t="e">
        <f t="shared" si="4"/>
        <v>#DIV/0!</v>
      </c>
      <c r="AN18" s="228">
        <f t="shared" si="5"/>
        <v>0</v>
      </c>
      <c r="AO18" s="232"/>
      <c r="AP18" s="233" t="str">
        <f>IF(AO18&lt;&gt;0,IF(AO18/P18&gt;100%,100%,AO18/P18)," ")</f>
        <v> </v>
      </c>
      <c r="AQ18" s="233"/>
      <c r="AR18" s="227" t="e">
        <f t="shared" si="6"/>
        <v>#DIV/0!</v>
      </c>
      <c r="AS18" s="228">
        <f t="shared" si="7"/>
        <v>0</v>
      </c>
      <c r="AT18" s="232"/>
      <c r="AU18" s="233" t="str">
        <f>IF(AT18&lt;&gt;0,IF(AT18/Q18&gt;100%,100%,AT18/Q18)," ")</f>
        <v> </v>
      </c>
      <c r="AV18" s="233"/>
      <c r="AW18" s="230" t="e">
        <f aca="true" t="shared" si="9" ref="AW18:AW65">AVERAGE(W18,Z18,AE18,AJ18,AO18,AT18)</f>
        <v>#DIV/0!</v>
      </c>
      <c r="AX18" s="227" t="e">
        <f>IF(AW18&lt;&gt;0,IF(AW18/J18&gt;100%,100%,AW18/J18)," ")</f>
        <v>#DIV/0!</v>
      </c>
      <c r="AY18" s="228">
        <f t="shared" si="8"/>
        <v>0</v>
      </c>
      <c r="AZ18" s="245"/>
      <c r="BA18" s="245"/>
      <c r="BB18" s="245"/>
      <c r="BC18" s="245"/>
      <c r="BD18" s="245"/>
      <c r="BE18" s="246"/>
      <c r="BF18" s="246"/>
      <c r="BG18" s="246"/>
      <c r="BH18" s="246"/>
      <c r="BI18" s="246"/>
      <c r="BJ18" s="246"/>
      <c r="BK18" s="246"/>
      <c r="BL18" s="246"/>
      <c r="BM18" s="246"/>
      <c r="BN18" s="246"/>
      <c r="BO18" s="246"/>
      <c r="BP18" s="246"/>
      <c r="BQ18" s="246"/>
      <c r="BR18" s="246"/>
      <c r="BS18" s="246"/>
      <c r="BT18" s="246"/>
      <c r="BU18" s="246"/>
      <c r="BV18" s="246"/>
      <c r="BW18" s="246"/>
      <c r="BX18" s="247"/>
      <c r="BY18" s="247"/>
      <c r="BZ18" s="246"/>
      <c r="CA18" s="246"/>
    </row>
    <row r="19" spans="1:79" ht="79.5" customHeight="1">
      <c r="A19" s="541"/>
      <c r="B19" s="541"/>
      <c r="C19" s="541"/>
      <c r="D19" s="541"/>
      <c r="E19" s="599"/>
      <c r="F19" s="554"/>
      <c r="G19" s="301">
        <v>8</v>
      </c>
      <c r="H19" s="312" t="s">
        <v>309</v>
      </c>
      <c r="I19" s="312" t="s">
        <v>285</v>
      </c>
      <c r="J19" s="331" t="s">
        <v>272</v>
      </c>
      <c r="K19" s="314" t="s">
        <v>281</v>
      </c>
      <c r="L19" s="314">
        <v>0.8</v>
      </c>
      <c r="M19" s="313">
        <f>M22/3</f>
        <v>0.0119</v>
      </c>
      <c r="N19" s="314"/>
      <c r="O19" s="314"/>
      <c r="P19" s="314">
        <v>0.8</v>
      </c>
      <c r="Q19" s="314"/>
      <c r="R19" s="315"/>
      <c r="S19" s="314">
        <v>0.8</v>
      </c>
      <c r="T19" s="316" t="s">
        <v>310</v>
      </c>
      <c r="U19" s="317" t="s">
        <v>286</v>
      </c>
      <c r="V19" s="221" t="s">
        <v>131</v>
      </c>
      <c r="W19" s="240"/>
      <c r="X19" s="223" t="str">
        <f>IF(W19&lt;&gt;0,IF(W19/L19&gt;100%,100%,W19/L19)," ")</f>
        <v> </v>
      </c>
      <c r="Y19" s="239"/>
      <c r="Z19" s="240"/>
      <c r="AA19" s="225" t="str">
        <f>IF(Z19&lt;&gt;0,IF(Z19/M19&gt;100%,100%,Z19/M19)," ")</f>
        <v> </v>
      </c>
      <c r="AB19" s="225"/>
      <c r="AC19" s="227" t="e">
        <f t="shared" si="0"/>
        <v>#DIV/0!</v>
      </c>
      <c r="AD19" s="228">
        <f t="shared" si="1"/>
        <v>0</v>
      </c>
      <c r="AE19" s="240"/>
      <c r="AF19" s="233" t="str">
        <f>IF(AE19&lt;&gt;0,IF(AE19/N19&gt;100%,100%,AE19/N19)," ")</f>
        <v> </v>
      </c>
      <c r="AG19" s="233"/>
      <c r="AH19" s="227" t="e">
        <f t="shared" si="2"/>
        <v>#DIV/0!</v>
      </c>
      <c r="AI19" s="228">
        <f t="shared" si="3"/>
        <v>0</v>
      </c>
      <c r="AJ19" s="241"/>
      <c r="AK19" s="233" t="str">
        <f>IF(AJ19&lt;&gt;0,IF(AJ19/O19&gt;100%,100%,AJ19/O19)," ")</f>
        <v> </v>
      </c>
      <c r="AL19" s="233"/>
      <c r="AM19" s="227" t="e">
        <f t="shared" si="4"/>
        <v>#DIV/0!</v>
      </c>
      <c r="AN19" s="228">
        <f t="shared" si="5"/>
        <v>0</v>
      </c>
      <c r="AO19" s="232"/>
      <c r="AP19" s="233" t="str">
        <f>IF(AO19&lt;&gt;0,IF(AO19/P19&gt;100%,100%,AO19/P19)," ")</f>
        <v> </v>
      </c>
      <c r="AQ19" s="233"/>
      <c r="AR19" s="227" t="e">
        <f t="shared" si="6"/>
        <v>#DIV/0!</v>
      </c>
      <c r="AS19" s="228">
        <f t="shared" si="7"/>
        <v>0</v>
      </c>
      <c r="AT19" s="232"/>
      <c r="AU19" s="233" t="str">
        <f>IF(AT19&lt;&gt;0,IF(AT19/Q19&gt;100%,100%,AT19/Q19)," ")</f>
        <v> </v>
      </c>
      <c r="AV19" s="233"/>
      <c r="AW19" s="230" t="e">
        <f t="shared" si="9"/>
        <v>#DIV/0!</v>
      </c>
      <c r="AX19" s="227" t="e">
        <f>IF(AW19&lt;&gt;0,IF(AW19/J19&gt;100%,100%,AW19/J19)," ")</f>
        <v>#DIV/0!</v>
      </c>
      <c r="AY19" s="228">
        <f t="shared" si="8"/>
        <v>0</v>
      </c>
      <c r="AZ19" s="234"/>
      <c r="BA19" s="234"/>
      <c r="BB19" s="234"/>
      <c r="BC19" s="234"/>
      <c r="BD19" s="234"/>
      <c r="BE19" s="235"/>
      <c r="BF19" s="235"/>
      <c r="BG19" s="235"/>
      <c r="BH19" s="235"/>
      <c r="BI19" s="235"/>
      <c r="BJ19" s="235"/>
      <c r="BK19" s="235"/>
      <c r="BL19" s="235"/>
      <c r="BM19" s="235"/>
      <c r="BN19" s="235"/>
      <c r="BO19" s="235"/>
      <c r="BP19" s="235"/>
      <c r="BQ19" s="235"/>
      <c r="BR19" s="235"/>
      <c r="BS19" s="235"/>
      <c r="BT19" s="235"/>
      <c r="BU19" s="235"/>
      <c r="BV19" s="236"/>
      <c r="BW19" s="236"/>
      <c r="BX19" s="237"/>
      <c r="BY19" s="237"/>
      <c r="BZ19" s="235"/>
      <c r="CA19" s="235"/>
    </row>
    <row r="20" spans="1:79" ht="67.5" customHeight="1">
      <c r="A20" s="541"/>
      <c r="B20" s="541"/>
      <c r="C20" s="541"/>
      <c r="D20" s="541"/>
      <c r="E20" s="599"/>
      <c r="F20" s="554"/>
      <c r="G20" s="301">
        <v>9</v>
      </c>
      <c r="H20" s="312" t="s">
        <v>293</v>
      </c>
      <c r="I20" s="312" t="s">
        <v>285</v>
      </c>
      <c r="J20" s="331">
        <v>0.53</v>
      </c>
      <c r="K20" s="314" t="s">
        <v>281</v>
      </c>
      <c r="L20" s="314">
        <v>0.63</v>
      </c>
      <c r="M20" s="313">
        <f>M22/3</f>
        <v>0.0119</v>
      </c>
      <c r="N20" s="314"/>
      <c r="O20" s="314"/>
      <c r="P20" s="314"/>
      <c r="Q20" s="314">
        <v>0.61</v>
      </c>
      <c r="R20" s="312">
        <v>0.62</v>
      </c>
      <c r="S20" s="312">
        <v>0.63</v>
      </c>
      <c r="T20" s="316" t="s">
        <v>310</v>
      </c>
      <c r="U20" s="317" t="s">
        <v>286</v>
      </c>
      <c r="V20" s="248"/>
      <c r="W20" s="240"/>
      <c r="X20" s="223"/>
      <c r="Y20" s="239"/>
      <c r="Z20" s="240"/>
      <c r="AA20" s="225"/>
      <c r="AB20" s="225"/>
      <c r="AC20" s="227"/>
      <c r="AD20" s="228"/>
      <c r="AE20" s="240"/>
      <c r="AF20" s="233"/>
      <c r="AG20" s="233"/>
      <c r="AH20" s="227"/>
      <c r="AI20" s="228"/>
      <c r="AJ20" s="241"/>
      <c r="AK20" s="233"/>
      <c r="AL20" s="233"/>
      <c r="AM20" s="227"/>
      <c r="AN20" s="228"/>
      <c r="AO20" s="232"/>
      <c r="AP20" s="233"/>
      <c r="AQ20" s="233"/>
      <c r="AR20" s="227"/>
      <c r="AS20" s="228"/>
      <c r="AT20" s="232"/>
      <c r="AU20" s="233"/>
      <c r="AV20" s="233"/>
      <c r="AW20" s="230"/>
      <c r="AX20" s="227"/>
      <c r="AY20" s="228"/>
      <c r="AZ20" s="234"/>
      <c r="BA20" s="234"/>
      <c r="BB20" s="234"/>
      <c r="BC20" s="234"/>
      <c r="BD20" s="234"/>
      <c r="BE20" s="235"/>
      <c r="BF20" s="235"/>
      <c r="BG20" s="235"/>
      <c r="BH20" s="235"/>
      <c r="BI20" s="235"/>
      <c r="BJ20" s="235"/>
      <c r="BK20" s="235"/>
      <c r="BL20" s="235"/>
      <c r="BM20" s="235"/>
      <c r="BN20" s="235"/>
      <c r="BO20" s="235"/>
      <c r="BP20" s="235"/>
      <c r="BQ20" s="235"/>
      <c r="BR20" s="235"/>
      <c r="BS20" s="235"/>
      <c r="BT20" s="235"/>
      <c r="BU20" s="235"/>
      <c r="BV20" s="236"/>
      <c r="BW20" s="236"/>
      <c r="BX20" s="237"/>
      <c r="BY20" s="237"/>
      <c r="BZ20" s="235"/>
      <c r="CA20" s="235"/>
    </row>
    <row r="21" spans="1:79" ht="68.25" customHeight="1" hidden="1">
      <c r="A21" s="541"/>
      <c r="B21" s="541"/>
      <c r="C21" s="541"/>
      <c r="D21" s="541"/>
      <c r="E21" s="599"/>
      <c r="F21" s="554"/>
      <c r="G21" s="301"/>
      <c r="H21" s="318" t="s">
        <v>294</v>
      </c>
      <c r="I21" s="312" t="s">
        <v>295</v>
      </c>
      <c r="J21" s="331" t="s">
        <v>272</v>
      </c>
      <c r="K21" s="314" t="s">
        <v>281</v>
      </c>
      <c r="L21" s="332">
        <v>2</v>
      </c>
      <c r="M21" s="333">
        <f>20%*$M$22</f>
        <v>0.0071400000000000005</v>
      </c>
      <c r="N21" s="314"/>
      <c r="O21" s="334">
        <v>1</v>
      </c>
      <c r="P21" s="334">
        <v>1</v>
      </c>
      <c r="Q21" s="334"/>
      <c r="R21" s="315"/>
      <c r="S21" s="334"/>
      <c r="T21" s="335" t="s">
        <v>296</v>
      </c>
      <c r="U21" s="335" t="s">
        <v>283</v>
      </c>
      <c r="V21" s="238"/>
      <c r="W21" s="240"/>
      <c r="X21" s="223" t="str">
        <f>IF(W21&lt;&gt;0,IF(W21/L21&gt;100%,100%,W21/L21)," ")</f>
        <v> </v>
      </c>
      <c r="Y21" s="239"/>
      <c r="Z21" s="240"/>
      <c r="AA21" s="225" t="str">
        <f>IF(Z21&lt;&gt;0,IF(Z21/M21&gt;100%,100%,Z21/M21)," ")</f>
        <v> </v>
      </c>
      <c r="AB21" s="225"/>
      <c r="AC21" s="227" t="e">
        <f t="shared" si="0"/>
        <v>#DIV/0!</v>
      </c>
      <c r="AD21" s="228">
        <f t="shared" si="1"/>
        <v>0</v>
      </c>
      <c r="AE21" s="240"/>
      <c r="AF21" s="233" t="str">
        <f>IF(AE21&lt;&gt;0,IF(AE21/N21&gt;100%,100%,AE21/N21)," ")</f>
        <v> </v>
      </c>
      <c r="AG21" s="233"/>
      <c r="AH21" s="227" t="e">
        <f t="shared" si="2"/>
        <v>#DIV/0!</v>
      </c>
      <c r="AI21" s="228">
        <f t="shared" si="3"/>
        <v>0</v>
      </c>
      <c r="AJ21" s="241"/>
      <c r="AK21" s="233" t="str">
        <f>IF(AJ21&lt;&gt;0,IF(AJ21/O21&gt;100%,100%,AJ21/O21)," ")</f>
        <v> </v>
      </c>
      <c r="AL21" s="233"/>
      <c r="AM21" s="227" t="e">
        <f t="shared" si="4"/>
        <v>#DIV/0!</v>
      </c>
      <c r="AN21" s="228">
        <f t="shared" si="5"/>
        <v>0</v>
      </c>
      <c r="AO21" s="232"/>
      <c r="AP21" s="233" t="str">
        <f>IF(AO21&lt;&gt;0,IF(AO21/P21&gt;100%,100%,AO21/P21)," ")</f>
        <v> </v>
      </c>
      <c r="AQ21" s="233"/>
      <c r="AR21" s="227" t="e">
        <f t="shared" si="6"/>
        <v>#DIV/0!</v>
      </c>
      <c r="AS21" s="228">
        <f t="shared" si="7"/>
        <v>0</v>
      </c>
      <c r="AT21" s="232"/>
      <c r="AU21" s="233" t="str">
        <f>IF(AT21&lt;&gt;0,IF(AT21/Q21&gt;100%,100%,AT21/Q21)," ")</f>
        <v> </v>
      </c>
      <c r="AV21" s="233"/>
      <c r="AW21" s="230" t="e">
        <f t="shared" si="9"/>
        <v>#DIV/0!</v>
      </c>
      <c r="AX21" s="227" t="e">
        <f>IF(AW21&lt;&gt;0,IF(AW21/J21&gt;100%,100%,AW21/J21)," ")</f>
        <v>#DIV/0!</v>
      </c>
      <c r="AY21" s="228">
        <f t="shared" si="8"/>
        <v>0</v>
      </c>
      <c r="AZ21" s="234"/>
      <c r="BA21" s="234"/>
      <c r="BB21" s="234"/>
      <c r="BC21" s="234"/>
      <c r="BD21" s="234"/>
      <c r="BE21" s="235"/>
      <c r="BF21" s="235"/>
      <c r="BG21" s="235"/>
      <c r="BH21" s="235"/>
      <c r="BI21" s="235"/>
      <c r="BJ21" s="235"/>
      <c r="BK21" s="235"/>
      <c r="BL21" s="235"/>
      <c r="BM21" s="235"/>
      <c r="BN21" s="235"/>
      <c r="BO21" s="235"/>
      <c r="BP21" s="235"/>
      <c r="BQ21" s="235"/>
      <c r="BR21" s="235"/>
      <c r="BS21" s="235"/>
      <c r="BT21" s="235"/>
      <c r="BU21" s="235"/>
      <c r="BV21" s="242"/>
      <c r="BW21" s="242"/>
      <c r="BX21" s="235"/>
      <c r="BY21" s="235"/>
      <c r="BZ21" s="235"/>
      <c r="CA21" s="235"/>
    </row>
    <row r="22" spans="1:79" s="256" customFormat="1" ht="59.25" customHeight="1">
      <c r="A22" s="541"/>
      <c r="B22" s="541"/>
      <c r="C22" s="541"/>
      <c r="D22" s="541"/>
      <c r="E22" s="600"/>
      <c r="F22" s="555"/>
      <c r="G22" s="322"/>
      <c r="H22" s="543" t="s">
        <v>167</v>
      </c>
      <c r="I22" s="544"/>
      <c r="J22" s="544"/>
      <c r="K22" s="544"/>
      <c r="L22" s="545"/>
      <c r="M22" s="323">
        <v>0.0357</v>
      </c>
      <c r="N22" s="324"/>
      <c r="O22" s="324"/>
      <c r="P22" s="324"/>
      <c r="Q22" s="324"/>
      <c r="R22" s="325"/>
      <c r="S22" s="326"/>
      <c r="T22" s="327"/>
      <c r="U22" s="327"/>
      <c r="V22" s="283"/>
      <c r="W22" s="268"/>
      <c r="X22" s="269"/>
      <c r="Y22" s="270"/>
      <c r="Z22" s="268"/>
      <c r="AA22" s="271"/>
      <c r="AB22" s="271"/>
      <c r="AC22" s="272"/>
      <c r="AD22" s="273"/>
      <c r="AE22" s="268"/>
      <c r="AF22" s="274"/>
      <c r="AG22" s="274"/>
      <c r="AH22" s="272"/>
      <c r="AI22" s="273"/>
      <c r="AJ22" s="275"/>
      <c r="AK22" s="274"/>
      <c r="AL22" s="274"/>
      <c r="AM22" s="272"/>
      <c r="AN22" s="273"/>
      <c r="AO22" s="276"/>
      <c r="AP22" s="274"/>
      <c r="AQ22" s="274"/>
      <c r="AR22" s="272"/>
      <c r="AS22" s="273"/>
      <c r="AT22" s="276"/>
      <c r="AU22" s="274"/>
      <c r="AV22" s="274"/>
      <c r="AW22" s="277"/>
      <c r="AX22" s="272"/>
      <c r="AY22" s="273"/>
      <c r="AZ22" s="278"/>
      <c r="BA22" s="278"/>
      <c r="BB22" s="278"/>
      <c r="BC22" s="278"/>
      <c r="BD22" s="278"/>
      <c r="BE22" s="278"/>
      <c r="BF22" s="278"/>
      <c r="BG22" s="278"/>
      <c r="BH22" s="278"/>
      <c r="BI22" s="278"/>
      <c r="BJ22" s="278"/>
      <c r="BK22" s="278"/>
      <c r="BL22" s="278"/>
      <c r="BM22" s="278"/>
      <c r="BN22" s="284"/>
      <c r="BO22" s="278"/>
      <c r="BP22" s="278"/>
      <c r="BQ22" s="278"/>
      <c r="BR22" s="278"/>
      <c r="BS22" s="278"/>
      <c r="BT22" s="278"/>
      <c r="BU22" s="278"/>
      <c r="BV22" s="279"/>
      <c r="BW22" s="279"/>
      <c r="BX22" s="278"/>
      <c r="BY22" s="278"/>
      <c r="BZ22" s="278"/>
      <c r="CA22" s="278"/>
    </row>
    <row r="23" spans="1:79" ht="66" customHeight="1">
      <c r="A23" s="541"/>
      <c r="B23" s="541"/>
      <c r="C23" s="541"/>
      <c r="D23" s="541"/>
      <c r="E23" s="598">
        <v>4</v>
      </c>
      <c r="F23" s="553" t="s">
        <v>173</v>
      </c>
      <c r="G23" s="301">
        <v>10</v>
      </c>
      <c r="H23" s="312" t="s">
        <v>297</v>
      </c>
      <c r="I23" s="312" t="s">
        <v>285</v>
      </c>
      <c r="J23" s="331">
        <v>0.287</v>
      </c>
      <c r="K23" s="314" t="s">
        <v>281</v>
      </c>
      <c r="L23" s="314">
        <v>0.35</v>
      </c>
      <c r="M23" s="313">
        <v>0.0107</v>
      </c>
      <c r="N23" s="314">
        <v>0.3</v>
      </c>
      <c r="O23" s="314">
        <v>0.31</v>
      </c>
      <c r="P23" s="314">
        <v>0.32</v>
      </c>
      <c r="Q23" s="314">
        <v>0.33</v>
      </c>
      <c r="R23" s="314">
        <v>0.34</v>
      </c>
      <c r="S23" s="314">
        <v>0.35</v>
      </c>
      <c r="T23" s="316" t="s">
        <v>310</v>
      </c>
      <c r="U23" s="317" t="s">
        <v>286</v>
      </c>
      <c r="V23" s="243" t="s">
        <v>125</v>
      </c>
      <c r="W23" s="240"/>
      <c r="X23" s="223" t="str">
        <f>IF(W23&lt;&gt;0,IF(W23/L23&gt;100%,100%,W23/L23)," ")</f>
        <v> </v>
      </c>
      <c r="Y23" s="239"/>
      <c r="Z23" s="240"/>
      <c r="AA23" s="225" t="str">
        <f>IF(Z23&lt;&gt;0,IF(Z23/M23&gt;100%,100%,Z23/M23)," ")</f>
        <v> </v>
      </c>
      <c r="AB23" s="225"/>
      <c r="AC23" s="227" t="e">
        <f t="shared" si="0"/>
        <v>#DIV/0!</v>
      </c>
      <c r="AD23" s="228">
        <f t="shared" si="1"/>
        <v>0</v>
      </c>
      <c r="AE23" s="240"/>
      <c r="AF23" s="233" t="str">
        <f>IF(AE23&lt;&gt;0,IF(AE23/N23&gt;100%,100%,AE23/N23)," ")</f>
        <v> </v>
      </c>
      <c r="AG23" s="233"/>
      <c r="AH23" s="227" t="e">
        <f t="shared" si="2"/>
        <v>#DIV/0!</v>
      </c>
      <c r="AI23" s="228">
        <f t="shared" si="3"/>
        <v>0</v>
      </c>
      <c r="AJ23" s="241"/>
      <c r="AK23" s="233" t="str">
        <f>IF(AJ23&lt;&gt;0,IF(AJ23/O23&gt;100%,100%,AJ23/O23)," ")</f>
        <v> </v>
      </c>
      <c r="AL23" s="233"/>
      <c r="AM23" s="227" t="e">
        <f t="shared" si="4"/>
        <v>#DIV/0!</v>
      </c>
      <c r="AN23" s="228">
        <f t="shared" si="5"/>
        <v>0</v>
      </c>
      <c r="AO23" s="232"/>
      <c r="AP23" s="233" t="str">
        <f>IF(AO23&lt;&gt;0,IF(AO23/P23&gt;100%,100%,AO23/P23)," ")</f>
        <v> </v>
      </c>
      <c r="AQ23" s="233"/>
      <c r="AR23" s="227" t="e">
        <f t="shared" si="6"/>
        <v>#DIV/0!</v>
      </c>
      <c r="AS23" s="228">
        <f t="shared" si="7"/>
        <v>0</v>
      </c>
      <c r="AT23" s="232"/>
      <c r="AU23" s="233" t="str">
        <f>IF(AT23&lt;&gt;0,IF(AT23/Q23&gt;100%,100%,AT23/Q23)," ")</f>
        <v> </v>
      </c>
      <c r="AV23" s="233"/>
      <c r="AW23" s="230" t="e">
        <f t="shared" si="9"/>
        <v>#DIV/0!</v>
      </c>
      <c r="AX23" s="227" t="e">
        <f>IF(AW23&lt;&gt;0,IF(AW23/J23&gt;100%,100%,AW23/J23)," ")</f>
        <v>#DIV/0!</v>
      </c>
      <c r="AY23" s="228">
        <f t="shared" si="8"/>
        <v>0</v>
      </c>
      <c r="AZ23" s="245"/>
      <c r="BA23" s="245"/>
      <c r="BB23" s="245"/>
      <c r="BC23" s="245"/>
      <c r="BD23" s="245"/>
      <c r="BE23" s="246"/>
      <c r="BF23" s="246"/>
      <c r="BG23" s="246"/>
      <c r="BH23" s="246"/>
      <c r="BI23" s="246"/>
      <c r="BJ23" s="246"/>
      <c r="BK23" s="246"/>
      <c r="BL23" s="246"/>
      <c r="BM23" s="246"/>
      <c r="BO23" s="246"/>
      <c r="BP23" s="246"/>
      <c r="BQ23" s="246"/>
      <c r="BR23" s="246"/>
      <c r="BS23" s="246"/>
      <c r="BT23" s="246"/>
      <c r="BU23" s="246"/>
      <c r="BV23" s="247"/>
      <c r="BW23" s="247"/>
      <c r="BX23" s="247"/>
      <c r="BY23" s="247"/>
      <c r="BZ23" s="246"/>
      <c r="CA23" s="246"/>
    </row>
    <row r="24" spans="1:79" ht="49.5" customHeight="1">
      <c r="A24" s="541"/>
      <c r="B24" s="541"/>
      <c r="C24" s="541"/>
      <c r="D24" s="541"/>
      <c r="E24" s="599"/>
      <c r="F24" s="554"/>
      <c r="G24" s="301">
        <v>11</v>
      </c>
      <c r="H24" s="312" t="s">
        <v>298</v>
      </c>
      <c r="I24" s="314" t="s">
        <v>299</v>
      </c>
      <c r="J24" s="336">
        <v>3004</v>
      </c>
      <c r="K24" s="314" t="s">
        <v>273</v>
      </c>
      <c r="L24" s="336">
        <v>6000</v>
      </c>
      <c r="M24" s="313">
        <v>0.0107</v>
      </c>
      <c r="N24" s="337"/>
      <c r="O24" s="337"/>
      <c r="P24" s="336">
        <v>6000</v>
      </c>
      <c r="Q24" s="337"/>
      <c r="R24" s="338"/>
      <c r="S24" s="338">
        <v>6000</v>
      </c>
      <c r="T24" s="316" t="s">
        <v>310</v>
      </c>
      <c r="U24" s="317" t="s">
        <v>286</v>
      </c>
      <c r="V24" s="243" t="s">
        <v>125</v>
      </c>
      <c r="W24" s="240"/>
      <c r="X24" s="223" t="str">
        <f>IF(W24&lt;&gt;0,IF(W24/L24&gt;100%,100%,W24/L24)," ")</f>
        <v> </v>
      </c>
      <c r="Y24" s="239"/>
      <c r="Z24" s="240"/>
      <c r="AA24" s="225" t="str">
        <f>IF(Z24&lt;&gt;0,IF(Z24/M24&gt;100%,100%,Z24/M24)," ")</f>
        <v> </v>
      </c>
      <c r="AB24" s="225"/>
      <c r="AC24" s="227" t="e">
        <f t="shared" si="0"/>
        <v>#DIV/0!</v>
      </c>
      <c r="AD24" s="228">
        <f t="shared" si="1"/>
        <v>0</v>
      </c>
      <c r="AE24" s="240"/>
      <c r="AF24" s="233" t="str">
        <f>IF(AE24&lt;&gt;0,IF(AE24/N24&gt;100%,100%,AE24/N24)," ")</f>
        <v> </v>
      </c>
      <c r="AG24" s="233"/>
      <c r="AH24" s="227" t="e">
        <f t="shared" si="2"/>
        <v>#DIV/0!</v>
      </c>
      <c r="AI24" s="228">
        <f t="shared" si="3"/>
        <v>0</v>
      </c>
      <c r="AJ24" s="241"/>
      <c r="AK24" s="233" t="str">
        <f>IF(AJ24&lt;&gt;0,IF(AJ24/O24&gt;100%,100%,AJ24/O24)," ")</f>
        <v> </v>
      </c>
      <c r="AL24" s="233"/>
      <c r="AM24" s="227" t="e">
        <f t="shared" si="4"/>
        <v>#DIV/0!</v>
      </c>
      <c r="AN24" s="228">
        <f t="shared" si="5"/>
        <v>0</v>
      </c>
      <c r="AO24" s="232"/>
      <c r="AP24" s="233" t="str">
        <f>IF(AO24&lt;&gt;0,IF(AO24/P24&gt;100%,100%,AO24/P24)," ")</f>
        <v> </v>
      </c>
      <c r="AQ24" s="233"/>
      <c r="AR24" s="227" t="e">
        <f t="shared" si="6"/>
        <v>#DIV/0!</v>
      </c>
      <c r="AS24" s="228">
        <f t="shared" si="7"/>
        <v>0</v>
      </c>
      <c r="AT24" s="232"/>
      <c r="AU24" s="233" t="str">
        <f>IF(AT24&lt;&gt;0,IF(AT24/Q24&gt;100%,100%,AT24/Q24)," ")</f>
        <v> </v>
      </c>
      <c r="AV24" s="233"/>
      <c r="AW24" s="230" t="e">
        <f t="shared" si="9"/>
        <v>#DIV/0!</v>
      </c>
      <c r="AX24" s="227" t="e">
        <f>IF(AW24&lt;&gt;0,IF(AW24/J24&gt;100%,100%,AW24/J24)," ")</f>
        <v>#DIV/0!</v>
      </c>
      <c r="AY24" s="228">
        <f t="shared" si="8"/>
        <v>0</v>
      </c>
      <c r="AZ24" s="245"/>
      <c r="BA24" s="245"/>
      <c r="BB24" s="245"/>
      <c r="BC24" s="245"/>
      <c r="BD24" s="245"/>
      <c r="BE24" s="246"/>
      <c r="BF24" s="246"/>
      <c r="BG24" s="246"/>
      <c r="BH24" s="246"/>
      <c r="BI24" s="246"/>
      <c r="BJ24" s="246"/>
      <c r="BK24" s="246"/>
      <c r="BL24" s="246"/>
      <c r="BM24" s="246"/>
      <c r="BN24" s="246"/>
      <c r="BO24" s="246"/>
      <c r="BP24" s="246"/>
      <c r="BQ24" s="246"/>
      <c r="BR24" s="246"/>
      <c r="BS24" s="246"/>
      <c r="BT24" s="246"/>
      <c r="BU24" s="246"/>
      <c r="BV24" s="246"/>
      <c r="BW24" s="246"/>
      <c r="BX24" s="247"/>
      <c r="BY24" s="247"/>
      <c r="BZ24" s="246"/>
      <c r="CA24" s="246"/>
    </row>
    <row r="25" spans="1:79" ht="75" customHeight="1" hidden="1">
      <c r="A25" s="541"/>
      <c r="B25" s="541"/>
      <c r="C25" s="541"/>
      <c r="D25" s="541"/>
      <c r="E25" s="599"/>
      <c r="F25" s="554"/>
      <c r="G25" s="301"/>
      <c r="H25" s="318"/>
      <c r="I25" s="314"/>
      <c r="J25" s="331"/>
      <c r="K25" s="339"/>
      <c r="L25" s="314"/>
      <c r="M25" s="323"/>
      <c r="N25" s="314"/>
      <c r="O25" s="314"/>
      <c r="P25" s="314"/>
      <c r="Q25" s="314"/>
      <c r="R25" s="334"/>
      <c r="S25" s="334"/>
      <c r="T25" s="335"/>
      <c r="U25" s="335"/>
      <c r="V25" s="243"/>
      <c r="W25" s="240"/>
      <c r="X25" s="223"/>
      <c r="Y25" s="239"/>
      <c r="Z25" s="240"/>
      <c r="AA25" s="225"/>
      <c r="AB25" s="225"/>
      <c r="AC25" s="227"/>
      <c r="AD25" s="228"/>
      <c r="AE25" s="240"/>
      <c r="AF25" s="233"/>
      <c r="AG25" s="233"/>
      <c r="AH25" s="227"/>
      <c r="AI25" s="228"/>
      <c r="AJ25" s="241"/>
      <c r="AK25" s="233"/>
      <c r="AL25" s="233"/>
      <c r="AM25" s="227"/>
      <c r="AN25" s="228"/>
      <c r="AO25" s="232"/>
      <c r="AP25" s="233"/>
      <c r="AQ25" s="233"/>
      <c r="AR25" s="227"/>
      <c r="AS25" s="228"/>
      <c r="AT25" s="232"/>
      <c r="AU25" s="233"/>
      <c r="AV25" s="233"/>
      <c r="AW25" s="230"/>
      <c r="AX25" s="227"/>
      <c r="AY25" s="228"/>
      <c r="AZ25" s="245"/>
      <c r="BA25" s="245"/>
      <c r="BB25" s="245"/>
      <c r="BC25" s="245"/>
      <c r="BD25" s="245"/>
      <c r="BE25" s="246"/>
      <c r="BF25" s="246"/>
      <c r="BG25" s="246"/>
      <c r="BH25" s="246"/>
      <c r="BI25" s="246"/>
      <c r="BJ25" s="246"/>
      <c r="BK25" s="246"/>
      <c r="BL25" s="246"/>
      <c r="BM25" s="246"/>
      <c r="BN25" s="246"/>
      <c r="BO25" s="246"/>
      <c r="BP25" s="246"/>
      <c r="BQ25" s="246"/>
      <c r="BR25" s="246"/>
      <c r="BS25" s="246"/>
      <c r="BT25" s="246"/>
      <c r="BU25" s="246"/>
      <c r="BV25" s="246"/>
      <c r="BW25" s="246"/>
      <c r="BX25" s="247"/>
      <c r="BY25" s="247"/>
      <c r="BZ25" s="246"/>
      <c r="CA25" s="246"/>
    </row>
    <row r="26" spans="1:79" s="256" customFormat="1" ht="56.25" customHeight="1">
      <c r="A26" s="541"/>
      <c r="B26" s="541"/>
      <c r="C26" s="541"/>
      <c r="D26" s="541"/>
      <c r="E26" s="600"/>
      <c r="F26" s="555"/>
      <c r="G26" s="322"/>
      <c r="H26" s="543" t="s">
        <v>167</v>
      </c>
      <c r="I26" s="544"/>
      <c r="J26" s="544"/>
      <c r="K26" s="544"/>
      <c r="L26" s="545"/>
      <c r="M26" s="323">
        <v>0.0214</v>
      </c>
      <c r="N26" s="324"/>
      <c r="O26" s="324"/>
      <c r="P26" s="324"/>
      <c r="Q26" s="324"/>
      <c r="R26" s="325"/>
      <c r="S26" s="326"/>
      <c r="T26" s="327"/>
      <c r="U26" s="327"/>
      <c r="V26" s="267"/>
      <c r="W26" s="268"/>
      <c r="X26" s="269"/>
      <c r="Y26" s="270"/>
      <c r="Z26" s="268"/>
      <c r="AA26" s="271"/>
      <c r="AB26" s="271"/>
      <c r="AC26" s="272"/>
      <c r="AD26" s="273"/>
      <c r="AE26" s="268"/>
      <c r="AF26" s="274"/>
      <c r="AG26" s="274"/>
      <c r="AH26" s="272"/>
      <c r="AI26" s="273"/>
      <c r="AJ26" s="275"/>
      <c r="AK26" s="274"/>
      <c r="AL26" s="274"/>
      <c r="AM26" s="272"/>
      <c r="AN26" s="273"/>
      <c r="AO26" s="276"/>
      <c r="AP26" s="274"/>
      <c r="AQ26" s="274"/>
      <c r="AR26" s="272"/>
      <c r="AS26" s="273"/>
      <c r="AT26" s="276"/>
      <c r="AU26" s="274"/>
      <c r="AV26" s="274"/>
      <c r="AW26" s="277"/>
      <c r="AX26" s="272"/>
      <c r="AY26" s="273"/>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1"/>
      <c r="BY26" s="281"/>
      <c r="BZ26" s="280"/>
      <c r="CA26" s="280"/>
    </row>
    <row r="27" spans="1:79" ht="79.5" customHeight="1">
      <c r="A27" s="541"/>
      <c r="B27" s="541"/>
      <c r="C27" s="541"/>
      <c r="D27" s="541"/>
      <c r="E27" s="598">
        <v>5</v>
      </c>
      <c r="F27" s="553" t="s">
        <v>174</v>
      </c>
      <c r="G27" s="301">
        <v>12</v>
      </c>
      <c r="H27" s="312" t="s">
        <v>300</v>
      </c>
      <c r="I27" s="312" t="s">
        <v>285</v>
      </c>
      <c r="J27" s="331">
        <v>0.55</v>
      </c>
      <c r="K27" s="314" t="s">
        <v>273</v>
      </c>
      <c r="L27" s="314">
        <v>0.8</v>
      </c>
      <c r="M27" s="323">
        <f>50%*3.57%</f>
        <v>0.017849999999999998</v>
      </c>
      <c r="N27" s="314">
        <v>0.55</v>
      </c>
      <c r="O27" s="314">
        <v>0.6</v>
      </c>
      <c r="P27" s="314">
        <v>0.65</v>
      </c>
      <c r="Q27" s="314">
        <v>0.7</v>
      </c>
      <c r="R27" s="314">
        <v>0.75</v>
      </c>
      <c r="S27" s="314">
        <v>0.8</v>
      </c>
      <c r="T27" s="316" t="s">
        <v>310</v>
      </c>
      <c r="U27" s="317" t="s">
        <v>286</v>
      </c>
      <c r="V27" s="221" t="s">
        <v>131</v>
      </c>
      <c r="W27" s="240"/>
      <c r="X27" s="223" t="str">
        <f>IF(W27&lt;&gt;0,IF(W27/L27&gt;100%,100%,W27/L27)," ")</f>
        <v> </v>
      </c>
      <c r="Y27" s="239"/>
      <c r="Z27" s="240"/>
      <c r="AA27" s="225" t="str">
        <f>IF(Z27&lt;&gt;0,IF(Z27/M27&gt;100%,100%,Z27/M27)," ")</f>
        <v> </v>
      </c>
      <c r="AB27" s="225"/>
      <c r="AC27" s="227" t="e">
        <f t="shared" si="0"/>
        <v>#DIV/0!</v>
      </c>
      <c r="AD27" s="228">
        <f t="shared" si="1"/>
        <v>0</v>
      </c>
      <c r="AE27" s="240"/>
      <c r="AF27" s="233" t="str">
        <f>IF(AE27&lt;&gt;0,IF(AE27/N27&gt;100%,100%,AE27/N27)," ")</f>
        <v> </v>
      </c>
      <c r="AG27" s="233"/>
      <c r="AH27" s="227" t="e">
        <f t="shared" si="2"/>
        <v>#DIV/0!</v>
      </c>
      <c r="AI27" s="228">
        <f t="shared" si="3"/>
        <v>0</v>
      </c>
      <c r="AJ27" s="241"/>
      <c r="AK27" s="233" t="str">
        <f>IF(AJ27&lt;&gt;0,IF(AJ27/O27&gt;100%,100%,AJ27/O27)," ")</f>
        <v> </v>
      </c>
      <c r="AL27" s="233"/>
      <c r="AM27" s="227" t="e">
        <f t="shared" si="4"/>
        <v>#DIV/0!</v>
      </c>
      <c r="AN27" s="228">
        <f t="shared" si="5"/>
        <v>0</v>
      </c>
      <c r="AO27" s="232"/>
      <c r="AP27" s="233" t="str">
        <f>IF(AO27&lt;&gt;0,IF(AO27/P27&gt;100%,100%,AO27/P27)," ")</f>
        <v> </v>
      </c>
      <c r="AQ27" s="233"/>
      <c r="AR27" s="227" t="e">
        <f t="shared" si="6"/>
        <v>#DIV/0!</v>
      </c>
      <c r="AS27" s="228">
        <f t="shared" si="7"/>
        <v>0</v>
      </c>
      <c r="AT27" s="232"/>
      <c r="AU27" s="233" t="str">
        <f>IF(AT27&lt;&gt;0,IF(AT27/Q27&gt;100%,100%,AT27/Q27)," ")</f>
        <v> </v>
      </c>
      <c r="AV27" s="233"/>
      <c r="AW27" s="230" t="e">
        <f t="shared" si="9"/>
        <v>#DIV/0!</v>
      </c>
      <c r="AX27" s="227" t="e">
        <f>IF(AW27&lt;&gt;0,IF(AW27/J27&gt;100%,100%,AW27/J27)," ")</f>
        <v>#DIV/0!</v>
      </c>
      <c r="AY27" s="228">
        <f t="shared" si="8"/>
        <v>0</v>
      </c>
      <c r="AZ27" s="234"/>
      <c r="BA27" s="234"/>
      <c r="BB27" s="234"/>
      <c r="BC27" s="234"/>
      <c r="BD27" s="234"/>
      <c r="BE27" s="235"/>
      <c r="BF27" s="235"/>
      <c r="BG27" s="235"/>
      <c r="BH27" s="235"/>
      <c r="BI27" s="235"/>
      <c r="BJ27" s="235"/>
      <c r="BK27" s="235"/>
      <c r="BL27" s="235"/>
      <c r="BM27" s="235"/>
      <c r="BN27" s="235"/>
      <c r="BO27" s="235"/>
      <c r="BP27" s="235"/>
      <c r="BQ27" s="235"/>
      <c r="BR27" s="235"/>
      <c r="BS27" s="235"/>
      <c r="BT27" s="235"/>
      <c r="BU27" s="235"/>
      <c r="BV27" s="236"/>
      <c r="BW27" s="236"/>
      <c r="BX27" s="237"/>
      <c r="BY27" s="237"/>
      <c r="BZ27" s="235"/>
      <c r="CA27" s="235"/>
    </row>
    <row r="28" spans="1:79" ht="76.5" customHeight="1">
      <c r="A28" s="541"/>
      <c r="B28" s="541"/>
      <c r="C28" s="541"/>
      <c r="D28" s="541"/>
      <c r="E28" s="599"/>
      <c r="F28" s="554"/>
      <c r="G28" s="301">
        <v>13</v>
      </c>
      <c r="H28" s="312" t="s">
        <v>301</v>
      </c>
      <c r="I28" s="312" t="s">
        <v>285</v>
      </c>
      <c r="J28" s="331">
        <v>0.9</v>
      </c>
      <c r="K28" s="314" t="s">
        <v>281</v>
      </c>
      <c r="L28" s="314">
        <v>0.95</v>
      </c>
      <c r="M28" s="323">
        <f>50%*3.57%</f>
        <v>0.017849999999999998</v>
      </c>
      <c r="N28" s="314"/>
      <c r="O28" s="314"/>
      <c r="P28" s="314">
        <v>0.92</v>
      </c>
      <c r="Q28" s="314"/>
      <c r="R28" s="315"/>
      <c r="S28" s="340">
        <v>0.95</v>
      </c>
      <c r="T28" s="316" t="s">
        <v>310</v>
      </c>
      <c r="U28" s="317" t="s">
        <v>286</v>
      </c>
      <c r="V28" s="248"/>
      <c r="W28" s="240"/>
      <c r="X28" s="223"/>
      <c r="Y28" s="239"/>
      <c r="Z28" s="240"/>
      <c r="AA28" s="225"/>
      <c r="AB28" s="225"/>
      <c r="AC28" s="227"/>
      <c r="AD28" s="228"/>
      <c r="AE28" s="240"/>
      <c r="AF28" s="233"/>
      <c r="AG28" s="233"/>
      <c r="AH28" s="227"/>
      <c r="AI28" s="228"/>
      <c r="AJ28" s="241"/>
      <c r="AK28" s="233"/>
      <c r="AL28" s="233"/>
      <c r="AM28" s="227"/>
      <c r="AN28" s="228"/>
      <c r="AO28" s="232"/>
      <c r="AP28" s="233"/>
      <c r="AQ28" s="233"/>
      <c r="AR28" s="227"/>
      <c r="AS28" s="228"/>
      <c r="AT28" s="232"/>
      <c r="AU28" s="233"/>
      <c r="AV28" s="233"/>
      <c r="AW28" s="230"/>
      <c r="AX28" s="227"/>
      <c r="AY28" s="228"/>
      <c r="AZ28" s="234"/>
      <c r="BA28" s="234"/>
      <c r="BB28" s="234"/>
      <c r="BC28" s="234"/>
      <c r="BD28" s="234"/>
      <c r="BE28" s="235"/>
      <c r="BF28" s="235"/>
      <c r="BG28" s="235"/>
      <c r="BH28" s="235"/>
      <c r="BI28" s="235"/>
      <c r="BJ28" s="235"/>
      <c r="BK28" s="235"/>
      <c r="BL28" s="235"/>
      <c r="BM28" s="235"/>
      <c r="BN28" s="235"/>
      <c r="BO28" s="235"/>
      <c r="BP28" s="235"/>
      <c r="BQ28" s="235"/>
      <c r="BR28" s="235"/>
      <c r="BS28" s="235"/>
      <c r="BT28" s="235"/>
      <c r="BU28" s="235"/>
      <c r="BV28" s="236"/>
      <c r="BW28" s="236"/>
      <c r="BX28" s="237"/>
      <c r="BY28" s="237"/>
      <c r="BZ28" s="235"/>
      <c r="CA28" s="235"/>
    </row>
    <row r="29" spans="1:79" ht="76.5" customHeight="1" hidden="1">
      <c r="A29" s="541"/>
      <c r="B29" s="541"/>
      <c r="C29" s="541"/>
      <c r="D29" s="541"/>
      <c r="E29" s="599"/>
      <c r="F29" s="554"/>
      <c r="G29" s="301"/>
      <c r="H29" s="318"/>
      <c r="I29" s="318"/>
      <c r="J29" s="341"/>
      <c r="K29" s="339"/>
      <c r="L29" s="339"/>
      <c r="M29" s="323"/>
      <c r="N29" s="339"/>
      <c r="O29" s="339"/>
      <c r="P29" s="339"/>
      <c r="Q29" s="339"/>
      <c r="R29" s="342"/>
      <c r="S29" s="343"/>
      <c r="T29" s="344"/>
      <c r="U29" s="344"/>
      <c r="V29" s="248"/>
      <c r="W29" s="240"/>
      <c r="X29" s="223"/>
      <c r="Y29" s="239"/>
      <c r="Z29" s="240"/>
      <c r="AA29" s="225"/>
      <c r="AB29" s="225"/>
      <c r="AC29" s="227"/>
      <c r="AD29" s="228"/>
      <c r="AE29" s="240"/>
      <c r="AF29" s="233"/>
      <c r="AG29" s="233"/>
      <c r="AH29" s="227"/>
      <c r="AI29" s="228"/>
      <c r="AJ29" s="241"/>
      <c r="AK29" s="233"/>
      <c r="AL29" s="233"/>
      <c r="AM29" s="227"/>
      <c r="AN29" s="228"/>
      <c r="AO29" s="232"/>
      <c r="AP29" s="233"/>
      <c r="AQ29" s="233"/>
      <c r="AR29" s="227"/>
      <c r="AS29" s="228"/>
      <c r="AT29" s="232"/>
      <c r="AU29" s="233"/>
      <c r="AV29" s="233"/>
      <c r="AW29" s="230"/>
      <c r="AX29" s="227"/>
      <c r="AY29" s="228"/>
      <c r="AZ29" s="234"/>
      <c r="BA29" s="234"/>
      <c r="BB29" s="234"/>
      <c r="BC29" s="234"/>
      <c r="BD29" s="234"/>
      <c r="BE29" s="235"/>
      <c r="BF29" s="235"/>
      <c r="BG29" s="235"/>
      <c r="BH29" s="235"/>
      <c r="BI29" s="235"/>
      <c r="BJ29" s="235"/>
      <c r="BK29" s="235"/>
      <c r="BL29" s="235"/>
      <c r="BM29" s="235"/>
      <c r="BN29" s="235"/>
      <c r="BO29" s="235"/>
      <c r="BP29" s="235"/>
      <c r="BQ29" s="235"/>
      <c r="BR29" s="235"/>
      <c r="BS29" s="235"/>
      <c r="BT29" s="235"/>
      <c r="BU29" s="235"/>
      <c r="BV29" s="236"/>
      <c r="BW29" s="236"/>
      <c r="BX29" s="237"/>
      <c r="BY29" s="237"/>
      <c r="BZ29" s="235"/>
      <c r="CA29" s="235"/>
    </row>
    <row r="30" spans="1:79" s="256" customFormat="1" ht="50.25" customHeight="1">
      <c r="A30" s="541"/>
      <c r="B30" s="541"/>
      <c r="C30" s="541"/>
      <c r="D30" s="542"/>
      <c r="E30" s="600"/>
      <c r="F30" s="555"/>
      <c r="G30" s="322"/>
      <c r="H30" s="543" t="s">
        <v>167</v>
      </c>
      <c r="I30" s="544"/>
      <c r="J30" s="544"/>
      <c r="K30" s="544"/>
      <c r="L30" s="545"/>
      <c r="M30" s="323">
        <v>0.0357</v>
      </c>
      <c r="N30" s="324"/>
      <c r="O30" s="324"/>
      <c r="P30" s="324"/>
      <c r="Q30" s="324"/>
      <c r="R30" s="325"/>
      <c r="S30" s="326"/>
      <c r="T30" s="327"/>
      <c r="U30" s="327"/>
      <c r="V30" s="283"/>
      <c r="W30" s="268"/>
      <c r="X30" s="269"/>
      <c r="Y30" s="270"/>
      <c r="Z30" s="268"/>
      <c r="AA30" s="271"/>
      <c r="AB30" s="271"/>
      <c r="AC30" s="272"/>
      <c r="AD30" s="273"/>
      <c r="AE30" s="268"/>
      <c r="AF30" s="274"/>
      <c r="AG30" s="274"/>
      <c r="AH30" s="272"/>
      <c r="AI30" s="273"/>
      <c r="AJ30" s="275"/>
      <c r="AK30" s="274"/>
      <c r="AL30" s="274"/>
      <c r="AM30" s="272"/>
      <c r="AN30" s="273"/>
      <c r="AO30" s="276"/>
      <c r="AP30" s="274"/>
      <c r="AQ30" s="274"/>
      <c r="AR30" s="272"/>
      <c r="AS30" s="273"/>
      <c r="AT30" s="276"/>
      <c r="AU30" s="274"/>
      <c r="AV30" s="274"/>
      <c r="AW30" s="277"/>
      <c r="AX30" s="272"/>
      <c r="AY30" s="273"/>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85"/>
      <c r="BW30" s="285"/>
      <c r="BX30" s="286"/>
      <c r="BY30" s="286"/>
      <c r="BZ30" s="278"/>
      <c r="CA30" s="278"/>
    </row>
    <row r="31" spans="1:79" ht="83.25" customHeight="1">
      <c r="A31" s="541"/>
      <c r="B31" s="541"/>
      <c r="C31" s="541"/>
      <c r="D31" s="552" t="s">
        <v>175</v>
      </c>
      <c r="E31" s="546">
        <v>6</v>
      </c>
      <c r="F31" s="553" t="s">
        <v>270</v>
      </c>
      <c r="G31" s="301">
        <v>14</v>
      </c>
      <c r="H31" s="345" t="s">
        <v>176</v>
      </c>
      <c r="I31" s="312" t="s">
        <v>308</v>
      </c>
      <c r="J31" s="346">
        <v>24</v>
      </c>
      <c r="K31" s="314" t="s">
        <v>281</v>
      </c>
      <c r="L31" s="347">
        <v>15</v>
      </c>
      <c r="M31" s="348">
        <f>M34/3</f>
        <v>0.010333333333333333</v>
      </c>
      <c r="N31" s="347">
        <v>23</v>
      </c>
      <c r="O31" s="347">
        <v>21</v>
      </c>
      <c r="P31" s="347">
        <v>20</v>
      </c>
      <c r="Q31" s="347">
        <v>18</v>
      </c>
      <c r="R31" s="346">
        <v>16</v>
      </c>
      <c r="S31" s="346">
        <v>15</v>
      </c>
      <c r="T31" s="316" t="s">
        <v>310</v>
      </c>
      <c r="U31" s="317" t="s">
        <v>286</v>
      </c>
      <c r="V31" s="238"/>
      <c r="W31" s="240"/>
      <c r="X31" s="223" t="str">
        <f>IF(W31&lt;&gt;0,IF(W31/L31&gt;100%,100%,W31/L31)," ")</f>
        <v> </v>
      </c>
      <c r="Y31" s="239"/>
      <c r="Z31" s="240"/>
      <c r="AA31" s="225" t="str">
        <f>IF(Z31&lt;&gt;0,IF(Z31/M31&gt;100%,100%,Z31/M31)," ")</f>
        <v> </v>
      </c>
      <c r="AB31" s="225"/>
      <c r="AC31" s="227" t="e">
        <f t="shared" si="0"/>
        <v>#DIV/0!</v>
      </c>
      <c r="AD31" s="228">
        <f t="shared" si="1"/>
        <v>0</v>
      </c>
      <c r="AE31" s="240"/>
      <c r="AF31" s="233" t="str">
        <f>IF(AE31&lt;&gt;0,IF(AE31/N31&gt;100%,100%,AE31/N31)," ")</f>
        <v> </v>
      </c>
      <c r="AG31" s="233"/>
      <c r="AH31" s="227" t="e">
        <f t="shared" si="2"/>
        <v>#DIV/0!</v>
      </c>
      <c r="AI31" s="228">
        <f t="shared" si="3"/>
        <v>0</v>
      </c>
      <c r="AJ31" s="241"/>
      <c r="AK31" s="233" t="str">
        <f>IF(AJ31&lt;&gt;0,IF(AJ31/O31&gt;100%,100%,AJ31/O31)," ")</f>
        <v> </v>
      </c>
      <c r="AL31" s="233"/>
      <c r="AM31" s="227" t="e">
        <f t="shared" si="4"/>
        <v>#DIV/0!</v>
      </c>
      <c r="AN31" s="228">
        <f t="shared" si="5"/>
        <v>0</v>
      </c>
      <c r="AO31" s="232"/>
      <c r="AP31" s="233" t="str">
        <f>IF(AO31&lt;&gt;0,IF(AO31/P31&gt;100%,100%,AO31/P31)," ")</f>
        <v> </v>
      </c>
      <c r="AQ31" s="233"/>
      <c r="AR31" s="227" t="e">
        <f t="shared" si="6"/>
        <v>#DIV/0!</v>
      </c>
      <c r="AS31" s="228">
        <f t="shared" si="7"/>
        <v>0</v>
      </c>
      <c r="AT31" s="232"/>
      <c r="AU31" s="233" t="str">
        <f>IF(AT31&lt;&gt;0,IF(AT31/Q31&gt;100%,100%,AT31/Q31)," ")</f>
        <v> </v>
      </c>
      <c r="AV31" s="233"/>
      <c r="AW31" s="230" t="e">
        <f t="shared" si="9"/>
        <v>#DIV/0!</v>
      </c>
      <c r="AX31" s="227" t="e">
        <f>IF(AW31&lt;&gt;0,IF(AW31/J31&gt;100%,100%,AW31/J31)," ")</f>
        <v>#DIV/0!</v>
      </c>
      <c r="AY31" s="228">
        <f t="shared" si="8"/>
        <v>0</v>
      </c>
      <c r="AZ31" s="234"/>
      <c r="BA31" s="234"/>
      <c r="BB31" s="234"/>
      <c r="BC31" s="234"/>
      <c r="BD31" s="234"/>
      <c r="BE31" s="235"/>
      <c r="BF31" s="235"/>
      <c r="BG31" s="235"/>
      <c r="BH31" s="235"/>
      <c r="BI31" s="235"/>
      <c r="BJ31" s="235"/>
      <c r="BK31" s="235"/>
      <c r="BL31" s="235"/>
      <c r="BM31" s="235"/>
      <c r="BN31" s="235"/>
      <c r="BO31" s="235"/>
      <c r="BP31" s="235"/>
      <c r="BQ31" s="235"/>
      <c r="BR31" s="235"/>
      <c r="BS31" s="235"/>
      <c r="BT31" s="235"/>
      <c r="BU31" s="235"/>
      <c r="BV31" s="242"/>
      <c r="BW31" s="242"/>
      <c r="BX31" s="235"/>
      <c r="BY31" s="235"/>
      <c r="BZ31" s="235"/>
      <c r="CA31" s="235"/>
    </row>
    <row r="32" spans="1:79" ht="60" customHeight="1">
      <c r="A32" s="541"/>
      <c r="B32" s="541"/>
      <c r="C32" s="541"/>
      <c r="D32" s="541"/>
      <c r="E32" s="547"/>
      <c r="F32" s="554"/>
      <c r="G32" s="301">
        <v>15</v>
      </c>
      <c r="H32" s="312" t="s">
        <v>302</v>
      </c>
      <c r="I32" s="312" t="s">
        <v>285</v>
      </c>
      <c r="J32" s="349">
        <v>0.9</v>
      </c>
      <c r="K32" s="314" t="s">
        <v>281</v>
      </c>
      <c r="L32" s="339">
        <v>0.92</v>
      </c>
      <c r="M32" s="348">
        <f>M34/3</f>
        <v>0.010333333333333333</v>
      </c>
      <c r="N32" s="314"/>
      <c r="O32" s="314">
        <v>0.92</v>
      </c>
      <c r="P32" s="314">
        <v>0.92</v>
      </c>
      <c r="Q32" s="314">
        <v>0.92</v>
      </c>
      <c r="R32" s="314">
        <v>0.92</v>
      </c>
      <c r="S32" s="314">
        <v>0.92</v>
      </c>
      <c r="T32" s="316" t="s">
        <v>310</v>
      </c>
      <c r="U32" s="317" t="s">
        <v>286</v>
      </c>
      <c r="V32" s="243" t="s">
        <v>125</v>
      </c>
      <c r="W32" s="240"/>
      <c r="X32" s="223" t="str">
        <f>IF(W32&lt;&gt;0,IF(W32/L32&gt;100%,100%,W32/L32)," ")</f>
        <v> </v>
      </c>
      <c r="Y32" s="239"/>
      <c r="Z32" s="240"/>
      <c r="AA32" s="225" t="str">
        <f>IF(Z32&lt;&gt;0,IF(Z32/M32&gt;100%,100%,Z32/M32)," ")</f>
        <v> </v>
      </c>
      <c r="AB32" s="225"/>
      <c r="AC32" s="227" t="e">
        <f t="shared" si="0"/>
        <v>#DIV/0!</v>
      </c>
      <c r="AD32" s="228">
        <f t="shared" si="1"/>
        <v>0</v>
      </c>
      <c r="AE32" s="240"/>
      <c r="AF32" s="233" t="str">
        <f>IF(AE32&lt;&gt;0,IF(AE32/N32&gt;100%,100%,AE32/N32)," ")</f>
        <v> </v>
      </c>
      <c r="AG32" s="233"/>
      <c r="AH32" s="227" t="e">
        <f t="shared" si="2"/>
        <v>#DIV/0!</v>
      </c>
      <c r="AI32" s="228">
        <f t="shared" si="3"/>
        <v>0</v>
      </c>
      <c r="AJ32" s="241"/>
      <c r="AK32" s="233" t="str">
        <f>IF(AJ32&lt;&gt;0,IF(AJ32/O32&gt;100%,100%,AJ32/O32)," ")</f>
        <v> </v>
      </c>
      <c r="AL32" s="233"/>
      <c r="AM32" s="227" t="e">
        <f t="shared" si="4"/>
        <v>#DIV/0!</v>
      </c>
      <c r="AN32" s="228">
        <f t="shared" si="5"/>
        <v>0</v>
      </c>
      <c r="AO32" s="232"/>
      <c r="AP32" s="233" t="str">
        <f>IF(AO32&lt;&gt;0,IF(AO32/P32&gt;100%,100%,AO32/P32)," ")</f>
        <v> </v>
      </c>
      <c r="AQ32" s="233"/>
      <c r="AR32" s="227" t="e">
        <f t="shared" si="6"/>
        <v>#DIV/0!</v>
      </c>
      <c r="AS32" s="228">
        <f t="shared" si="7"/>
        <v>0</v>
      </c>
      <c r="AT32" s="232"/>
      <c r="AU32" s="233" t="str">
        <f>IF(AT32&lt;&gt;0,IF(AT32/Q32&gt;100%,100%,AT32/Q32)," ")</f>
        <v> </v>
      </c>
      <c r="AV32" s="233"/>
      <c r="AW32" s="230" t="e">
        <f t="shared" si="9"/>
        <v>#DIV/0!</v>
      </c>
      <c r="AX32" s="227" t="e">
        <f>IF(AW32&lt;&gt;0,IF(AW32/J32&gt;100%,100%,AW32/J32)," ")</f>
        <v>#DIV/0!</v>
      </c>
      <c r="AY32" s="228">
        <f t="shared" si="8"/>
        <v>0</v>
      </c>
      <c r="AZ32" s="234"/>
      <c r="BA32" s="234"/>
      <c r="BB32" s="234"/>
      <c r="BC32" s="234"/>
      <c r="BD32" s="234"/>
      <c r="BE32" s="235"/>
      <c r="BF32" s="235"/>
      <c r="BG32" s="235"/>
      <c r="BH32" s="235"/>
      <c r="BI32" s="235"/>
      <c r="BJ32" s="235"/>
      <c r="BK32" s="235"/>
      <c r="BL32" s="235"/>
      <c r="BM32" s="235"/>
      <c r="BN32" s="235"/>
      <c r="BO32" s="235"/>
      <c r="BP32" s="235"/>
      <c r="BQ32" s="235"/>
      <c r="BR32" s="235"/>
      <c r="BS32" s="235"/>
      <c r="BT32" s="235"/>
      <c r="BU32" s="235"/>
      <c r="BV32" s="242"/>
      <c r="BW32" s="242"/>
      <c r="BX32" s="235"/>
      <c r="BY32" s="235"/>
      <c r="BZ32" s="235"/>
      <c r="CA32" s="235"/>
    </row>
    <row r="33" spans="1:79" ht="87.75" customHeight="1">
      <c r="A33" s="541"/>
      <c r="B33" s="541"/>
      <c r="C33" s="541"/>
      <c r="D33" s="541"/>
      <c r="E33" s="547"/>
      <c r="F33" s="554"/>
      <c r="G33" s="301">
        <v>16</v>
      </c>
      <c r="H33" s="312" t="s">
        <v>303</v>
      </c>
      <c r="I33" s="312" t="s">
        <v>285</v>
      </c>
      <c r="J33" s="350">
        <v>0.8</v>
      </c>
      <c r="K33" s="314" t="s">
        <v>273</v>
      </c>
      <c r="L33" s="339">
        <v>0.9</v>
      </c>
      <c r="M33" s="348">
        <f>M34/3</f>
        <v>0.010333333333333333</v>
      </c>
      <c r="N33" s="314"/>
      <c r="O33" s="314">
        <v>0.82</v>
      </c>
      <c r="P33" s="314">
        <v>0.84</v>
      </c>
      <c r="Q33" s="314">
        <v>0.86</v>
      </c>
      <c r="R33" s="312">
        <v>0.88</v>
      </c>
      <c r="S33" s="312">
        <v>0.9</v>
      </c>
      <c r="T33" s="316" t="s">
        <v>310</v>
      </c>
      <c r="U33" s="317" t="s">
        <v>286</v>
      </c>
      <c r="V33" s="243" t="s">
        <v>125</v>
      </c>
      <c r="W33" s="240"/>
      <c r="X33" s="223" t="str">
        <f>IF(W33&lt;&gt;0,IF(W33/L33&gt;100%,100%,W33/L33)," ")</f>
        <v> </v>
      </c>
      <c r="Y33" s="239"/>
      <c r="Z33" s="240"/>
      <c r="AA33" s="225" t="str">
        <f>IF(Z33&lt;&gt;0,IF(Z33/M33&gt;100%,100%,Z33/M33)," ")</f>
        <v> </v>
      </c>
      <c r="AB33" s="225"/>
      <c r="AC33" s="227" t="e">
        <f t="shared" si="0"/>
        <v>#DIV/0!</v>
      </c>
      <c r="AD33" s="228">
        <f t="shared" si="1"/>
        <v>0</v>
      </c>
      <c r="AE33" s="240"/>
      <c r="AF33" s="233" t="str">
        <f>IF(AE33&lt;&gt;0,IF(AE33/N33&gt;100%,100%,AE33/N33)," ")</f>
        <v> </v>
      </c>
      <c r="AG33" s="233"/>
      <c r="AH33" s="227" t="e">
        <f t="shared" si="2"/>
        <v>#DIV/0!</v>
      </c>
      <c r="AI33" s="228">
        <f t="shared" si="3"/>
        <v>0</v>
      </c>
      <c r="AJ33" s="241"/>
      <c r="AK33" s="233" t="str">
        <f>IF(AJ33&lt;&gt;0,IF(AJ33/O33&gt;100%,100%,AJ33/O33)," ")</f>
        <v> </v>
      </c>
      <c r="AL33" s="233"/>
      <c r="AM33" s="227" t="e">
        <f t="shared" si="4"/>
        <v>#DIV/0!</v>
      </c>
      <c r="AN33" s="228">
        <f t="shared" si="5"/>
        <v>0</v>
      </c>
      <c r="AO33" s="232"/>
      <c r="AP33" s="233" t="str">
        <f>IF(AO33&lt;&gt;0,IF(AO33/P33&gt;100%,100%,AO33/P33)," ")</f>
        <v> </v>
      </c>
      <c r="AQ33" s="233"/>
      <c r="AR33" s="227" t="e">
        <f t="shared" si="6"/>
        <v>#DIV/0!</v>
      </c>
      <c r="AS33" s="228">
        <f t="shared" si="7"/>
        <v>0</v>
      </c>
      <c r="AT33" s="232"/>
      <c r="AU33" s="233" t="str">
        <f>IF(AT33&lt;&gt;0,IF(AT33/Q33&gt;100%,100%,AT33/Q33)," ")</f>
        <v> </v>
      </c>
      <c r="AV33" s="233"/>
      <c r="AW33" s="230" t="e">
        <f t="shared" si="9"/>
        <v>#DIV/0!</v>
      </c>
      <c r="AX33" s="227" t="e">
        <f>IF(AW33&lt;&gt;0,IF(AW33/J33&gt;100%,100%,AW33/J33)," ")</f>
        <v>#DIV/0!</v>
      </c>
      <c r="AY33" s="228">
        <f t="shared" si="8"/>
        <v>0</v>
      </c>
      <c r="AZ33" s="234"/>
      <c r="BA33" s="234"/>
      <c r="BB33" s="234"/>
      <c r="BC33" s="234"/>
      <c r="BD33" s="234"/>
      <c r="BE33" s="235"/>
      <c r="BF33" s="235"/>
      <c r="BG33" s="235"/>
      <c r="BH33" s="235"/>
      <c r="BI33" s="235"/>
      <c r="BJ33" s="235"/>
      <c r="BK33" s="235"/>
      <c r="BL33" s="235"/>
      <c r="BM33" s="235"/>
      <c r="BN33" s="235"/>
      <c r="BO33" s="235"/>
      <c r="BP33" s="235"/>
      <c r="BQ33" s="235"/>
      <c r="BR33" s="235"/>
      <c r="BS33" s="235"/>
      <c r="BT33" s="235"/>
      <c r="BU33" s="235"/>
      <c r="BV33" s="242"/>
      <c r="BW33" s="242"/>
      <c r="BX33" s="235"/>
      <c r="BY33" s="235"/>
      <c r="BZ33" s="235"/>
      <c r="CA33" s="235"/>
    </row>
    <row r="34" spans="1:79" s="256" customFormat="1" ht="65.25" customHeight="1">
      <c r="A34" s="541"/>
      <c r="B34" s="541"/>
      <c r="C34" s="541"/>
      <c r="D34" s="541"/>
      <c r="E34" s="548"/>
      <c r="F34" s="555"/>
      <c r="G34" s="322"/>
      <c r="H34" s="543" t="s">
        <v>167</v>
      </c>
      <c r="I34" s="544"/>
      <c r="J34" s="544"/>
      <c r="K34" s="544"/>
      <c r="L34" s="545"/>
      <c r="M34" s="323">
        <v>0.031</v>
      </c>
      <c r="N34" s="324"/>
      <c r="O34" s="324"/>
      <c r="P34" s="324"/>
      <c r="Q34" s="324"/>
      <c r="R34" s="325"/>
      <c r="S34" s="326"/>
      <c r="T34" s="327"/>
      <c r="U34" s="327"/>
      <c r="V34" s="267"/>
      <c r="W34" s="268"/>
      <c r="X34" s="269"/>
      <c r="Y34" s="270"/>
      <c r="Z34" s="268"/>
      <c r="AA34" s="271"/>
      <c r="AB34" s="271"/>
      <c r="AC34" s="272"/>
      <c r="AD34" s="273"/>
      <c r="AE34" s="268"/>
      <c r="AF34" s="274"/>
      <c r="AG34" s="274"/>
      <c r="AH34" s="272"/>
      <c r="AI34" s="273"/>
      <c r="AJ34" s="275"/>
      <c r="AK34" s="274"/>
      <c r="AL34" s="274"/>
      <c r="AM34" s="272"/>
      <c r="AN34" s="273"/>
      <c r="AO34" s="276"/>
      <c r="AP34" s="274"/>
      <c r="AQ34" s="274"/>
      <c r="AR34" s="272"/>
      <c r="AS34" s="273"/>
      <c r="AT34" s="276"/>
      <c r="AU34" s="274"/>
      <c r="AV34" s="274"/>
      <c r="AW34" s="277"/>
      <c r="AX34" s="272"/>
      <c r="AY34" s="273"/>
      <c r="AZ34" s="278"/>
      <c r="BA34" s="278"/>
      <c r="BB34" s="278"/>
      <c r="BC34" s="278"/>
      <c r="BD34" s="278"/>
      <c r="BE34" s="278"/>
      <c r="BF34" s="278"/>
      <c r="BG34" s="278"/>
      <c r="BH34" s="278"/>
      <c r="BI34" s="278"/>
      <c r="BJ34" s="278"/>
      <c r="BK34" s="278"/>
      <c r="BL34" s="278"/>
      <c r="BM34" s="278"/>
      <c r="BN34" s="284"/>
      <c r="BO34" s="278"/>
      <c r="BP34" s="278"/>
      <c r="BQ34" s="278"/>
      <c r="BR34" s="278"/>
      <c r="BS34" s="278"/>
      <c r="BT34" s="278"/>
      <c r="BU34" s="278"/>
      <c r="BV34" s="279"/>
      <c r="BW34" s="279"/>
      <c r="BX34" s="278"/>
      <c r="BY34" s="278"/>
      <c r="BZ34" s="278"/>
      <c r="CA34" s="278"/>
    </row>
    <row r="35" spans="1:79" ht="82.5" customHeight="1">
      <c r="A35" s="541"/>
      <c r="B35" s="541"/>
      <c r="C35" s="541"/>
      <c r="D35" s="541"/>
      <c r="E35" s="546">
        <v>7</v>
      </c>
      <c r="F35" s="553" t="s">
        <v>177</v>
      </c>
      <c r="G35" s="301">
        <v>17</v>
      </c>
      <c r="H35" s="345" t="s">
        <v>178</v>
      </c>
      <c r="I35" s="312" t="s">
        <v>308</v>
      </c>
      <c r="J35" s="351">
        <v>18</v>
      </c>
      <c r="K35" s="314" t="s">
        <v>281</v>
      </c>
      <c r="L35" s="352" t="s">
        <v>405</v>
      </c>
      <c r="M35" s="348">
        <f>(M38-M37)/2</f>
        <v>0.007999999999999998</v>
      </c>
      <c r="N35" s="314" t="s">
        <v>406</v>
      </c>
      <c r="O35" s="314" t="s">
        <v>406</v>
      </c>
      <c r="P35" s="314" t="s">
        <v>406</v>
      </c>
      <c r="Q35" s="314" t="s">
        <v>406</v>
      </c>
      <c r="R35" s="314" t="s">
        <v>406</v>
      </c>
      <c r="S35" s="314" t="s">
        <v>406</v>
      </c>
      <c r="T35" s="316" t="s">
        <v>310</v>
      </c>
      <c r="U35" s="317" t="s">
        <v>286</v>
      </c>
      <c r="V35" s="243" t="s">
        <v>125</v>
      </c>
      <c r="W35" s="240"/>
      <c r="X35" s="223" t="str">
        <f>IF(W35&lt;&gt;0,IF(W35/L35&gt;100%,100%,W35/L35)," ")</f>
        <v> </v>
      </c>
      <c r="Y35" s="239"/>
      <c r="Z35" s="240"/>
      <c r="AA35" s="225" t="str">
        <f>IF(Z35&lt;&gt;0,IF(Z35/M35&gt;100%,100%,Z35/M35)," ")</f>
        <v> </v>
      </c>
      <c r="AB35" s="225"/>
      <c r="AC35" s="227" t="e">
        <f t="shared" si="0"/>
        <v>#DIV/0!</v>
      </c>
      <c r="AD35" s="228">
        <f t="shared" si="1"/>
        <v>0</v>
      </c>
      <c r="AE35" s="240"/>
      <c r="AF35" s="233" t="str">
        <f>IF(AE35&lt;&gt;0,IF(AE35/N35&gt;100%,100%,AE35/N35)," ")</f>
        <v> </v>
      </c>
      <c r="AG35" s="233"/>
      <c r="AH35" s="227" t="e">
        <f t="shared" si="2"/>
        <v>#DIV/0!</v>
      </c>
      <c r="AI35" s="228">
        <f t="shared" si="3"/>
        <v>0</v>
      </c>
      <c r="AJ35" s="241"/>
      <c r="AK35" s="233" t="str">
        <f>IF(AJ35&lt;&gt;0,IF(AJ35/O35&gt;100%,100%,AJ35/O35)," ")</f>
        <v> </v>
      </c>
      <c r="AL35" s="233"/>
      <c r="AM35" s="227" t="e">
        <f t="shared" si="4"/>
        <v>#DIV/0!</v>
      </c>
      <c r="AN35" s="228">
        <f t="shared" si="5"/>
        <v>0</v>
      </c>
      <c r="AO35" s="232"/>
      <c r="AP35" s="233" t="str">
        <f>IF(AO35&lt;&gt;0,IF(AO35/P35&gt;100%,100%,AO35/P35)," ")</f>
        <v> </v>
      </c>
      <c r="AQ35" s="233"/>
      <c r="AR35" s="227" t="e">
        <f t="shared" si="6"/>
        <v>#DIV/0!</v>
      </c>
      <c r="AS35" s="228">
        <f t="shared" si="7"/>
        <v>0</v>
      </c>
      <c r="AT35" s="232"/>
      <c r="AU35" s="233" t="str">
        <f>IF(AT35&lt;&gt;0,IF(AT35/Q35&gt;100%,100%,AT35/Q35)," ")</f>
        <v> </v>
      </c>
      <c r="AV35" s="233"/>
      <c r="AW35" s="230" t="e">
        <f t="shared" si="9"/>
        <v>#DIV/0!</v>
      </c>
      <c r="AX35" s="227" t="e">
        <f>IF(AW35&lt;&gt;0,IF(AW35/J35&gt;100%,100%,AW35/J35)," ")</f>
        <v>#DIV/0!</v>
      </c>
      <c r="AY35" s="228">
        <f t="shared" si="8"/>
        <v>0</v>
      </c>
      <c r="AZ35" s="245"/>
      <c r="BA35" s="245"/>
      <c r="BB35" s="245"/>
      <c r="BC35" s="245"/>
      <c r="BD35" s="245"/>
      <c r="BE35" s="246"/>
      <c r="BF35" s="246"/>
      <c r="BG35" s="246"/>
      <c r="BH35" s="246"/>
      <c r="BI35" s="246"/>
      <c r="BJ35" s="246"/>
      <c r="BK35" s="246"/>
      <c r="BL35" s="246"/>
      <c r="BM35" s="246"/>
      <c r="BO35" s="246"/>
      <c r="BP35" s="246"/>
      <c r="BQ35" s="246"/>
      <c r="BR35" s="246"/>
      <c r="BS35" s="246"/>
      <c r="BT35" s="246"/>
      <c r="BU35" s="246"/>
      <c r="BV35" s="247"/>
      <c r="BW35" s="247"/>
      <c r="BX35" s="247"/>
      <c r="BY35" s="247"/>
      <c r="BZ35" s="246"/>
      <c r="CA35" s="246"/>
    </row>
    <row r="36" spans="1:79" ht="75" customHeight="1">
      <c r="A36" s="541"/>
      <c r="B36" s="541"/>
      <c r="C36" s="541"/>
      <c r="D36" s="541"/>
      <c r="E36" s="547"/>
      <c r="F36" s="554"/>
      <c r="G36" s="301">
        <v>18</v>
      </c>
      <c r="H36" s="312" t="s">
        <v>426</v>
      </c>
      <c r="I36" s="312" t="s">
        <v>308</v>
      </c>
      <c r="J36" s="353">
        <v>2.27</v>
      </c>
      <c r="K36" s="314" t="s">
        <v>281</v>
      </c>
      <c r="L36" s="352" t="s">
        <v>407</v>
      </c>
      <c r="M36" s="348">
        <f>M35</f>
        <v>0.007999999999999998</v>
      </c>
      <c r="N36" s="352" t="s">
        <v>407</v>
      </c>
      <c r="O36" s="352" t="s">
        <v>407</v>
      </c>
      <c r="P36" s="352" t="s">
        <v>407</v>
      </c>
      <c r="Q36" s="352" t="s">
        <v>407</v>
      </c>
      <c r="R36" s="352" t="s">
        <v>407</v>
      </c>
      <c r="S36" s="352" t="s">
        <v>407</v>
      </c>
      <c r="T36" s="316" t="s">
        <v>310</v>
      </c>
      <c r="U36" s="317" t="s">
        <v>286</v>
      </c>
      <c r="V36" s="243" t="s">
        <v>125</v>
      </c>
      <c r="W36" s="240"/>
      <c r="X36" s="223" t="str">
        <f>IF(W36&lt;&gt;0,IF(W36/L36&gt;100%,100%,W36/L36)," ")</f>
        <v> </v>
      </c>
      <c r="Y36" s="239"/>
      <c r="Z36" s="240"/>
      <c r="AA36" s="225" t="str">
        <f>IF(Z36&lt;&gt;0,IF(Z36/M36&gt;100%,100%,Z36/M36)," ")</f>
        <v> </v>
      </c>
      <c r="AB36" s="225"/>
      <c r="AC36" s="227" t="e">
        <f t="shared" si="0"/>
        <v>#DIV/0!</v>
      </c>
      <c r="AD36" s="228">
        <f t="shared" si="1"/>
        <v>0</v>
      </c>
      <c r="AE36" s="240"/>
      <c r="AF36" s="233" t="str">
        <f>IF(AE36&lt;&gt;0,IF(AE36/N36&gt;100%,100%,AE36/N36)," ")</f>
        <v> </v>
      </c>
      <c r="AG36" s="233"/>
      <c r="AH36" s="227" t="e">
        <f t="shared" si="2"/>
        <v>#DIV/0!</v>
      </c>
      <c r="AI36" s="228">
        <f t="shared" si="3"/>
        <v>0</v>
      </c>
      <c r="AJ36" s="241"/>
      <c r="AK36" s="233" t="str">
        <f>IF(AJ36&lt;&gt;0,IF(AJ36/O36&gt;100%,100%,AJ36/O36)," ")</f>
        <v> </v>
      </c>
      <c r="AL36" s="233"/>
      <c r="AM36" s="227" t="e">
        <f t="shared" si="4"/>
        <v>#DIV/0!</v>
      </c>
      <c r="AN36" s="228">
        <f t="shared" si="5"/>
        <v>0</v>
      </c>
      <c r="AO36" s="232"/>
      <c r="AP36" s="233" t="str">
        <f>IF(AO36&lt;&gt;0,IF(AO36/P36&gt;100%,100%,AO36/P36)," ")</f>
        <v> </v>
      </c>
      <c r="AQ36" s="233"/>
      <c r="AR36" s="227" t="e">
        <f t="shared" si="6"/>
        <v>#DIV/0!</v>
      </c>
      <c r="AS36" s="228">
        <f t="shared" si="7"/>
        <v>0</v>
      </c>
      <c r="AT36" s="232"/>
      <c r="AU36" s="233" t="str">
        <f>IF(AT36&lt;&gt;0,IF(AT36/Q36&gt;100%,100%,AT36/Q36)," ")</f>
        <v> </v>
      </c>
      <c r="AV36" s="233"/>
      <c r="AW36" s="230" t="e">
        <f t="shared" si="9"/>
        <v>#DIV/0!</v>
      </c>
      <c r="AX36" s="227" t="e">
        <f>IF(AW36&lt;&gt;0,IF(AW36/J36&gt;100%,100%,AW36/J36)," ")</f>
        <v>#DIV/0!</v>
      </c>
      <c r="AY36" s="228">
        <f t="shared" si="8"/>
        <v>0</v>
      </c>
      <c r="AZ36" s="245"/>
      <c r="BA36" s="245"/>
      <c r="BB36" s="245"/>
      <c r="BC36" s="245"/>
      <c r="BD36" s="245"/>
      <c r="BE36" s="246"/>
      <c r="BF36" s="246"/>
      <c r="BG36" s="246"/>
      <c r="BH36" s="246"/>
      <c r="BI36" s="246"/>
      <c r="BJ36" s="246"/>
      <c r="BK36" s="246"/>
      <c r="BL36" s="246"/>
      <c r="BM36" s="246"/>
      <c r="BN36" s="246"/>
      <c r="BO36" s="246"/>
      <c r="BP36" s="246"/>
      <c r="BQ36" s="246"/>
      <c r="BR36" s="246"/>
      <c r="BS36" s="246"/>
      <c r="BT36" s="246"/>
      <c r="BU36" s="246"/>
      <c r="BV36" s="246"/>
      <c r="BW36" s="246"/>
      <c r="BX36" s="247"/>
      <c r="BY36" s="247"/>
      <c r="BZ36" s="246"/>
      <c r="CA36" s="246"/>
    </row>
    <row r="37" spans="1:79" ht="76.5" customHeight="1">
      <c r="A37" s="541"/>
      <c r="B37" s="541"/>
      <c r="C37" s="541"/>
      <c r="D37" s="541"/>
      <c r="E37" s="547"/>
      <c r="F37" s="554"/>
      <c r="G37" s="301">
        <v>19</v>
      </c>
      <c r="H37" s="312" t="s">
        <v>304</v>
      </c>
      <c r="I37" s="312" t="s">
        <v>285</v>
      </c>
      <c r="J37" s="312">
        <v>0.99</v>
      </c>
      <c r="K37" s="314" t="s">
        <v>281</v>
      </c>
      <c r="L37" s="312">
        <v>0.95</v>
      </c>
      <c r="M37" s="348">
        <v>0.02</v>
      </c>
      <c r="N37" s="312">
        <v>0.95</v>
      </c>
      <c r="O37" s="312">
        <v>0.95</v>
      </c>
      <c r="P37" s="312">
        <v>0.95</v>
      </c>
      <c r="Q37" s="312">
        <v>0.95</v>
      </c>
      <c r="R37" s="312">
        <v>0.95</v>
      </c>
      <c r="S37" s="312">
        <v>0.95</v>
      </c>
      <c r="T37" s="316" t="s">
        <v>310</v>
      </c>
      <c r="U37" s="317" t="s">
        <v>286</v>
      </c>
      <c r="V37" s="221" t="s">
        <v>131</v>
      </c>
      <c r="W37" s="240"/>
      <c r="X37" s="223" t="str">
        <f>IF(W37&lt;&gt;0,IF(W37/L37&gt;100%,100%,W37/L37)," ")</f>
        <v> </v>
      </c>
      <c r="Y37" s="239"/>
      <c r="Z37" s="240"/>
      <c r="AA37" s="225" t="str">
        <f>IF(Z37&lt;&gt;0,IF(Z37/M37&gt;100%,100%,Z37/M37)," ")</f>
        <v> </v>
      </c>
      <c r="AB37" s="225"/>
      <c r="AC37" s="227" t="e">
        <f t="shared" si="0"/>
        <v>#DIV/0!</v>
      </c>
      <c r="AD37" s="228">
        <f t="shared" si="1"/>
        <v>0</v>
      </c>
      <c r="AE37" s="240"/>
      <c r="AF37" s="233" t="str">
        <f>IF(AE37&lt;&gt;0,IF(AE37/N37&gt;100%,100%,AE37/N37)," ")</f>
        <v> </v>
      </c>
      <c r="AG37" s="233"/>
      <c r="AH37" s="227" t="e">
        <f t="shared" si="2"/>
        <v>#DIV/0!</v>
      </c>
      <c r="AI37" s="228">
        <f t="shared" si="3"/>
        <v>0</v>
      </c>
      <c r="AJ37" s="241"/>
      <c r="AK37" s="233" t="str">
        <f>IF(AJ37&lt;&gt;0,IF(AJ37/O37&gt;100%,100%,AJ37/O37)," ")</f>
        <v> </v>
      </c>
      <c r="AL37" s="233"/>
      <c r="AM37" s="227" t="e">
        <f t="shared" si="4"/>
        <v>#DIV/0!</v>
      </c>
      <c r="AN37" s="228">
        <f t="shared" si="5"/>
        <v>0</v>
      </c>
      <c r="AO37" s="232"/>
      <c r="AP37" s="233" t="str">
        <f>IF(AO37&lt;&gt;0,IF(AO37/P37&gt;100%,100%,AO37/P37)," ")</f>
        <v> </v>
      </c>
      <c r="AQ37" s="233"/>
      <c r="AR37" s="227" t="e">
        <f t="shared" si="6"/>
        <v>#DIV/0!</v>
      </c>
      <c r="AS37" s="228">
        <f t="shared" si="7"/>
        <v>0</v>
      </c>
      <c r="AT37" s="232"/>
      <c r="AU37" s="233" t="str">
        <f>IF(AT37&lt;&gt;0,IF(AT37/Q37&gt;100%,100%,AT37/Q37)," ")</f>
        <v> </v>
      </c>
      <c r="AV37" s="233"/>
      <c r="AW37" s="230" t="e">
        <f t="shared" si="9"/>
        <v>#DIV/0!</v>
      </c>
      <c r="AX37" s="227" t="e">
        <f>IF(AW37&lt;&gt;0,IF(AW37/J37&gt;100%,100%,AW37/J37)," ")</f>
        <v>#DIV/0!</v>
      </c>
      <c r="AY37" s="228">
        <f t="shared" si="8"/>
        <v>0</v>
      </c>
      <c r="AZ37" s="234"/>
      <c r="BA37" s="234"/>
      <c r="BB37" s="234"/>
      <c r="BC37" s="234"/>
      <c r="BD37" s="234"/>
      <c r="BE37" s="235"/>
      <c r="BF37" s="235"/>
      <c r="BG37" s="235"/>
      <c r="BH37" s="235"/>
      <c r="BI37" s="235"/>
      <c r="BJ37" s="235"/>
      <c r="BK37" s="235"/>
      <c r="BL37" s="235"/>
      <c r="BM37" s="235"/>
      <c r="BN37" s="235"/>
      <c r="BO37" s="235"/>
      <c r="BP37" s="235"/>
      <c r="BQ37" s="235"/>
      <c r="BR37" s="235"/>
      <c r="BS37" s="235"/>
      <c r="BT37" s="235"/>
      <c r="BU37" s="235"/>
      <c r="BV37" s="236"/>
      <c r="BW37" s="236"/>
      <c r="BX37" s="237"/>
      <c r="BY37" s="237"/>
      <c r="BZ37" s="235"/>
      <c r="CA37" s="235"/>
    </row>
    <row r="38" spans="1:79" s="256" customFormat="1" ht="51" customHeight="1">
      <c r="A38" s="541"/>
      <c r="B38" s="541"/>
      <c r="C38" s="541"/>
      <c r="D38" s="541"/>
      <c r="E38" s="548"/>
      <c r="F38" s="555"/>
      <c r="G38" s="322"/>
      <c r="H38" s="543" t="s">
        <v>167</v>
      </c>
      <c r="I38" s="544"/>
      <c r="J38" s="544"/>
      <c r="K38" s="544"/>
      <c r="L38" s="545"/>
      <c r="M38" s="333">
        <v>0.036</v>
      </c>
      <c r="N38" s="324"/>
      <c r="O38" s="324"/>
      <c r="P38" s="324"/>
      <c r="Q38" s="324"/>
      <c r="R38" s="325"/>
      <c r="S38" s="326"/>
      <c r="T38" s="327"/>
      <c r="U38" s="327"/>
      <c r="V38" s="287"/>
      <c r="W38" s="268"/>
      <c r="X38" s="269"/>
      <c r="Y38" s="270"/>
      <c r="Z38" s="268"/>
      <c r="AA38" s="271"/>
      <c r="AB38" s="271"/>
      <c r="AC38" s="272"/>
      <c r="AD38" s="273"/>
      <c r="AE38" s="268"/>
      <c r="AF38" s="274"/>
      <c r="AG38" s="274"/>
      <c r="AH38" s="272"/>
      <c r="AI38" s="273"/>
      <c r="AJ38" s="275"/>
      <c r="AK38" s="274"/>
      <c r="AL38" s="274"/>
      <c r="AM38" s="272"/>
      <c r="AN38" s="273"/>
      <c r="AO38" s="276"/>
      <c r="AP38" s="274"/>
      <c r="AQ38" s="274"/>
      <c r="AR38" s="272"/>
      <c r="AS38" s="273"/>
      <c r="AT38" s="276"/>
      <c r="AU38" s="274"/>
      <c r="AV38" s="274"/>
      <c r="AW38" s="277"/>
      <c r="AX38" s="272"/>
      <c r="AY38" s="273"/>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85"/>
      <c r="BW38" s="285"/>
      <c r="BX38" s="286"/>
      <c r="BY38" s="286"/>
      <c r="BZ38" s="278"/>
      <c r="CA38" s="278"/>
    </row>
    <row r="39" spans="1:79" ht="87" customHeight="1">
      <c r="A39" s="541"/>
      <c r="B39" s="541"/>
      <c r="C39" s="541"/>
      <c r="D39" s="541"/>
      <c r="E39" s="546">
        <v>8</v>
      </c>
      <c r="F39" s="553" t="s">
        <v>179</v>
      </c>
      <c r="G39" s="301">
        <v>20</v>
      </c>
      <c r="H39" s="312" t="s">
        <v>305</v>
      </c>
      <c r="I39" s="312" t="s">
        <v>285</v>
      </c>
      <c r="J39" s="349" t="s">
        <v>272</v>
      </c>
      <c r="K39" s="314" t="s">
        <v>281</v>
      </c>
      <c r="L39" s="314">
        <v>1</v>
      </c>
      <c r="M39" s="348">
        <f>M42</f>
        <v>0.017</v>
      </c>
      <c r="N39" s="314"/>
      <c r="O39" s="320"/>
      <c r="P39" s="320">
        <v>1</v>
      </c>
      <c r="Q39" s="320"/>
      <c r="R39" s="315"/>
      <c r="S39" s="328">
        <v>1</v>
      </c>
      <c r="T39" s="316" t="s">
        <v>310</v>
      </c>
      <c r="U39" s="317" t="s">
        <v>286</v>
      </c>
      <c r="V39" s="243" t="s">
        <v>125</v>
      </c>
      <c r="W39" s="240"/>
      <c r="X39" s="223" t="str">
        <f>IF(W39&lt;&gt;0,IF(W39/L39&gt;100%,100%,W39/L39)," ")</f>
        <v> </v>
      </c>
      <c r="Y39" s="239"/>
      <c r="Z39" s="240"/>
      <c r="AA39" s="225" t="str">
        <f>IF(Z39&lt;&gt;0,IF(Z39/M39&gt;100%,100%,Z39/M39)," ")</f>
        <v> </v>
      </c>
      <c r="AB39" s="225"/>
      <c r="AC39" s="227" t="e">
        <f t="shared" si="0"/>
        <v>#DIV/0!</v>
      </c>
      <c r="AD39" s="228">
        <f t="shared" si="1"/>
        <v>0</v>
      </c>
      <c r="AE39" s="240"/>
      <c r="AF39" s="233" t="str">
        <f>IF(AE39&lt;&gt;0,IF(AE39/N39&gt;100%,100%,AE39/N39)," ")</f>
        <v> </v>
      </c>
      <c r="AG39" s="233"/>
      <c r="AH39" s="227" t="e">
        <f t="shared" si="2"/>
        <v>#DIV/0!</v>
      </c>
      <c r="AI39" s="228">
        <f t="shared" si="3"/>
        <v>0</v>
      </c>
      <c r="AJ39" s="241"/>
      <c r="AK39" s="233" t="str">
        <f>IF(AJ39&lt;&gt;0,IF(AJ39/O39&gt;100%,100%,AJ39/O39)," ")</f>
        <v> </v>
      </c>
      <c r="AL39" s="233"/>
      <c r="AM39" s="227" t="e">
        <f t="shared" si="4"/>
        <v>#DIV/0!</v>
      </c>
      <c r="AN39" s="228">
        <f t="shared" si="5"/>
        <v>0</v>
      </c>
      <c r="AO39" s="232"/>
      <c r="AP39" s="233" t="str">
        <f>IF(AO39&lt;&gt;0,IF(AO39/P39&gt;100%,100%,AO39/P39)," ")</f>
        <v> </v>
      </c>
      <c r="AQ39" s="233"/>
      <c r="AR39" s="227" t="e">
        <f t="shared" si="6"/>
        <v>#DIV/0!</v>
      </c>
      <c r="AS39" s="228">
        <f t="shared" si="7"/>
        <v>0</v>
      </c>
      <c r="AT39" s="232"/>
      <c r="AU39" s="233" t="str">
        <f>IF(AT39&lt;&gt;0,IF(AT39/Q39&gt;100%,100%,AT39/Q39)," ")</f>
        <v> </v>
      </c>
      <c r="AV39" s="233"/>
      <c r="AW39" s="230" t="e">
        <f t="shared" si="9"/>
        <v>#DIV/0!</v>
      </c>
      <c r="AX39" s="227" t="e">
        <f>IF(AW39&lt;&gt;0,IF(AW39/J39&gt;100%,100%,AW39/J39)," ")</f>
        <v>#DIV/0!</v>
      </c>
      <c r="AY39" s="228">
        <f t="shared" si="8"/>
        <v>0</v>
      </c>
      <c r="AZ39" s="234"/>
      <c r="BA39" s="234"/>
      <c r="BB39" s="234"/>
      <c r="BC39" s="234"/>
      <c r="BD39" s="234"/>
      <c r="BE39" s="235"/>
      <c r="BF39" s="235"/>
      <c r="BG39" s="235"/>
      <c r="BH39" s="235"/>
      <c r="BI39" s="235"/>
      <c r="BJ39" s="235"/>
      <c r="BK39" s="235"/>
      <c r="BL39" s="235"/>
      <c r="BM39" s="235"/>
      <c r="BN39" s="235"/>
      <c r="BO39" s="235"/>
      <c r="BP39" s="235"/>
      <c r="BQ39" s="235"/>
      <c r="BR39" s="235"/>
      <c r="BS39" s="235"/>
      <c r="BT39" s="235"/>
      <c r="BU39" s="235"/>
      <c r="BV39" s="242"/>
      <c r="BW39" s="242"/>
      <c r="BX39" s="235"/>
      <c r="BY39" s="235"/>
      <c r="BZ39" s="235"/>
      <c r="CA39" s="235"/>
    </row>
    <row r="40" spans="1:79" ht="87" customHeight="1" hidden="1">
      <c r="A40" s="541"/>
      <c r="B40" s="541"/>
      <c r="C40" s="541"/>
      <c r="D40" s="541"/>
      <c r="E40" s="547"/>
      <c r="F40" s="554"/>
      <c r="G40" s="301"/>
      <c r="H40" s="318"/>
      <c r="I40" s="328"/>
      <c r="J40" s="349"/>
      <c r="K40" s="339"/>
      <c r="L40" s="339"/>
      <c r="M40" s="333"/>
      <c r="N40" s="314"/>
      <c r="O40" s="320"/>
      <c r="P40" s="320"/>
      <c r="Q40" s="320"/>
      <c r="R40" s="315"/>
      <c r="S40" s="321"/>
      <c r="T40" s="316"/>
      <c r="U40" s="316"/>
      <c r="V40" s="243"/>
      <c r="W40" s="240"/>
      <c r="X40" s="223"/>
      <c r="Y40" s="239"/>
      <c r="Z40" s="240"/>
      <c r="AA40" s="225"/>
      <c r="AB40" s="225"/>
      <c r="AC40" s="227"/>
      <c r="AD40" s="228"/>
      <c r="AE40" s="240"/>
      <c r="AF40" s="233"/>
      <c r="AG40" s="233"/>
      <c r="AH40" s="227"/>
      <c r="AI40" s="228"/>
      <c r="AJ40" s="241"/>
      <c r="AK40" s="233"/>
      <c r="AL40" s="233"/>
      <c r="AM40" s="227"/>
      <c r="AN40" s="228"/>
      <c r="AO40" s="232"/>
      <c r="AP40" s="233"/>
      <c r="AQ40" s="233"/>
      <c r="AR40" s="227"/>
      <c r="AS40" s="228"/>
      <c r="AT40" s="232"/>
      <c r="AU40" s="233"/>
      <c r="AV40" s="233"/>
      <c r="AW40" s="230"/>
      <c r="AX40" s="227"/>
      <c r="AY40" s="228"/>
      <c r="AZ40" s="234"/>
      <c r="BA40" s="234"/>
      <c r="BB40" s="234"/>
      <c r="BC40" s="234"/>
      <c r="BD40" s="234"/>
      <c r="BE40" s="235"/>
      <c r="BF40" s="235"/>
      <c r="BG40" s="235"/>
      <c r="BH40" s="235"/>
      <c r="BI40" s="235"/>
      <c r="BJ40" s="235"/>
      <c r="BK40" s="235"/>
      <c r="BL40" s="235"/>
      <c r="BM40" s="235"/>
      <c r="BN40" s="235"/>
      <c r="BO40" s="235"/>
      <c r="BP40" s="235"/>
      <c r="BQ40" s="235"/>
      <c r="BR40" s="235"/>
      <c r="BS40" s="235"/>
      <c r="BT40" s="235"/>
      <c r="BU40" s="235"/>
      <c r="BV40" s="242"/>
      <c r="BW40" s="242"/>
      <c r="BX40" s="235"/>
      <c r="BY40" s="235"/>
      <c r="BZ40" s="235"/>
      <c r="CA40" s="235"/>
    </row>
    <row r="41" spans="1:79" ht="87" customHeight="1" hidden="1">
      <c r="A41" s="541"/>
      <c r="B41" s="541"/>
      <c r="C41" s="541"/>
      <c r="D41" s="541"/>
      <c r="E41" s="547"/>
      <c r="F41" s="554"/>
      <c r="G41" s="301"/>
      <c r="H41" s="318"/>
      <c r="I41" s="328"/>
      <c r="J41" s="349"/>
      <c r="K41" s="339"/>
      <c r="L41" s="339"/>
      <c r="M41" s="333"/>
      <c r="N41" s="314"/>
      <c r="O41" s="320"/>
      <c r="P41" s="320"/>
      <c r="Q41" s="320"/>
      <c r="R41" s="315"/>
      <c r="S41" s="321"/>
      <c r="T41" s="316"/>
      <c r="U41" s="316"/>
      <c r="V41" s="243"/>
      <c r="W41" s="240"/>
      <c r="X41" s="223"/>
      <c r="Y41" s="239"/>
      <c r="Z41" s="240"/>
      <c r="AA41" s="225"/>
      <c r="AB41" s="225"/>
      <c r="AC41" s="227"/>
      <c r="AD41" s="228"/>
      <c r="AE41" s="240"/>
      <c r="AF41" s="233"/>
      <c r="AG41" s="233"/>
      <c r="AH41" s="227"/>
      <c r="AI41" s="228"/>
      <c r="AJ41" s="241"/>
      <c r="AK41" s="233"/>
      <c r="AL41" s="233"/>
      <c r="AM41" s="227"/>
      <c r="AN41" s="228"/>
      <c r="AO41" s="232"/>
      <c r="AP41" s="233"/>
      <c r="AQ41" s="233"/>
      <c r="AR41" s="227"/>
      <c r="AS41" s="228"/>
      <c r="AT41" s="232"/>
      <c r="AU41" s="233"/>
      <c r="AV41" s="233"/>
      <c r="AW41" s="230"/>
      <c r="AX41" s="227"/>
      <c r="AY41" s="228"/>
      <c r="AZ41" s="234"/>
      <c r="BA41" s="234"/>
      <c r="BB41" s="234"/>
      <c r="BC41" s="234"/>
      <c r="BD41" s="234"/>
      <c r="BE41" s="235"/>
      <c r="BF41" s="235"/>
      <c r="BG41" s="235"/>
      <c r="BH41" s="235"/>
      <c r="BI41" s="235"/>
      <c r="BJ41" s="235"/>
      <c r="BK41" s="235"/>
      <c r="BL41" s="235"/>
      <c r="BM41" s="235"/>
      <c r="BN41" s="235"/>
      <c r="BO41" s="235"/>
      <c r="BP41" s="235"/>
      <c r="BQ41" s="235"/>
      <c r="BR41" s="235"/>
      <c r="BS41" s="235"/>
      <c r="BT41" s="235"/>
      <c r="BU41" s="235"/>
      <c r="BV41" s="242"/>
      <c r="BW41" s="242"/>
      <c r="BX41" s="235"/>
      <c r="BY41" s="235"/>
      <c r="BZ41" s="235"/>
      <c r="CA41" s="235"/>
    </row>
    <row r="42" spans="1:79" s="256" customFormat="1" ht="55.5" customHeight="1">
      <c r="A42" s="541"/>
      <c r="B42" s="541"/>
      <c r="C42" s="541"/>
      <c r="D42" s="542"/>
      <c r="E42" s="548"/>
      <c r="F42" s="555"/>
      <c r="G42" s="322"/>
      <c r="H42" s="543" t="s">
        <v>167</v>
      </c>
      <c r="I42" s="544"/>
      <c r="J42" s="544"/>
      <c r="K42" s="544"/>
      <c r="L42" s="545"/>
      <c r="M42" s="333">
        <v>0.017</v>
      </c>
      <c r="N42" s="324"/>
      <c r="O42" s="324"/>
      <c r="P42" s="324"/>
      <c r="Q42" s="324"/>
      <c r="R42" s="325"/>
      <c r="S42" s="326"/>
      <c r="T42" s="327"/>
      <c r="U42" s="327"/>
      <c r="V42" s="267"/>
      <c r="W42" s="268"/>
      <c r="X42" s="269"/>
      <c r="Y42" s="270"/>
      <c r="Z42" s="268"/>
      <c r="AA42" s="271"/>
      <c r="AB42" s="271"/>
      <c r="AC42" s="272"/>
      <c r="AD42" s="273"/>
      <c r="AE42" s="268"/>
      <c r="AF42" s="274"/>
      <c r="AG42" s="274"/>
      <c r="AH42" s="272"/>
      <c r="AI42" s="273"/>
      <c r="AJ42" s="275"/>
      <c r="AK42" s="274"/>
      <c r="AL42" s="274"/>
      <c r="AM42" s="272"/>
      <c r="AN42" s="273"/>
      <c r="AO42" s="276"/>
      <c r="AP42" s="274"/>
      <c r="AQ42" s="274"/>
      <c r="AR42" s="272"/>
      <c r="AS42" s="273"/>
      <c r="AT42" s="276"/>
      <c r="AU42" s="274"/>
      <c r="AV42" s="274"/>
      <c r="AW42" s="277"/>
      <c r="AX42" s="272"/>
      <c r="AY42" s="273"/>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9"/>
      <c r="BW42" s="279"/>
      <c r="BX42" s="278"/>
      <c r="BY42" s="278"/>
      <c r="BZ42" s="278"/>
      <c r="CA42" s="278"/>
    </row>
    <row r="43" spans="1:79" ht="107.25" customHeight="1">
      <c r="A43" s="541"/>
      <c r="B43" s="541"/>
      <c r="C43" s="541"/>
      <c r="D43" s="552" t="s">
        <v>180</v>
      </c>
      <c r="E43" s="546">
        <v>9</v>
      </c>
      <c r="F43" s="553" t="s">
        <v>181</v>
      </c>
      <c r="G43" s="301">
        <v>21</v>
      </c>
      <c r="H43" s="312" t="s">
        <v>306</v>
      </c>
      <c r="I43" s="314" t="s">
        <v>307</v>
      </c>
      <c r="J43" s="351">
        <v>9</v>
      </c>
      <c r="K43" s="314" t="s">
        <v>281</v>
      </c>
      <c r="L43" s="347">
        <v>15</v>
      </c>
      <c r="M43" s="348">
        <v>0.026</v>
      </c>
      <c r="N43" s="314"/>
      <c r="O43" s="347">
        <v>11</v>
      </c>
      <c r="P43" s="314"/>
      <c r="Q43" s="347">
        <v>13</v>
      </c>
      <c r="R43" s="314"/>
      <c r="S43" s="347">
        <v>15</v>
      </c>
      <c r="T43" s="316" t="s">
        <v>310</v>
      </c>
      <c r="U43" s="317" t="s">
        <v>286</v>
      </c>
      <c r="V43" s="243" t="s">
        <v>125</v>
      </c>
      <c r="W43" s="240"/>
      <c r="X43" s="223" t="str">
        <f>IF(W43&lt;&gt;0,IF(W43/#REF!&gt;100%,100%,W43/#REF!)," ")</f>
        <v> </v>
      </c>
      <c r="Y43" s="239"/>
      <c r="Z43" s="240"/>
      <c r="AA43" s="225" t="str">
        <f>IF(Z43&lt;&gt;0,IF(Z43/#REF!&gt;100%,100%,Z43/#REF!)," ")</f>
        <v> </v>
      </c>
      <c r="AB43" s="225"/>
      <c r="AC43" s="227" t="e">
        <f t="shared" si="0"/>
        <v>#DIV/0!</v>
      </c>
      <c r="AD43" s="228">
        <f t="shared" si="1"/>
        <v>0</v>
      </c>
      <c r="AE43" s="240"/>
      <c r="AF43" s="233" t="str">
        <f>IF(AE43&lt;&gt;0,IF(AE43/#REF!&gt;100%,100%,AE43/#REF!)," ")</f>
        <v> </v>
      </c>
      <c r="AG43" s="233"/>
      <c r="AH43" s="227" t="e">
        <f t="shared" si="2"/>
        <v>#DIV/0!</v>
      </c>
      <c r="AI43" s="228">
        <f t="shared" si="3"/>
        <v>0</v>
      </c>
      <c r="AJ43" s="241"/>
      <c r="AK43" s="233" t="str">
        <f>IF(AJ43&lt;&gt;0,IF(AJ43/#REF!&gt;100%,100%,AJ43/#REF!)," ")</f>
        <v> </v>
      </c>
      <c r="AL43" s="233"/>
      <c r="AM43" s="227" t="e">
        <f t="shared" si="4"/>
        <v>#DIV/0!</v>
      </c>
      <c r="AN43" s="228">
        <f t="shared" si="5"/>
        <v>0</v>
      </c>
      <c r="AO43" s="232"/>
      <c r="AP43" s="233" t="str">
        <f>IF(AO43&lt;&gt;0,IF(AO43/#REF!&gt;100%,100%,AO43/#REF!)," ")</f>
        <v> </v>
      </c>
      <c r="AQ43" s="233"/>
      <c r="AR43" s="227" t="e">
        <f t="shared" si="6"/>
        <v>#DIV/0!</v>
      </c>
      <c r="AS43" s="228">
        <f t="shared" si="7"/>
        <v>0</v>
      </c>
      <c r="AT43" s="232"/>
      <c r="AU43" s="233" t="str">
        <f>IF(AT43&lt;&gt;0,IF(AT43/#REF!&gt;100%,100%,AT43/#REF!)," ")</f>
        <v> </v>
      </c>
      <c r="AV43" s="233"/>
      <c r="AW43" s="230" t="e">
        <f t="shared" si="9"/>
        <v>#DIV/0!</v>
      </c>
      <c r="AX43" s="227" t="e">
        <f>IF(AW43&lt;&gt;0,IF(AW43/#REF!&gt;100%,100%,AW43/#REF!)," ")</f>
        <v>#DIV/0!</v>
      </c>
      <c r="AY43" s="228">
        <f t="shared" si="8"/>
        <v>0</v>
      </c>
      <c r="AZ43" s="234"/>
      <c r="BA43" s="234"/>
      <c r="BB43" s="234"/>
      <c r="BC43" s="234"/>
      <c r="BD43" s="234"/>
      <c r="BE43" s="235"/>
      <c r="BF43" s="235"/>
      <c r="BG43" s="235"/>
      <c r="BH43" s="235"/>
      <c r="BI43" s="235"/>
      <c r="BJ43" s="235"/>
      <c r="BK43" s="235"/>
      <c r="BL43" s="235"/>
      <c r="BM43" s="235"/>
      <c r="BN43" s="235"/>
      <c r="BO43" s="235"/>
      <c r="BP43" s="235"/>
      <c r="BQ43" s="235"/>
      <c r="BR43" s="235"/>
      <c r="BS43" s="235"/>
      <c r="BT43" s="235"/>
      <c r="BU43" s="235"/>
      <c r="BV43" s="242"/>
      <c r="BW43" s="242"/>
      <c r="BX43" s="235"/>
      <c r="BY43" s="235"/>
      <c r="BZ43" s="235"/>
      <c r="CA43" s="235"/>
    </row>
    <row r="44" spans="1:79" ht="94.5" customHeight="1" hidden="1">
      <c r="A44" s="541"/>
      <c r="B44" s="541"/>
      <c r="C44" s="541"/>
      <c r="D44" s="541"/>
      <c r="E44" s="547"/>
      <c r="F44" s="554"/>
      <c r="G44" s="301"/>
      <c r="K44" s="210"/>
      <c r="M44" s="302"/>
      <c r="R44" s="210"/>
      <c r="V44" s="243" t="s">
        <v>125</v>
      </c>
      <c r="W44" s="240"/>
      <c r="X44" s="223" t="str">
        <f>IF(W44&lt;&gt;0,IF(W44/L43&gt;100%,100%,W44/L43)," ")</f>
        <v> </v>
      </c>
      <c r="Y44" s="239"/>
      <c r="Z44" s="240"/>
      <c r="AA44" s="225" t="str">
        <f>IF(Z44&lt;&gt;0,IF(Z44/M43&gt;100%,100%,Z44/M43)," ")</f>
        <v> </v>
      </c>
      <c r="AB44" s="225"/>
      <c r="AC44" s="227" t="e">
        <f t="shared" si="0"/>
        <v>#DIV/0!</v>
      </c>
      <c r="AD44" s="228">
        <f t="shared" si="1"/>
        <v>0</v>
      </c>
      <c r="AE44" s="240"/>
      <c r="AF44" s="233" t="str">
        <f>IF(AE44&lt;&gt;0,IF(AE44/N43&gt;100%,100%,AE44/N43)," ")</f>
        <v> </v>
      </c>
      <c r="AG44" s="233"/>
      <c r="AH44" s="227" t="e">
        <f t="shared" si="2"/>
        <v>#DIV/0!</v>
      </c>
      <c r="AI44" s="228">
        <f t="shared" si="3"/>
        <v>0</v>
      </c>
      <c r="AJ44" s="241"/>
      <c r="AK44" s="233" t="str">
        <f>IF(AJ44&lt;&gt;0,IF(AJ44/O43&gt;100%,100%,AJ44/O43)," ")</f>
        <v> </v>
      </c>
      <c r="AL44" s="233"/>
      <c r="AM44" s="227" t="e">
        <f t="shared" si="4"/>
        <v>#DIV/0!</v>
      </c>
      <c r="AN44" s="228">
        <f t="shared" si="5"/>
        <v>0</v>
      </c>
      <c r="AO44" s="232"/>
      <c r="AP44" s="233" t="str">
        <f>IF(AO44&lt;&gt;0,IF(AO44/P43&gt;100%,100%,AO44/P43)," ")</f>
        <v> </v>
      </c>
      <c r="AQ44" s="233"/>
      <c r="AR44" s="227" t="e">
        <f t="shared" si="6"/>
        <v>#DIV/0!</v>
      </c>
      <c r="AS44" s="228">
        <f t="shared" si="7"/>
        <v>0</v>
      </c>
      <c r="AT44" s="232"/>
      <c r="AU44" s="233" t="str">
        <f>IF(AT44&lt;&gt;0,IF(AT44/Q43&gt;100%,100%,AT44/Q43)," ")</f>
        <v> </v>
      </c>
      <c r="AV44" s="233"/>
      <c r="AW44" s="230" t="e">
        <f t="shared" si="9"/>
        <v>#DIV/0!</v>
      </c>
      <c r="AX44" s="227" t="e">
        <f>IF(AW44&lt;&gt;0,IF(AW44/J43&gt;100%,100%,AW44/J43)," ")</f>
        <v>#DIV/0!</v>
      </c>
      <c r="AY44" s="228">
        <f t="shared" si="8"/>
        <v>0</v>
      </c>
      <c r="AZ44" s="245"/>
      <c r="BA44" s="245"/>
      <c r="BB44" s="245"/>
      <c r="BC44" s="245"/>
      <c r="BD44" s="245"/>
      <c r="BE44" s="246"/>
      <c r="BF44" s="246"/>
      <c r="BG44" s="246"/>
      <c r="BH44" s="246"/>
      <c r="BI44" s="246"/>
      <c r="BJ44" s="246"/>
      <c r="BK44" s="246"/>
      <c r="BL44" s="246"/>
      <c r="BM44" s="246"/>
      <c r="BO44" s="246"/>
      <c r="BP44" s="246"/>
      <c r="BQ44" s="246"/>
      <c r="BR44" s="246"/>
      <c r="BS44" s="246"/>
      <c r="BT44" s="246"/>
      <c r="BU44" s="246"/>
      <c r="BV44" s="247"/>
      <c r="BW44" s="247"/>
      <c r="BX44" s="247"/>
      <c r="BY44" s="247"/>
      <c r="BZ44" s="246"/>
      <c r="CA44" s="246"/>
    </row>
    <row r="45" spans="1:79" ht="94.5" customHeight="1" hidden="1">
      <c r="A45" s="541"/>
      <c r="B45" s="541"/>
      <c r="C45" s="541"/>
      <c r="D45" s="541"/>
      <c r="E45" s="547"/>
      <c r="F45" s="554"/>
      <c r="G45" s="301"/>
      <c r="H45" s="318"/>
      <c r="I45" s="314"/>
      <c r="J45" s="331"/>
      <c r="K45" s="339"/>
      <c r="L45" s="314"/>
      <c r="M45" s="333"/>
      <c r="N45" s="314"/>
      <c r="O45" s="314"/>
      <c r="P45" s="314"/>
      <c r="Q45" s="314"/>
      <c r="R45" s="334"/>
      <c r="S45" s="334"/>
      <c r="T45" s="335"/>
      <c r="U45" s="335"/>
      <c r="V45" s="243"/>
      <c r="W45" s="240"/>
      <c r="X45" s="223"/>
      <c r="Y45" s="239"/>
      <c r="Z45" s="240"/>
      <c r="AA45" s="225"/>
      <c r="AB45" s="225"/>
      <c r="AC45" s="227"/>
      <c r="AD45" s="228"/>
      <c r="AE45" s="240"/>
      <c r="AF45" s="233"/>
      <c r="AG45" s="233"/>
      <c r="AH45" s="227"/>
      <c r="AI45" s="228"/>
      <c r="AJ45" s="241"/>
      <c r="AK45" s="233"/>
      <c r="AL45" s="233"/>
      <c r="AM45" s="227"/>
      <c r="AN45" s="228"/>
      <c r="AO45" s="232"/>
      <c r="AP45" s="233"/>
      <c r="AQ45" s="233"/>
      <c r="AR45" s="227"/>
      <c r="AS45" s="228"/>
      <c r="AT45" s="232"/>
      <c r="AU45" s="233"/>
      <c r="AV45" s="233"/>
      <c r="AW45" s="230"/>
      <c r="AX45" s="227"/>
      <c r="AY45" s="228"/>
      <c r="AZ45" s="245"/>
      <c r="BA45" s="245"/>
      <c r="BB45" s="245"/>
      <c r="BC45" s="245"/>
      <c r="BD45" s="245"/>
      <c r="BE45" s="246"/>
      <c r="BF45" s="246"/>
      <c r="BG45" s="246"/>
      <c r="BH45" s="246"/>
      <c r="BI45" s="246"/>
      <c r="BJ45" s="246"/>
      <c r="BK45" s="246"/>
      <c r="BL45" s="246"/>
      <c r="BM45" s="246"/>
      <c r="BO45" s="246"/>
      <c r="BP45" s="246"/>
      <c r="BQ45" s="246"/>
      <c r="BR45" s="246"/>
      <c r="BS45" s="246"/>
      <c r="BT45" s="246"/>
      <c r="BU45" s="246"/>
      <c r="BV45" s="247"/>
      <c r="BW45" s="247"/>
      <c r="BX45" s="247"/>
      <c r="BY45" s="247"/>
      <c r="BZ45" s="246"/>
      <c r="CA45" s="246"/>
    </row>
    <row r="46" spans="1:79" s="256" customFormat="1" ht="55.5" customHeight="1">
      <c r="A46" s="541"/>
      <c r="B46" s="541"/>
      <c r="C46" s="541"/>
      <c r="D46" s="541"/>
      <c r="E46" s="548"/>
      <c r="F46" s="555"/>
      <c r="G46" s="322"/>
      <c r="H46" s="543" t="s">
        <v>167</v>
      </c>
      <c r="I46" s="544"/>
      <c r="J46" s="544"/>
      <c r="K46" s="544"/>
      <c r="L46" s="545"/>
      <c r="M46" s="333">
        <f>M43</f>
        <v>0.026</v>
      </c>
      <c r="N46" s="324"/>
      <c r="O46" s="324"/>
      <c r="P46" s="324"/>
      <c r="Q46" s="324"/>
      <c r="R46" s="325"/>
      <c r="S46" s="326"/>
      <c r="T46" s="327"/>
      <c r="U46" s="327"/>
      <c r="V46" s="267"/>
      <c r="W46" s="268"/>
      <c r="X46" s="269"/>
      <c r="Y46" s="270"/>
      <c r="Z46" s="268"/>
      <c r="AA46" s="271"/>
      <c r="AB46" s="271"/>
      <c r="AC46" s="272"/>
      <c r="AD46" s="273"/>
      <c r="AE46" s="268"/>
      <c r="AF46" s="274"/>
      <c r="AG46" s="274"/>
      <c r="AH46" s="272"/>
      <c r="AI46" s="273"/>
      <c r="AJ46" s="275"/>
      <c r="AK46" s="274"/>
      <c r="AL46" s="274"/>
      <c r="AM46" s="272"/>
      <c r="AN46" s="273"/>
      <c r="AO46" s="276"/>
      <c r="AP46" s="274"/>
      <c r="AQ46" s="274"/>
      <c r="AR46" s="272"/>
      <c r="AS46" s="273"/>
      <c r="AT46" s="276"/>
      <c r="AU46" s="274"/>
      <c r="AV46" s="274"/>
      <c r="AW46" s="277"/>
      <c r="AX46" s="272"/>
      <c r="AY46" s="273"/>
      <c r="AZ46" s="280"/>
      <c r="BA46" s="280"/>
      <c r="BB46" s="280"/>
      <c r="BC46" s="280"/>
      <c r="BD46" s="280"/>
      <c r="BE46" s="280"/>
      <c r="BF46" s="280"/>
      <c r="BG46" s="280"/>
      <c r="BH46" s="280"/>
      <c r="BI46" s="280"/>
      <c r="BJ46" s="280"/>
      <c r="BK46" s="280"/>
      <c r="BL46" s="280"/>
      <c r="BM46" s="280"/>
      <c r="BO46" s="280"/>
      <c r="BP46" s="280"/>
      <c r="BQ46" s="280"/>
      <c r="BR46" s="280"/>
      <c r="BS46" s="280"/>
      <c r="BT46" s="280"/>
      <c r="BU46" s="280"/>
      <c r="BV46" s="281"/>
      <c r="BW46" s="281"/>
      <c r="BX46" s="281"/>
      <c r="BY46" s="281"/>
      <c r="BZ46" s="280"/>
      <c r="CA46" s="280"/>
    </row>
    <row r="47" spans="1:79" ht="127.5" customHeight="1">
      <c r="A47" s="541"/>
      <c r="B47" s="541"/>
      <c r="C47" s="541"/>
      <c r="D47" s="541"/>
      <c r="E47" s="546">
        <v>10</v>
      </c>
      <c r="F47" s="575" t="s">
        <v>182</v>
      </c>
      <c r="G47" s="301">
        <v>22</v>
      </c>
      <c r="H47" s="345" t="s">
        <v>271</v>
      </c>
      <c r="I47" s="312" t="s">
        <v>285</v>
      </c>
      <c r="J47" s="331" t="s">
        <v>272</v>
      </c>
      <c r="K47" s="314" t="s">
        <v>281</v>
      </c>
      <c r="L47" s="314">
        <v>0.3</v>
      </c>
      <c r="M47" s="348">
        <v>0.026</v>
      </c>
      <c r="N47" s="314"/>
      <c r="O47" s="314"/>
      <c r="P47" s="314">
        <v>0.15</v>
      </c>
      <c r="Q47" s="314"/>
      <c r="R47" s="334"/>
      <c r="S47" s="312">
        <v>0.3</v>
      </c>
      <c r="T47" s="316" t="s">
        <v>310</v>
      </c>
      <c r="U47" s="317" t="s">
        <v>286</v>
      </c>
      <c r="V47" s="243" t="s">
        <v>125</v>
      </c>
      <c r="W47" s="240"/>
      <c r="X47" s="223" t="str">
        <f>IF(W47&lt;&gt;0,IF(W47/L47&gt;100%,100%,W47/L47)," ")</f>
        <v> </v>
      </c>
      <c r="Y47" s="239"/>
      <c r="Z47" s="240"/>
      <c r="AA47" s="225" t="str">
        <f>IF(Z47&lt;&gt;0,IF(Z47/M47&gt;100%,100%,Z47/M47)," ")</f>
        <v> </v>
      </c>
      <c r="AB47" s="225"/>
      <c r="AC47" s="227" t="e">
        <f t="shared" si="0"/>
        <v>#DIV/0!</v>
      </c>
      <c r="AD47" s="228">
        <f t="shared" si="1"/>
        <v>0</v>
      </c>
      <c r="AE47" s="240"/>
      <c r="AF47" s="233" t="str">
        <f>IF(AE47&lt;&gt;0,IF(AE47/N47&gt;100%,100%,AE47/N47)," ")</f>
        <v> </v>
      </c>
      <c r="AG47" s="233"/>
      <c r="AH47" s="227" t="e">
        <f t="shared" si="2"/>
        <v>#DIV/0!</v>
      </c>
      <c r="AI47" s="228">
        <f t="shared" si="3"/>
        <v>0</v>
      </c>
      <c r="AJ47" s="241"/>
      <c r="AK47" s="233" t="str">
        <f>IF(AJ47&lt;&gt;0,IF(AJ47/O47&gt;100%,100%,AJ47/O47)," ")</f>
        <v> </v>
      </c>
      <c r="AL47" s="233"/>
      <c r="AM47" s="227" t="e">
        <f t="shared" si="4"/>
        <v>#DIV/0!</v>
      </c>
      <c r="AN47" s="228">
        <f t="shared" si="5"/>
        <v>0</v>
      </c>
      <c r="AO47" s="232"/>
      <c r="AP47" s="233" t="str">
        <f>IF(AO47&lt;&gt;0,IF(AO47/Q47&gt;100%,100%,AO47/Q47)," ")</f>
        <v> </v>
      </c>
      <c r="AQ47" s="233"/>
      <c r="AR47" s="227" t="e">
        <f t="shared" si="6"/>
        <v>#DIV/0!</v>
      </c>
      <c r="AS47" s="228">
        <f t="shared" si="7"/>
        <v>0</v>
      </c>
      <c r="AT47" s="232"/>
      <c r="AU47" s="233" t="str">
        <f>IF(AT47&lt;&gt;0,IF(AT47/#REF!&gt;100%,100%,AT47/#REF!)," ")</f>
        <v> </v>
      </c>
      <c r="AV47" s="233"/>
      <c r="AW47" s="230" t="e">
        <f t="shared" si="9"/>
        <v>#DIV/0!</v>
      </c>
      <c r="AX47" s="227" t="e">
        <f>IF(AW47&lt;&gt;0,IF(AW47/J47&gt;100%,100%,AW47/J47)," ")</f>
        <v>#DIV/0!</v>
      </c>
      <c r="AY47" s="228">
        <f t="shared" si="8"/>
        <v>0</v>
      </c>
      <c r="AZ47" s="245"/>
      <c r="BA47" s="245"/>
      <c r="BB47" s="245"/>
      <c r="BC47" s="245"/>
      <c r="BD47" s="245"/>
      <c r="BE47" s="246"/>
      <c r="BF47" s="246"/>
      <c r="BG47" s="246"/>
      <c r="BH47" s="246"/>
      <c r="BI47" s="246"/>
      <c r="BJ47" s="246"/>
      <c r="BK47" s="246"/>
      <c r="BL47" s="246"/>
      <c r="BM47" s="246"/>
      <c r="BN47" s="246"/>
      <c r="BO47" s="246"/>
      <c r="BP47" s="246"/>
      <c r="BQ47" s="246"/>
      <c r="BR47" s="246"/>
      <c r="BS47" s="246"/>
      <c r="BT47" s="246"/>
      <c r="BU47" s="246"/>
      <c r="BV47" s="246"/>
      <c r="BW47" s="246"/>
      <c r="BX47" s="247"/>
      <c r="BY47" s="247"/>
      <c r="BZ47" s="246"/>
      <c r="CA47" s="246"/>
    </row>
    <row r="48" spans="1:79" ht="128.25" customHeight="1" hidden="1">
      <c r="A48" s="541"/>
      <c r="B48" s="541"/>
      <c r="C48" s="541"/>
      <c r="D48" s="541"/>
      <c r="E48" s="547"/>
      <c r="F48" s="573"/>
      <c r="G48" s="301"/>
      <c r="H48" s="318"/>
      <c r="I48" s="314"/>
      <c r="J48" s="354"/>
      <c r="K48" s="314"/>
      <c r="L48" s="355"/>
      <c r="M48" s="319"/>
      <c r="N48" s="339"/>
      <c r="O48" s="355"/>
      <c r="P48" s="339"/>
      <c r="Q48" s="355"/>
      <c r="R48" s="339"/>
      <c r="S48" s="355"/>
      <c r="T48" s="335"/>
      <c r="U48" s="335"/>
      <c r="V48" s="221" t="s">
        <v>131</v>
      </c>
      <c r="W48" s="240"/>
      <c r="X48" s="223" t="str">
        <f>IF(W48&lt;&gt;0,IF(W48/L48&gt;100%,100%,W48/L48)," ")</f>
        <v> </v>
      </c>
      <c r="Y48" s="239"/>
      <c r="Z48" s="240"/>
      <c r="AA48" s="225" t="str">
        <f>IF(Z48&lt;&gt;0,IF(Z48/M48&gt;100%,100%,Z48/M48)," ")</f>
        <v> </v>
      </c>
      <c r="AB48" s="225"/>
      <c r="AC48" s="227" t="e">
        <f t="shared" si="0"/>
        <v>#DIV/0!</v>
      </c>
      <c r="AD48" s="228">
        <f t="shared" si="1"/>
        <v>0</v>
      </c>
      <c r="AE48" s="240"/>
      <c r="AF48" s="233" t="str">
        <f>IF(AE48&lt;&gt;0,IF(AE48/N48&gt;100%,100%,AE48/N48)," ")</f>
        <v> </v>
      </c>
      <c r="AG48" s="233"/>
      <c r="AH48" s="227" t="e">
        <f t="shared" si="2"/>
        <v>#DIV/0!</v>
      </c>
      <c r="AI48" s="228">
        <f t="shared" si="3"/>
        <v>0</v>
      </c>
      <c r="AJ48" s="241"/>
      <c r="AK48" s="233" t="str">
        <f>IF(AJ48&lt;&gt;0,IF(AJ48/O48&gt;100%,100%,AJ48/O48)," ")</f>
        <v> </v>
      </c>
      <c r="AL48" s="233"/>
      <c r="AM48" s="227" t="e">
        <f t="shared" si="4"/>
        <v>#DIV/0!</v>
      </c>
      <c r="AN48" s="228">
        <f t="shared" si="5"/>
        <v>0</v>
      </c>
      <c r="AO48" s="232"/>
      <c r="AP48" s="233" t="str">
        <f>IF(AO48&lt;&gt;0,IF(AO48/P48&gt;100%,100%,AO48/P48)," ")</f>
        <v> </v>
      </c>
      <c r="AQ48" s="233"/>
      <c r="AR48" s="227" t="e">
        <f t="shared" si="6"/>
        <v>#DIV/0!</v>
      </c>
      <c r="AS48" s="228">
        <f t="shared" si="7"/>
        <v>0</v>
      </c>
      <c r="AT48" s="232"/>
      <c r="AU48" s="233" t="str">
        <f>IF(AT48&lt;&gt;0,IF(AT48/Q48&gt;100%,100%,AT48/Q48)," ")</f>
        <v> </v>
      </c>
      <c r="AV48" s="233"/>
      <c r="AW48" s="230" t="e">
        <f t="shared" si="9"/>
        <v>#DIV/0!</v>
      </c>
      <c r="AX48" s="227" t="e">
        <f>IF(AW48&lt;&gt;0,IF(AW48/J48&gt;100%,100%,AW48/J48)," ")</f>
        <v>#DIV/0!</v>
      </c>
      <c r="AY48" s="228">
        <f t="shared" si="8"/>
        <v>0</v>
      </c>
      <c r="AZ48" s="234"/>
      <c r="BA48" s="234"/>
      <c r="BB48" s="234"/>
      <c r="BC48" s="234"/>
      <c r="BD48" s="234"/>
      <c r="BE48" s="235"/>
      <c r="BF48" s="235"/>
      <c r="BG48" s="235"/>
      <c r="BH48" s="235"/>
      <c r="BI48" s="235"/>
      <c r="BJ48" s="235"/>
      <c r="BK48" s="235"/>
      <c r="BL48" s="235"/>
      <c r="BM48" s="235"/>
      <c r="BN48" s="235"/>
      <c r="BO48" s="235"/>
      <c r="BP48" s="235"/>
      <c r="BQ48" s="235"/>
      <c r="BR48" s="235"/>
      <c r="BS48" s="235"/>
      <c r="BT48" s="235"/>
      <c r="BU48" s="235"/>
      <c r="BV48" s="236"/>
      <c r="BW48" s="236"/>
      <c r="BX48" s="237"/>
      <c r="BY48" s="237"/>
      <c r="BZ48" s="235"/>
      <c r="CA48" s="235"/>
    </row>
    <row r="49" spans="1:79" ht="112.5" customHeight="1" hidden="1">
      <c r="A49" s="541"/>
      <c r="B49" s="541"/>
      <c r="C49" s="541"/>
      <c r="D49" s="541"/>
      <c r="E49" s="547"/>
      <c r="F49" s="573"/>
      <c r="G49" s="301"/>
      <c r="H49" s="312"/>
      <c r="I49" s="312"/>
      <c r="J49" s="331"/>
      <c r="K49" s="314"/>
      <c r="L49" s="347"/>
      <c r="M49" s="319"/>
      <c r="N49" s="339"/>
      <c r="O49" s="339"/>
      <c r="P49" s="343"/>
      <c r="Q49" s="334"/>
      <c r="R49" s="315"/>
      <c r="S49" s="334"/>
      <c r="T49" s="335"/>
      <c r="U49" s="335"/>
      <c r="V49" s="248"/>
      <c r="W49" s="240"/>
      <c r="X49" s="223"/>
      <c r="Y49" s="239"/>
      <c r="Z49" s="240"/>
      <c r="AA49" s="225"/>
      <c r="AB49" s="225"/>
      <c r="AC49" s="227"/>
      <c r="AD49" s="228"/>
      <c r="AE49" s="240"/>
      <c r="AF49" s="233"/>
      <c r="AG49" s="233"/>
      <c r="AH49" s="227"/>
      <c r="AI49" s="228"/>
      <c r="AJ49" s="241"/>
      <c r="AK49" s="233"/>
      <c r="AL49" s="233"/>
      <c r="AM49" s="227"/>
      <c r="AN49" s="228"/>
      <c r="AO49" s="232"/>
      <c r="AP49" s="233"/>
      <c r="AQ49" s="233"/>
      <c r="AR49" s="227"/>
      <c r="AS49" s="228"/>
      <c r="AT49" s="232"/>
      <c r="AU49" s="233"/>
      <c r="AV49" s="233"/>
      <c r="AW49" s="230"/>
      <c r="AX49" s="227"/>
      <c r="AY49" s="228"/>
      <c r="AZ49" s="234"/>
      <c r="BA49" s="234"/>
      <c r="BB49" s="234"/>
      <c r="BC49" s="234"/>
      <c r="BD49" s="234"/>
      <c r="BE49" s="235"/>
      <c r="BF49" s="235"/>
      <c r="BG49" s="235"/>
      <c r="BH49" s="235"/>
      <c r="BI49" s="235"/>
      <c r="BJ49" s="235"/>
      <c r="BK49" s="235"/>
      <c r="BL49" s="235"/>
      <c r="BM49" s="235"/>
      <c r="BN49" s="235"/>
      <c r="BO49" s="235"/>
      <c r="BP49" s="235"/>
      <c r="BQ49" s="235"/>
      <c r="BR49" s="235"/>
      <c r="BS49" s="235"/>
      <c r="BT49" s="235"/>
      <c r="BU49" s="235"/>
      <c r="BV49" s="236"/>
      <c r="BW49" s="236"/>
      <c r="BX49" s="237"/>
      <c r="BY49" s="237"/>
      <c r="BZ49" s="235"/>
      <c r="CA49" s="235"/>
    </row>
    <row r="50" spans="1:79" s="256" customFormat="1" ht="52.5" customHeight="1">
      <c r="A50" s="541"/>
      <c r="B50" s="542"/>
      <c r="C50" s="542"/>
      <c r="D50" s="542"/>
      <c r="E50" s="548"/>
      <c r="F50" s="574"/>
      <c r="G50" s="322"/>
      <c r="H50" s="543" t="s">
        <v>167</v>
      </c>
      <c r="I50" s="544"/>
      <c r="J50" s="544"/>
      <c r="K50" s="544"/>
      <c r="L50" s="545"/>
      <c r="M50" s="333">
        <f>M47</f>
        <v>0.026</v>
      </c>
      <c r="N50" s="324"/>
      <c r="O50" s="324"/>
      <c r="P50" s="324"/>
      <c r="Q50" s="324"/>
      <c r="R50" s="325"/>
      <c r="S50" s="326"/>
      <c r="T50" s="327"/>
      <c r="U50" s="327"/>
      <c r="V50" s="283"/>
      <c r="W50" s="268"/>
      <c r="X50" s="269"/>
      <c r="Y50" s="270"/>
      <c r="Z50" s="268"/>
      <c r="AA50" s="271"/>
      <c r="AB50" s="271"/>
      <c r="AC50" s="272"/>
      <c r="AD50" s="273"/>
      <c r="AE50" s="268"/>
      <c r="AF50" s="274"/>
      <c r="AG50" s="274"/>
      <c r="AH50" s="272"/>
      <c r="AI50" s="273"/>
      <c r="AJ50" s="275"/>
      <c r="AK50" s="274"/>
      <c r="AL50" s="274"/>
      <c r="AM50" s="272"/>
      <c r="AN50" s="273"/>
      <c r="AO50" s="276"/>
      <c r="AP50" s="274"/>
      <c r="AQ50" s="274"/>
      <c r="AR50" s="272"/>
      <c r="AS50" s="273"/>
      <c r="AT50" s="276"/>
      <c r="AU50" s="274"/>
      <c r="AV50" s="274"/>
      <c r="AW50" s="277"/>
      <c r="AX50" s="272"/>
      <c r="AY50" s="273"/>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85"/>
      <c r="BW50" s="285"/>
      <c r="BX50" s="286"/>
      <c r="BY50" s="286"/>
      <c r="BZ50" s="278"/>
      <c r="CA50" s="278"/>
    </row>
    <row r="51" spans="1:79" ht="83.25" customHeight="1" hidden="1">
      <c r="A51" s="541"/>
      <c r="B51" s="552" t="s">
        <v>183</v>
      </c>
      <c r="C51" s="552" t="s">
        <v>184</v>
      </c>
      <c r="D51" s="552" t="s">
        <v>185</v>
      </c>
      <c r="E51" s="546">
        <v>11</v>
      </c>
      <c r="F51" s="549" t="s">
        <v>186</v>
      </c>
      <c r="G51" s="301"/>
      <c r="H51" s="345" t="s">
        <v>187</v>
      </c>
      <c r="I51" s="318"/>
      <c r="J51" s="341"/>
      <c r="K51" s="356"/>
      <c r="L51" s="339"/>
      <c r="M51" s="339"/>
      <c r="N51" s="339"/>
      <c r="O51" s="339"/>
      <c r="P51" s="339"/>
      <c r="Q51" s="339"/>
      <c r="R51" s="342"/>
      <c r="S51" s="343"/>
      <c r="T51" s="357"/>
      <c r="U51" s="357"/>
      <c r="V51" s="238"/>
      <c r="W51" s="240"/>
      <c r="X51" s="223" t="str">
        <f>IF(W51&lt;&gt;0,IF(W51/L51&gt;100%,100%,W51/L51)," ")</f>
        <v> </v>
      </c>
      <c r="Y51" s="239"/>
      <c r="Z51" s="240"/>
      <c r="AA51" s="225" t="str">
        <f>IF(Z51&lt;&gt;0,IF(Z51/M51&gt;100%,100%,Z51/M51)," ")</f>
        <v> </v>
      </c>
      <c r="AB51" s="225"/>
      <c r="AC51" s="227" t="e">
        <f t="shared" si="0"/>
        <v>#DIV/0!</v>
      </c>
      <c r="AD51" s="228">
        <f t="shared" si="1"/>
        <v>0</v>
      </c>
      <c r="AE51" s="240"/>
      <c r="AF51" s="233" t="str">
        <f>IF(AE51&lt;&gt;0,IF(AE51/N51&gt;100%,100%,AE51/N51)," ")</f>
        <v> </v>
      </c>
      <c r="AG51" s="233"/>
      <c r="AH51" s="227" t="e">
        <f t="shared" si="2"/>
        <v>#DIV/0!</v>
      </c>
      <c r="AI51" s="228">
        <f t="shared" si="3"/>
        <v>0</v>
      </c>
      <c r="AJ51" s="241"/>
      <c r="AK51" s="233" t="str">
        <f>IF(AJ51&lt;&gt;0,IF(AJ51/O51&gt;100%,100%,AJ51/O51)," ")</f>
        <v> </v>
      </c>
      <c r="AL51" s="233"/>
      <c r="AM51" s="227" t="e">
        <f t="shared" si="4"/>
        <v>#DIV/0!</v>
      </c>
      <c r="AN51" s="228">
        <f t="shared" si="5"/>
        <v>0</v>
      </c>
      <c r="AO51" s="232"/>
      <c r="AP51" s="233" t="str">
        <f>IF(AO51&lt;&gt;0,IF(AO51/P51&gt;100%,100%,AO51/P51)," ")</f>
        <v> </v>
      </c>
      <c r="AQ51" s="233"/>
      <c r="AR51" s="227" t="e">
        <f t="shared" si="6"/>
        <v>#DIV/0!</v>
      </c>
      <c r="AS51" s="228">
        <f t="shared" si="7"/>
        <v>0</v>
      </c>
      <c r="AT51" s="232"/>
      <c r="AU51" s="233" t="str">
        <f>IF(AT51&lt;&gt;0,IF(AT51/Q51&gt;100%,100%,AT51/Q51)," ")</f>
        <v> </v>
      </c>
      <c r="AV51" s="233"/>
      <c r="AW51" s="230" t="e">
        <f t="shared" si="9"/>
        <v>#DIV/0!</v>
      </c>
      <c r="AX51" s="227" t="e">
        <f>IF(AW51&lt;&gt;0,IF(AW51/J51&gt;100%,100%,AW51/J51)," ")</f>
        <v>#DIV/0!</v>
      </c>
      <c r="AY51" s="228">
        <f t="shared" si="8"/>
        <v>0</v>
      </c>
      <c r="AZ51" s="234"/>
      <c r="BA51" s="234"/>
      <c r="BB51" s="234"/>
      <c r="BC51" s="234"/>
      <c r="BD51" s="234"/>
      <c r="BE51" s="235"/>
      <c r="BF51" s="235"/>
      <c r="BG51" s="235"/>
      <c r="BH51" s="235"/>
      <c r="BI51" s="235"/>
      <c r="BJ51" s="235"/>
      <c r="BK51" s="235"/>
      <c r="BL51" s="235"/>
      <c r="BM51" s="235"/>
      <c r="BN51" s="235"/>
      <c r="BO51" s="235"/>
      <c r="BP51" s="235"/>
      <c r="BQ51" s="235"/>
      <c r="BR51" s="235"/>
      <c r="BS51" s="235"/>
      <c r="BT51" s="235"/>
      <c r="BU51" s="235"/>
      <c r="BV51" s="242"/>
      <c r="BW51" s="242"/>
      <c r="BX51" s="235"/>
      <c r="BY51" s="235"/>
      <c r="BZ51" s="235"/>
      <c r="CA51" s="235"/>
    </row>
    <row r="52" spans="1:79" ht="60" customHeight="1" hidden="1">
      <c r="A52" s="541"/>
      <c r="B52" s="541"/>
      <c r="C52" s="541"/>
      <c r="D52" s="541"/>
      <c r="E52" s="547"/>
      <c r="F52" s="550"/>
      <c r="G52" s="301"/>
      <c r="H52" s="318"/>
      <c r="I52" s="328"/>
      <c r="J52" s="349"/>
      <c r="K52" s="356"/>
      <c r="L52" s="339"/>
      <c r="M52" s="339"/>
      <c r="N52" s="314"/>
      <c r="O52" s="320"/>
      <c r="P52" s="320"/>
      <c r="Q52" s="320"/>
      <c r="R52" s="315"/>
      <c r="S52" s="321"/>
      <c r="T52" s="316"/>
      <c r="U52" s="316"/>
      <c r="V52" s="243" t="s">
        <v>125</v>
      </c>
      <c r="W52" s="240"/>
      <c r="X52" s="223" t="str">
        <f>IF(W52&lt;&gt;0,IF(W52/L52&gt;100%,100%,W52/L52)," ")</f>
        <v> </v>
      </c>
      <c r="Y52" s="239"/>
      <c r="Z52" s="240"/>
      <c r="AA52" s="225" t="str">
        <f>IF(Z52&lt;&gt;0,IF(Z52/M52&gt;100%,100%,Z52/M52)," ")</f>
        <v> </v>
      </c>
      <c r="AB52" s="225"/>
      <c r="AC52" s="227" t="e">
        <f t="shared" si="0"/>
        <v>#DIV/0!</v>
      </c>
      <c r="AD52" s="228">
        <f t="shared" si="1"/>
        <v>0</v>
      </c>
      <c r="AE52" s="240"/>
      <c r="AF52" s="233" t="str">
        <f>IF(AE52&lt;&gt;0,IF(AE52/N52&gt;100%,100%,AE52/N52)," ")</f>
        <v> </v>
      </c>
      <c r="AG52" s="233"/>
      <c r="AH52" s="227" t="e">
        <f t="shared" si="2"/>
        <v>#DIV/0!</v>
      </c>
      <c r="AI52" s="228">
        <f t="shared" si="3"/>
        <v>0</v>
      </c>
      <c r="AJ52" s="241"/>
      <c r="AK52" s="233" t="str">
        <f>IF(AJ52&lt;&gt;0,IF(AJ52/O52&gt;100%,100%,AJ52/O52)," ")</f>
        <v> </v>
      </c>
      <c r="AL52" s="233"/>
      <c r="AM52" s="227" t="e">
        <f t="shared" si="4"/>
        <v>#DIV/0!</v>
      </c>
      <c r="AN52" s="228">
        <f t="shared" si="5"/>
        <v>0</v>
      </c>
      <c r="AO52" s="232"/>
      <c r="AP52" s="233" t="str">
        <f>IF(AO52&lt;&gt;0,IF(AO52/P52&gt;100%,100%,AO52/P52)," ")</f>
        <v> </v>
      </c>
      <c r="AQ52" s="233"/>
      <c r="AR52" s="227" t="e">
        <f t="shared" si="6"/>
        <v>#DIV/0!</v>
      </c>
      <c r="AS52" s="228">
        <f t="shared" si="7"/>
        <v>0</v>
      </c>
      <c r="AT52" s="232"/>
      <c r="AU52" s="233" t="str">
        <f>IF(AT52&lt;&gt;0,IF(AT52/Q52&gt;100%,100%,AT52/Q52)," ")</f>
        <v> </v>
      </c>
      <c r="AV52" s="233"/>
      <c r="AW52" s="230" t="e">
        <f t="shared" si="9"/>
        <v>#DIV/0!</v>
      </c>
      <c r="AX52" s="227" t="e">
        <f>IF(AW52&lt;&gt;0,IF(AW52/J52&gt;100%,100%,AW52/J52)," ")</f>
        <v>#DIV/0!</v>
      </c>
      <c r="AY52" s="228">
        <f t="shared" si="8"/>
        <v>0</v>
      </c>
      <c r="AZ52" s="234"/>
      <c r="BA52" s="234"/>
      <c r="BB52" s="234"/>
      <c r="BC52" s="234"/>
      <c r="BD52" s="234"/>
      <c r="BE52" s="235"/>
      <c r="BF52" s="235"/>
      <c r="BG52" s="235"/>
      <c r="BH52" s="235"/>
      <c r="BI52" s="235"/>
      <c r="BJ52" s="235"/>
      <c r="BK52" s="235"/>
      <c r="BL52" s="235"/>
      <c r="BM52" s="235"/>
      <c r="BN52" s="235"/>
      <c r="BO52" s="235"/>
      <c r="BP52" s="235"/>
      <c r="BQ52" s="235"/>
      <c r="BR52" s="235"/>
      <c r="BS52" s="235"/>
      <c r="BT52" s="235"/>
      <c r="BU52" s="235"/>
      <c r="BV52" s="242"/>
      <c r="BW52" s="242"/>
      <c r="BX52" s="235"/>
      <c r="BY52" s="235"/>
      <c r="BZ52" s="235"/>
      <c r="CA52" s="235"/>
    </row>
    <row r="53" spans="1:79" ht="65.25" customHeight="1" hidden="1">
      <c r="A53" s="541"/>
      <c r="B53" s="541"/>
      <c r="C53" s="541"/>
      <c r="D53" s="541"/>
      <c r="E53" s="547"/>
      <c r="F53" s="550"/>
      <c r="G53" s="301"/>
      <c r="H53" s="318"/>
      <c r="I53" s="328"/>
      <c r="J53" s="349"/>
      <c r="K53" s="356"/>
      <c r="L53" s="339"/>
      <c r="M53" s="339"/>
      <c r="N53" s="314"/>
      <c r="O53" s="320"/>
      <c r="P53" s="320"/>
      <c r="Q53" s="320"/>
      <c r="R53" s="315"/>
      <c r="S53" s="321"/>
      <c r="T53" s="316"/>
      <c r="U53" s="316"/>
      <c r="V53" s="243" t="s">
        <v>125</v>
      </c>
      <c r="W53" s="240"/>
      <c r="X53" s="223" t="str">
        <f>IF(W53&lt;&gt;0,IF(W53/L53&gt;100%,100%,W53/L53)," ")</f>
        <v> </v>
      </c>
      <c r="Y53" s="239"/>
      <c r="Z53" s="240"/>
      <c r="AA53" s="225" t="str">
        <f>IF(Z53&lt;&gt;0,IF(Z53/M53&gt;100%,100%,Z53/M53)," ")</f>
        <v> </v>
      </c>
      <c r="AB53" s="225"/>
      <c r="AC53" s="227" t="e">
        <f t="shared" si="0"/>
        <v>#DIV/0!</v>
      </c>
      <c r="AD53" s="228">
        <f t="shared" si="1"/>
        <v>0</v>
      </c>
      <c r="AE53" s="240"/>
      <c r="AF53" s="233" t="str">
        <f>IF(AE53&lt;&gt;0,IF(AE53/N53&gt;100%,100%,AE53/N53)," ")</f>
        <v> </v>
      </c>
      <c r="AG53" s="233"/>
      <c r="AH53" s="227" t="e">
        <f t="shared" si="2"/>
        <v>#DIV/0!</v>
      </c>
      <c r="AI53" s="228">
        <f t="shared" si="3"/>
        <v>0</v>
      </c>
      <c r="AJ53" s="241"/>
      <c r="AK53" s="233" t="str">
        <f>IF(AJ53&lt;&gt;0,IF(AJ53/O53&gt;100%,100%,AJ53/O53)," ")</f>
        <v> </v>
      </c>
      <c r="AL53" s="233"/>
      <c r="AM53" s="227" t="e">
        <f t="shared" si="4"/>
        <v>#DIV/0!</v>
      </c>
      <c r="AN53" s="228">
        <f t="shared" si="5"/>
        <v>0</v>
      </c>
      <c r="AO53" s="232"/>
      <c r="AP53" s="233" t="str">
        <f>IF(AO53&lt;&gt;0,IF(AO53/P53&gt;100%,100%,AO53/P53)," ")</f>
        <v> </v>
      </c>
      <c r="AQ53" s="233"/>
      <c r="AR53" s="227" t="e">
        <f t="shared" si="6"/>
        <v>#DIV/0!</v>
      </c>
      <c r="AS53" s="228">
        <f t="shared" si="7"/>
        <v>0</v>
      </c>
      <c r="AT53" s="232"/>
      <c r="AU53" s="233" t="str">
        <f>IF(AT53&lt;&gt;0,IF(AT53/Q53&gt;100%,100%,AT53/Q53)," ")</f>
        <v> </v>
      </c>
      <c r="AV53" s="233"/>
      <c r="AW53" s="230" t="e">
        <f t="shared" si="9"/>
        <v>#DIV/0!</v>
      </c>
      <c r="AX53" s="227" t="e">
        <f>IF(AW53&lt;&gt;0,IF(AW53/J53&gt;100%,100%,AW53/J53)," ")</f>
        <v>#DIV/0!</v>
      </c>
      <c r="AY53" s="228">
        <f t="shared" si="8"/>
        <v>0</v>
      </c>
      <c r="AZ53" s="234"/>
      <c r="BA53" s="234"/>
      <c r="BB53" s="234"/>
      <c r="BC53" s="234"/>
      <c r="BD53" s="234"/>
      <c r="BE53" s="235"/>
      <c r="BF53" s="235"/>
      <c r="BG53" s="235"/>
      <c r="BH53" s="235"/>
      <c r="BI53" s="235"/>
      <c r="BJ53" s="235"/>
      <c r="BK53" s="235"/>
      <c r="BL53" s="235"/>
      <c r="BM53" s="235"/>
      <c r="BN53" s="235"/>
      <c r="BO53" s="235"/>
      <c r="BP53" s="235"/>
      <c r="BQ53" s="235"/>
      <c r="BR53" s="235"/>
      <c r="BS53" s="235"/>
      <c r="BT53" s="235"/>
      <c r="BU53" s="235"/>
      <c r="BV53" s="242"/>
      <c r="BW53" s="242"/>
      <c r="BX53" s="235"/>
      <c r="BY53" s="235"/>
      <c r="BZ53" s="235"/>
      <c r="CA53" s="235"/>
    </row>
    <row r="54" spans="1:79" ht="65.25" customHeight="1" hidden="1">
      <c r="A54" s="541"/>
      <c r="B54" s="541"/>
      <c r="C54" s="541"/>
      <c r="D54" s="541"/>
      <c r="E54" s="548"/>
      <c r="F54" s="551"/>
      <c r="G54" s="301"/>
      <c r="H54" s="601" t="s">
        <v>167</v>
      </c>
      <c r="I54" s="602"/>
      <c r="J54" s="603"/>
      <c r="K54" s="356"/>
      <c r="L54" s="339"/>
      <c r="M54" s="339"/>
      <c r="N54" s="314"/>
      <c r="O54" s="320"/>
      <c r="P54" s="320"/>
      <c r="Q54" s="320"/>
      <c r="R54" s="315"/>
      <c r="S54" s="321"/>
      <c r="T54" s="316"/>
      <c r="U54" s="316"/>
      <c r="V54" s="243"/>
      <c r="W54" s="240"/>
      <c r="X54" s="223"/>
      <c r="Y54" s="239"/>
      <c r="Z54" s="240"/>
      <c r="AA54" s="225"/>
      <c r="AB54" s="225"/>
      <c r="AC54" s="227"/>
      <c r="AD54" s="228"/>
      <c r="AE54" s="240"/>
      <c r="AF54" s="233"/>
      <c r="AG54" s="233"/>
      <c r="AH54" s="227"/>
      <c r="AI54" s="228"/>
      <c r="AJ54" s="241"/>
      <c r="AK54" s="233"/>
      <c r="AL54" s="233"/>
      <c r="AM54" s="227"/>
      <c r="AN54" s="228"/>
      <c r="AO54" s="232"/>
      <c r="AP54" s="233"/>
      <c r="AQ54" s="233"/>
      <c r="AR54" s="227"/>
      <c r="AS54" s="228"/>
      <c r="AT54" s="232"/>
      <c r="AU54" s="233"/>
      <c r="AV54" s="233"/>
      <c r="AW54" s="230"/>
      <c r="AX54" s="227"/>
      <c r="AY54" s="228"/>
      <c r="AZ54" s="234"/>
      <c r="BA54" s="234"/>
      <c r="BB54" s="234"/>
      <c r="BC54" s="234"/>
      <c r="BD54" s="234"/>
      <c r="BE54" s="235"/>
      <c r="BF54" s="235"/>
      <c r="BG54" s="235"/>
      <c r="BH54" s="235"/>
      <c r="BI54" s="235"/>
      <c r="BJ54" s="235"/>
      <c r="BK54" s="235"/>
      <c r="BL54" s="235"/>
      <c r="BM54" s="235"/>
      <c r="BN54" s="249"/>
      <c r="BO54" s="235"/>
      <c r="BP54" s="235"/>
      <c r="BQ54" s="235"/>
      <c r="BR54" s="235"/>
      <c r="BS54" s="235"/>
      <c r="BT54" s="235"/>
      <c r="BU54" s="235"/>
      <c r="BV54" s="242"/>
      <c r="BW54" s="242"/>
      <c r="BX54" s="235"/>
      <c r="BY54" s="235"/>
      <c r="BZ54" s="235"/>
      <c r="CA54" s="235"/>
    </row>
    <row r="55" spans="1:79" ht="94.5" customHeight="1" hidden="1">
      <c r="A55" s="541"/>
      <c r="B55" s="541"/>
      <c r="C55" s="541"/>
      <c r="D55" s="541"/>
      <c r="E55" s="546">
        <v>12</v>
      </c>
      <c r="F55" s="549" t="s">
        <v>188</v>
      </c>
      <c r="G55" s="301"/>
      <c r="H55" s="345" t="s">
        <v>189</v>
      </c>
      <c r="I55" s="314"/>
      <c r="J55" s="331"/>
      <c r="K55" s="356"/>
      <c r="L55" s="314"/>
      <c r="M55" s="339"/>
      <c r="N55" s="314"/>
      <c r="O55" s="314"/>
      <c r="P55" s="314"/>
      <c r="Q55" s="314"/>
      <c r="R55" s="334"/>
      <c r="S55" s="334"/>
      <c r="T55" s="335"/>
      <c r="U55" s="335"/>
      <c r="V55" s="243" t="s">
        <v>125</v>
      </c>
      <c r="W55" s="240"/>
      <c r="X55" s="223" t="str">
        <f>IF(W55&lt;&gt;0,IF(W55/L55&gt;100%,100%,W55/L55)," ")</f>
        <v> </v>
      </c>
      <c r="Y55" s="239"/>
      <c r="Z55" s="240"/>
      <c r="AA55" s="225" t="str">
        <f>IF(Z55&lt;&gt;0,IF(Z55/M55&gt;100%,100%,Z55/M55)," ")</f>
        <v> </v>
      </c>
      <c r="AB55" s="225"/>
      <c r="AC55" s="227" t="e">
        <f t="shared" si="0"/>
        <v>#DIV/0!</v>
      </c>
      <c r="AD55" s="228">
        <f t="shared" si="1"/>
        <v>0</v>
      </c>
      <c r="AE55" s="240"/>
      <c r="AF55" s="233" t="str">
        <f>IF(AE55&lt;&gt;0,IF(AE55/N55&gt;100%,100%,AE55/N55)," ")</f>
        <v> </v>
      </c>
      <c r="AG55" s="233"/>
      <c r="AH55" s="227" t="e">
        <f t="shared" si="2"/>
        <v>#DIV/0!</v>
      </c>
      <c r="AI55" s="228">
        <f t="shared" si="3"/>
        <v>0</v>
      </c>
      <c r="AJ55" s="241"/>
      <c r="AK55" s="233" t="str">
        <f>IF(AJ55&lt;&gt;0,IF(AJ55/O55&gt;100%,100%,AJ55/O55)," ")</f>
        <v> </v>
      </c>
      <c r="AL55" s="233"/>
      <c r="AM55" s="227" t="e">
        <f t="shared" si="4"/>
        <v>#DIV/0!</v>
      </c>
      <c r="AN55" s="228">
        <f t="shared" si="5"/>
        <v>0</v>
      </c>
      <c r="AO55" s="232"/>
      <c r="AP55" s="233" t="str">
        <f>IF(AO55&lt;&gt;0,IF(AO55/P55&gt;100%,100%,AO55/P55)," ")</f>
        <v> </v>
      </c>
      <c r="AQ55" s="233"/>
      <c r="AR55" s="227" t="e">
        <f t="shared" si="6"/>
        <v>#DIV/0!</v>
      </c>
      <c r="AS55" s="228">
        <f t="shared" si="7"/>
        <v>0</v>
      </c>
      <c r="AT55" s="232"/>
      <c r="AU55" s="233" t="str">
        <f>IF(AT55&lt;&gt;0,IF(AT55/Q55&gt;100%,100%,AT55/Q55)," ")</f>
        <v> </v>
      </c>
      <c r="AV55" s="233"/>
      <c r="AW55" s="230" t="e">
        <f t="shared" si="9"/>
        <v>#DIV/0!</v>
      </c>
      <c r="AX55" s="227" t="e">
        <f>IF(AW55&lt;&gt;0,IF(AW55/J55&gt;100%,100%,AW55/J55)," ")</f>
        <v>#DIV/0!</v>
      </c>
      <c r="AY55" s="228">
        <f t="shared" si="8"/>
        <v>0</v>
      </c>
      <c r="AZ55" s="245"/>
      <c r="BA55" s="245"/>
      <c r="BB55" s="245"/>
      <c r="BC55" s="245"/>
      <c r="BD55" s="245"/>
      <c r="BE55" s="246"/>
      <c r="BF55" s="246"/>
      <c r="BG55" s="246"/>
      <c r="BH55" s="246"/>
      <c r="BI55" s="246"/>
      <c r="BJ55" s="246"/>
      <c r="BK55" s="246"/>
      <c r="BL55" s="246"/>
      <c r="BM55" s="246"/>
      <c r="BO55" s="246"/>
      <c r="BP55" s="246"/>
      <c r="BQ55" s="246"/>
      <c r="BR55" s="246"/>
      <c r="BS55" s="246"/>
      <c r="BT55" s="246"/>
      <c r="BU55" s="246"/>
      <c r="BV55" s="247"/>
      <c r="BW55" s="247"/>
      <c r="BX55" s="247"/>
      <c r="BY55" s="247"/>
      <c r="BZ55" s="246"/>
      <c r="CA55" s="246"/>
    </row>
    <row r="56" spans="1:79" ht="75" customHeight="1" hidden="1">
      <c r="A56" s="541"/>
      <c r="B56" s="541"/>
      <c r="C56" s="541"/>
      <c r="D56" s="541"/>
      <c r="E56" s="547"/>
      <c r="F56" s="550"/>
      <c r="G56" s="301"/>
      <c r="H56" s="318"/>
      <c r="I56" s="314"/>
      <c r="J56" s="331"/>
      <c r="K56" s="356"/>
      <c r="L56" s="314"/>
      <c r="M56" s="339"/>
      <c r="N56" s="314"/>
      <c r="O56" s="314"/>
      <c r="P56" s="314"/>
      <c r="Q56" s="314"/>
      <c r="R56" s="334"/>
      <c r="S56" s="334"/>
      <c r="T56" s="335"/>
      <c r="U56" s="335"/>
      <c r="V56" s="243" t="s">
        <v>125</v>
      </c>
      <c r="W56" s="240"/>
      <c r="X56" s="223" t="str">
        <f>IF(W56&lt;&gt;0,IF(W56/L56&gt;100%,100%,W56/L56)," ")</f>
        <v> </v>
      </c>
      <c r="Y56" s="239"/>
      <c r="Z56" s="240"/>
      <c r="AA56" s="225" t="str">
        <f>IF(Z56&lt;&gt;0,IF(Z56/M56&gt;100%,100%,Z56/M56)," ")</f>
        <v> </v>
      </c>
      <c r="AB56" s="225"/>
      <c r="AC56" s="227" t="e">
        <f t="shared" si="0"/>
        <v>#DIV/0!</v>
      </c>
      <c r="AD56" s="228">
        <f t="shared" si="1"/>
        <v>0</v>
      </c>
      <c r="AE56" s="240"/>
      <c r="AF56" s="233" t="str">
        <f>IF(AE56&lt;&gt;0,IF(AE56/N56&gt;100%,100%,AE56/N56)," ")</f>
        <v> </v>
      </c>
      <c r="AG56" s="233"/>
      <c r="AH56" s="227" t="e">
        <f t="shared" si="2"/>
        <v>#DIV/0!</v>
      </c>
      <c r="AI56" s="228">
        <f t="shared" si="3"/>
        <v>0</v>
      </c>
      <c r="AJ56" s="241"/>
      <c r="AK56" s="233" t="str">
        <f>IF(AJ56&lt;&gt;0,IF(AJ56/O56&gt;100%,100%,AJ56/O56)," ")</f>
        <v> </v>
      </c>
      <c r="AL56" s="233"/>
      <c r="AM56" s="227" t="e">
        <f t="shared" si="4"/>
        <v>#DIV/0!</v>
      </c>
      <c r="AN56" s="228">
        <f t="shared" si="5"/>
        <v>0</v>
      </c>
      <c r="AO56" s="232"/>
      <c r="AP56" s="233" t="str">
        <f>IF(AO56&lt;&gt;0,IF(AO56/P56&gt;100%,100%,AO56/P56)," ")</f>
        <v> </v>
      </c>
      <c r="AQ56" s="233"/>
      <c r="AR56" s="227" t="e">
        <f t="shared" si="6"/>
        <v>#DIV/0!</v>
      </c>
      <c r="AS56" s="228">
        <f t="shared" si="7"/>
        <v>0</v>
      </c>
      <c r="AT56" s="232"/>
      <c r="AU56" s="233" t="str">
        <f>IF(AT56&lt;&gt;0,IF(AT56/Q56&gt;100%,100%,AT56/Q56)," ")</f>
        <v> </v>
      </c>
      <c r="AV56" s="233"/>
      <c r="AW56" s="230" t="e">
        <f t="shared" si="9"/>
        <v>#DIV/0!</v>
      </c>
      <c r="AX56" s="227" t="e">
        <f>IF(AW56&lt;&gt;0,IF(AW56/J56&gt;100%,100%,AW56/J56)," ")</f>
        <v>#DIV/0!</v>
      </c>
      <c r="AY56" s="228">
        <f t="shared" si="8"/>
        <v>0</v>
      </c>
      <c r="AZ56" s="245"/>
      <c r="BA56" s="245"/>
      <c r="BB56" s="245"/>
      <c r="BC56" s="245"/>
      <c r="BD56" s="245"/>
      <c r="BE56" s="246"/>
      <c r="BF56" s="246"/>
      <c r="BG56" s="246"/>
      <c r="BH56" s="246"/>
      <c r="BI56" s="246"/>
      <c r="BJ56" s="246"/>
      <c r="BK56" s="246"/>
      <c r="BL56" s="246"/>
      <c r="BM56" s="246"/>
      <c r="BN56" s="246"/>
      <c r="BO56" s="246"/>
      <c r="BP56" s="246"/>
      <c r="BQ56" s="246"/>
      <c r="BR56" s="246"/>
      <c r="BS56" s="246"/>
      <c r="BT56" s="246"/>
      <c r="BU56" s="246"/>
      <c r="BV56" s="246"/>
      <c r="BW56" s="246"/>
      <c r="BX56" s="247"/>
      <c r="BY56" s="247"/>
      <c r="BZ56" s="246"/>
      <c r="CA56" s="246"/>
    </row>
    <row r="57" spans="1:79" ht="76.5" customHeight="1" hidden="1">
      <c r="A57" s="541"/>
      <c r="B57" s="541"/>
      <c r="C57" s="541"/>
      <c r="D57" s="541"/>
      <c r="E57" s="547"/>
      <c r="F57" s="550"/>
      <c r="G57" s="301"/>
      <c r="H57" s="318"/>
      <c r="I57" s="318"/>
      <c r="J57" s="341"/>
      <c r="K57" s="356"/>
      <c r="L57" s="339"/>
      <c r="M57" s="339"/>
      <c r="N57" s="339"/>
      <c r="O57" s="339"/>
      <c r="P57" s="339"/>
      <c r="Q57" s="339"/>
      <c r="R57" s="342"/>
      <c r="S57" s="343"/>
      <c r="T57" s="358"/>
      <c r="U57" s="358"/>
      <c r="V57" s="221" t="s">
        <v>131</v>
      </c>
      <c r="W57" s="240"/>
      <c r="X57" s="223" t="str">
        <f>IF(W57&lt;&gt;0,IF(W57/L57&gt;100%,100%,W57/L57)," ")</f>
        <v> </v>
      </c>
      <c r="Y57" s="239"/>
      <c r="Z57" s="240"/>
      <c r="AA57" s="225" t="str">
        <f>IF(Z57&lt;&gt;0,IF(Z57/M57&gt;100%,100%,Z57/M57)," ")</f>
        <v> </v>
      </c>
      <c r="AB57" s="225"/>
      <c r="AC57" s="227" t="e">
        <f t="shared" si="0"/>
        <v>#DIV/0!</v>
      </c>
      <c r="AD57" s="228">
        <f t="shared" si="1"/>
        <v>0</v>
      </c>
      <c r="AE57" s="240"/>
      <c r="AF57" s="233" t="str">
        <f>IF(AE57&lt;&gt;0,IF(AE57/N57&gt;100%,100%,AE57/N57)," ")</f>
        <v> </v>
      </c>
      <c r="AG57" s="233"/>
      <c r="AH57" s="227" t="e">
        <f t="shared" si="2"/>
        <v>#DIV/0!</v>
      </c>
      <c r="AI57" s="228">
        <f t="shared" si="3"/>
        <v>0</v>
      </c>
      <c r="AJ57" s="241"/>
      <c r="AK57" s="233" t="str">
        <f>IF(AJ57&lt;&gt;0,IF(AJ57/O57&gt;100%,100%,AJ57/O57)," ")</f>
        <v> </v>
      </c>
      <c r="AL57" s="233"/>
      <c r="AM57" s="227" t="e">
        <f t="shared" si="4"/>
        <v>#DIV/0!</v>
      </c>
      <c r="AN57" s="228">
        <f t="shared" si="5"/>
        <v>0</v>
      </c>
      <c r="AO57" s="232"/>
      <c r="AP57" s="233" t="str">
        <f>IF(AO57&lt;&gt;0,IF(AO57/P57&gt;100%,100%,AO57/P57)," ")</f>
        <v> </v>
      </c>
      <c r="AQ57" s="233"/>
      <c r="AR57" s="227" t="e">
        <f t="shared" si="6"/>
        <v>#DIV/0!</v>
      </c>
      <c r="AS57" s="228">
        <f t="shared" si="7"/>
        <v>0</v>
      </c>
      <c r="AT57" s="232"/>
      <c r="AU57" s="233" t="str">
        <f>IF(AT57&lt;&gt;0,IF(AT57/Q57&gt;100%,100%,AT57/Q57)," ")</f>
        <v> </v>
      </c>
      <c r="AV57" s="233"/>
      <c r="AW57" s="230" t="e">
        <f t="shared" si="9"/>
        <v>#DIV/0!</v>
      </c>
      <c r="AX57" s="227" t="e">
        <f>IF(AW57&lt;&gt;0,IF(AW57/J57&gt;100%,100%,AW57/J57)," ")</f>
        <v>#DIV/0!</v>
      </c>
      <c r="AY57" s="228">
        <f t="shared" si="8"/>
        <v>0</v>
      </c>
      <c r="AZ57" s="234"/>
      <c r="BA57" s="234"/>
      <c r="BB57" s="234"/>
      <c r="BC57" s="234"/>
      <c r="BD57" s="234"/>
      <c r="BE57" s="235"/>
      <c r="BF57" s="235"/>
      <c r="BG57" s="235"/>
      <c r="BH57" s="235"/>
      <c r="BI57" s="235"/>
      <c r="BJ57" s="235"/>
      <c r="BK57" s="235"/>
      <c r="BL57" s="235"/>
      <c r="BM57" s="235"/>
      <c r="BN57" s="235"/>
      <c r="BO57" s="235"/>
      <c r="BP57" s="235"/>
      <c r="BQ57" s="235"/>
      <c r="BR57" s="235"/>
      <c r="BS57" s="235"/>
      <c r="BT57" s="235"/>
      <c r="BU57" s="235"/>
      <c r="BV57" s="236"/>
      <c r="BW57" s="236"/>
      <c r="BX57" s="237"/>
      <c r="BY57" s="237"/>
      <c r="BZ57" s="235"/>
      <c r="CA57" s="235"/>
    </row>
    <row r="58" spans="1:79" ht="76.5" customHeight="1" hidden="1">
      <c r="A58" s="541"/>
      <c r="B58" s="541"/>
      <c r="C58" s="541"/>
      <c r="D58" s="541"/>
      <c r="E58" s="548"/>
      <c r="F58" s="551"/>
      <c r="G58" s="301"/>
      <c r="H58" s="601" t="s">
        <v>167</v>
      </c>
      <c r="I58" s="602"/>
      <c r="J58" s="603"/>
      <c r="K58" s="356"/>
      <c r="L58" s="339"/>
      <c r="M58" s="339"/>
      <c r="N58" s="339"/>
      <c r="O58" s="339"/>
      <c r="P58" s="339"/>
      <c r="Q58" s="339"/>
      <c r="R58" s="342"/>
      <c r="S58" s="343"/>
      <c r="T58" s="358"/>
      <c r="U58" s="358"/>
      <c r="V58" s="221"/>
      <c r="W58" s="240"/>
      <c r="X58" s="223"/>
      <c r="Y58" s="239"/>
      <c r="Z58" s="240"/>
      <c r="AA58" s="225"/>
      <c r="AB58" s="225"/>
      <c r="AC58" s="227"/>
      <c r="AD58" s="228"/>
      <c r="AE58" s="240"/>
      <c r="AF58" s="233"/>
      <c r="AG58" s="233"/>
      <c r="AH58" s="227"/>
      <c r="AI58" s="228"/>
      <c r="AJ58" s="241"/>
      <c r="AK58" s="233"/>
      <c r="AL58" s="233"/>
      <c r="AM58" s="227"/>
      <c r="AN58" s="228"/>
      <c r="AO58" s="232"/>
      <c r="AP58" s="233"/>
      <c r="AQ58" s="233"/>
      <c r="AR58" s="227"/>
      <c r="AS58" s="228"/>
      <c r="AT58" s="232"/>
      <c r="AU58" s="233"/>
      <c r="AV58" s="233"/>
      <c r="AW58" s="230"/>
      <c r="AX58" s="227"/>
      <c r="AY58" s="228"/>
      <c r="AZ58" s="234"/>
      <c r="BA58" s="234"/>
      <c r="BB58" s="234"/>
      <c r="BC58" s="234"/>
      <c r="BD58" s="234"/>
      <c r="BE58" s="235"/>
      <c r="BF58" s="235"/>
      <c r="BG58" s="235"/>
      <c r="BH58" s="235"/>
      <c r="BI58" s="235"/>
      <c r="BJ58" s="235"/>
      <c r="BK58" s="235"/>
      <c r="BL58" s="235"/>
      <c r="BM58" s="235"/>
      <c r="BN58" s="235"/>
      <c r="BO58" s="235"/>
      <c r="BP58" s="235"/>
      <c r="BQ58" s="235"/>
      <c r="BR58" s="235"/>
      <c r="BS58" s="235"/>
      <c r="BT58" s="235"/>
      <c r="BU58" s="235"/>
      <c r="BV58" s="236"/>
      <c r="BW58" s="236"/>
      <c r="BX58" s="237"/>
      <c r="BY58" s="237"/>
      <c r="BZ58" s="235"/>
      <c r="CA58" s="235"/>
    </row>
    <row r="59" spans="1:79" ht="76.5" customHeight="1" hidden="1">
      <c r="A59" s="541"/>
      <c r="B59" s="541"/>
      <c r="C59" s="541"/>
      <c r="D59" s="541"/>
      <c r="E59" s="546">
        <v>13</v>
      </c>
      <c r="F59" s="553" t="s">
        <v>190</v>
      </c>
      <c r="G59" s="301"/>
      <c r="H59" s="345" t="s">
        <v>191</v>
      </c>
      <c r="I59" s="318"/>
      <c r="J59" s="341"/>
      <c r="K59" s="356"/>
      <c r="L59" s="339"/>
      <c r="M59" s="339"/>
      <c r="N59" s="339"/>
      <c r="O59" s="339"/>
      <c r="P59" s="339"/>
      <c r="Q59" s="339"/>
      <c r="R59" s="342"/>
      <c r="S59" s="343"/>
      <c r="T59" s="358"/>
      <c r="U59" s="358"/>
      <c r="V59" s="221" t="s">
        <v>131</v>
      </c>
      <c r="W59" s="240"/>
      <c r="X59" s="223" t="str">
        <f>IF(W59&lt;&gt;0,IF(W59/L59&gt;100%,100%,W59/L59)," ")</f>
        <v> </v>
      </c>
      <c r="Y59" s="239"/>
      <c r="Z59" s="240"/>
      <c r="AA59" s="225" t="str">
        <f>IF(Z59&lt;&gt;0,IF(Z59/M59&gt;100%,100%,Z59/M59)," ")</f>
        <v> </v>
      </c>
      <c r="AB59" s="225"/>
      <c r="AC59" s="227" t="e">
        <f t="shared" si="0"/>
        <v>#DIV/0!</v>
      </c>
      <c r="AD59" s="228">
        <f t="shared" si="1"/>
        <v>0</v>
      </c>
      <c r="AE59" s="240"/>
      <c r="AF59" s="233" t="str">
        <f>IF(AE59&lt;&gt;0,IF(AE59/N59&gt;100%,100%,AE59/N59)," ")</f>
        <v> </v>
      </c>
      <c r="AG59" s="233"/>
      <c r="AH59" s="227" t="e">
        <f t="shared" si="2"/>
        <v>#DIV/0!</v>
      </c>
      <c r="AI59" s="228">
        <f t="shared" si="3"/>
        <v>0</v>
      </c>
      <c r="AJ59" s="241"/>
      <c r="AK59" s="233" t="str">
        <f>IF(AJ59&lt;&gt;0,IF(AJ59/O59&gt;100%,100%,AJ59/O59)," ")</f>
        <v> </v>
      </c>
      <c r="AL59" s="233"/>
      <c r="AM59" s="227" t="e">
        <f t="shared" si="4"/>
        <v>#DIV/0!</v>
      </c>
      <c r="AN59" s="228">
        <f t="shared" si="5"/>
        <v>0</v>
      </c>
      <c r="AO59" s="232"/>
      <c r="AP59" s="233" t="str">
        <f>IF(AO59&lt;&gt;0,IF(AO59/P59&gt;100%,100%,AO59/P59)," ")</f>
        <v> </v>
      </c>
      <c r="AQ59" s="233"/>
      <c r="AR59" s="227" t="e">
        <f t="shared" si="6"/>
        <v>#DIV/0!</v>
      </c>
      <c r="AS59" s="228">
        <f t="shared" si="7"/>
        <v>0</v>
      </c>
      <c r="AT59" s="232"/>
      <c r="AU59" s="233" t="str">
        <f>IF(AT59&lt;&gt;0,IF(AT59/Q59&gt;100%,100%,AT59/Q59)," ")</f>
        <v> </v>
      </c>
      <c r="AV59" s="233"/>
      <c r="AW59" s="230" t="e">
        <f t="shared" si="9"/>
        <v>#DIV/0!</v>
      </c>
      <c r="AX59" s="227" t="e">
        <f>IF(AW59&lt;&gt;0,IF(AW59/J59&gt;100%,100%,AW59/J59)," ")</f>
        <v>#DIV/0!</v>
      </c>
      <c r="AY59" s="228">
        <f t="shared" si="8"/>
        <v>0</v>
      </c>
      <c r="AZ59" s="234"/>
      <c r="BA59" s="234"/>
      <c r="BB59" s="234"/>
      <c r="BC59" s="234"/>
      <c r="BD59" s="234"/>
      <c r="BE59" s="235"/>
      <c r="BF59" s="235"/>
      <c r="BG59" s="235"/>
      <c r="BH59" s="235"/>
      <c r="BI59" s="235"/>
      <c r="BJ59" s="235"/>
      <c r="BK59" s="235"/>
      <c r="BL59" s="235"/>
      <c r="BM59" s="235"/>
      <c r="BN59" s="235"/>
      <c r="BO59" s="235"/>
      <c r="BP59" s="235"/>
      <c r="BQ59" s="235"/>
      <c r="BR59" s="235"/>
      <c r="BS59" s="235"/>
      <c r="BT59" s="235"/>
      <c r="BU59" s="235"/>
      <c r="BV59" s="236"/>
      <c r="BW59" s="236"/>
      <c r="BX59" s="237"/>
      <c r="BY59" s="237"/>
      <c r="BZ59" s="235"/>
      <c r="CA59" s="235"/>
    </row>
    <row r="60" spans="1:79" ht="83.25" customHeight="1" hidden="1">
      <c r="A60" s="541"/>
      <c r="B60" s="541"/>
      <c r="C60" s="541"/>
      <c r="D60" s="541"/>
      <c r="E60" s="547"/>
      <c r="F60" s="554"/>
      <c r="G60" s="301"/>
      <c r="H60" s="345" t="s">
        <v>192</v>
      </c>
      <c r="I60" s="318"/>
      <c r="J60" s="341"/>
      <c r="K60" s="356"/>
      <c r="L60" s="339"/>
      <c r="M60" s="339"/>
      <c r="N60" s="339"/>
      <c r="O60" s="339"/>
      <c r="P60" s="339"/>
      <c r="Q60" s="339"/>
      <c r="R60" s="342"/>
      <c r="S60" s="343"/>
      <c r="T60" s="357"/>
      <c r="U60" s="357"/>
      <c r="V60" s="238"/>
      <c r="W60" s="240"/>
      <c r="X60" s="223" t="str">
        <f>IF(W60&lt;&gt;0,IF(W60/L60&gt;100%,100%,W60/L60)," ")</f>
        <v> </v>
      </c>
      <c r="Y60" s="239"/>
      <c r="Z60" s="240"/>
      <c r="AA60" s="225" t="str">
        <f>IF(Z60&lt;&gt;0,IF(Z60/M60&gt;100%,100%,Z60/M60)," ")</f>
        <v> </v>
      </c>
      <c r="AB60" s="225"/>
      <c r="AC60" s="227" t="e">
        <f t="shared" si="0"/>
        <v>#DIV/0!</v>
      </c>
      <c r="AD60" s="228">
        <f t="shared" si="1"/>
        <v>0</v>
      </c>
      <c r="AE60" s="240"/>
      <c r="AF60" s="233" t="str">
        <f>IF(AE60&lt;&gt;0,IF(AE60/N60&gt;100%,100%,AE60/N60)," ")</f>
        <v> </v>
      </c>
      <c r="AG60" s="233"/>
      <c r="AH60" s="227" t="e">
        <f t="shared" si="2"/>
        <v>#DIV/0!</v>
      </c>
      <c r="AI60" s="228">
        <f t="shared" si="3"/>
        <v>0</v>
      </c>
      <c r="AJ60" s="241"/>
      <c r="AK60" s="233" t="str">
        <f>IF(AJ60&lt;&gt;0,IF(AJ60/O60&gt;100%,100%,AJ60/O60)," ")</f>
        <v> </v>
      </c>
      <c r="AL60" s="233"/>
      <c r="AM60" s="227" t="e">
        <f t="shared" si="4"/>
        <v>#DIV/0!</v>
      </c>
      <c r="AN60" s="228">
        <f t="shared" si="5"/>
        <v>0</v>
      </c>
      <c r="AO60" s="232"/>
      <c r="AP60" s="233" t="str">
        <f>IF(AO60&lt;&gt;0,IF(AO60/P60&gt;100%,100%,AO60/P60)," ")</f>
        <v> </v>
      </c>
      <c r="AQ60" s="233"/>
      <c r="AR60" s="227" t="e">
        <f t="shared" si="6"/>
        <v>#DIV/0!</v>
      </c>
      <c r="AS60" s="228">
        <f t="shared" si="7"/>
        <v>0</v>
      </c>
      <c r="AT60" s="232"/>
      <c r="AU60" s="233" t="str">
        <f>IF(AT60&lt;&gt;0,IF(AT60/Q60&gt;100%,100%,AT60/Q60)," ")</f>
        <v> </v>
      </c>
      <c r="AV60" s="233"/>
      <c r="AW60" s="230" t="e">
        <f t="shared" si="9"/>
        <v>#DIV/0!</v>
      </c>
      <c r="AX60" s="227" t="e">
        <f>IF(AW60&lt;&gt;0,IF(AW60/J60&gt;100%,100%,AW60/J60)," ")</f>
        <v>#DIV/0!</v>
      </c>
      <c r="AY60" s="228">
        <f t="shared" si="8"/>
        <v>0</v>
      </c>
      <c r="AZ60" s="234"/>
      <c r="BA60" s="234"/>
      <c r="BB60" s="234"/>
      <c r="BC60" s="234"/>
      <c r="BD60" s="234"/>
      <c r="BE60" s="235"/>
      <c r="BF60" s="235"/>
      <c r="BG60" s="235"/>
      <c r="BH60" s="235"/>
      <c r="BI60" s="235"/>
      <c r="BJ60" s="235"/>
      <c r="BK60" s="235"/>
      <c r="BL60" s="235"/>
      <c r="BM60" s="235"/>
      <c r="BN60" s="235"/>
      <c r="BO60" s="235"/>
      <c r="BP60" s="235"/>
      <c r="BQ60" s="235"/>
      <c r="BR60" s="235"/>
      <c r="BS60" s="235"/>
      <c r="BT60" s="235"/>
      <c r="BU60" s="235"/>
      <c r="BV60" s="242"/>
      <c r="BW60" s="242"/>
      <c r="BX60" s="235"/>
      <c r="BY60" s="235"/>
      <c r="BZ60" s="235"/>
      <c r="CA60" s="235"/>
    </row>
    <row r="61" spans="1:79" ht="83.25" customHeight="1" hidden="1">
      <c r="A61" s="541"/>
      <c r="B61" s="541"/>
      <c r="C61" s="541"/>
      <c r="D61" s="541"/>
      <c r="E61" s="547"/>
      <c r="F61" s="554"/>
      <c r="G61" s="301"/>
      <c r="H61" s="318"/>
      <c r="I61" s="318"/>
      <c r="J61" s="341"/>
      <c r="K61" s="356"/>
      <c r="L61" s="339"/>
      <c r="M61" s="339"/>
      <c r="N61" s="339"/>
      <c r="O61" s="339"/>
      <c r="P61" s="339"/>
      <c r="Q61" s="339"/>
      <c r="R61" s="342"/>
      <c r="S61" s="343"/>
      <c r="T61" s="344"/>
      <c r="U61" s="344"/>
      <c r="V61" s="248"/>
      <c r="W61" s="240"/>
      <c r="X61" s="223"/>
      <c r="Y61" s="239"/>
      <c r="Z61" s="240"/>
      <c r="AA61" s="225"/>
      <c r="AB61" s="225"/>
      <c r="AC61" s="227"/>
      <c r="AD61" s="228"/>
      <c r="AE61" s="240"/>
      <c r="AF61" s="233"/>
      <c r="AG61" s="233"/>
      <c r="AH61" s="227"/>
      <c r="AI61" s="228"/>
      <c r="AJ61" s="241"/>
      <c r="AK61" s="233"/>
      <c r="AL61" s="233"/>
      <c r="AM61" s="227"/>
      <c r="AN61" s="228"/>
      <c r="AO61" s="232"/>
      <c r="AP61" s="233"/>
      <c r="AQ61" s="233"/>
      <c r="AR61" s="227"/>
      <c r="AS61" s="228"/>
      <c r="AT61" s="232"/>
      <c r="AU61" s="233"/>
      <c r="AV61" s="233"/>
      <c r="AW61" s="230"/>
      <c r="AX61" s="227"/>
      <c r="AY61" s="228"/>
      <c r="AZ61" s="234"/>
      <c r="BA61" s="234"/>
      <c r="BB61" s="234"/>
      <c r="BC61" s="234"/>
      <c r="BD61" s="234"/>
      <c r="BE61" s="235"/>
      <c r="BF61" s="235"/>
      <c r="BG61" s="235"/>
      <c r="BH61" s="235"/>
      <c r="BI61" s="235"/>
      <c r="BJ61" s="235"/>
      <c r="BK61" s="235"/>
      <c r="BL61" s="235"/>
      <c r="BM61" s="235"/>
      <c r="BN61" s="235"/>
      <c r="BO61" s="235"/>
      <c r="BP61" s="235"/>
      <c r="BQ61" s="235"/>
      <c r="BR61" s="235"/>
      <c r="BS61" s="235"/>
      <c r="BT61" s="235"/>
      <c r="BU61" s="235"/>
      <c r="BV61" s="242"/>
      <c r="BW61" s="242"/>
      <c r="BX61" s="235"/>
      <c r="BY61" s="235"/>
      <c r="BZ61" s="235"/>
      <c r="CA61" s="235"/>
    </row>
    <row r="62" spans="1:79" ht="83.25" customHeight="1" hidden="1">
      <c r="A62" s="541"/>
      <c r="B62" s="541"/>
      <c r="C62" s="541"/>
      <c r="D62" s="541"/>
      <c r="E62" s="548"/>
      <c r="F62" s="555"/>
      <c r="G62" s="301"/>
      <c r="H62" s="601" t="s">
        <v>167</v>
      </c>
      <c r="I62" s="602"/>
      <c r="J62" s="603"/>
      <c r="K62" s="356"/>
      <c r="L62" s="339"/>
      <c r="M62" s="339"/>
      <c r="N62" s="339"/>
      <c r="O62" s="339"/>
      <c r="P62" s="339"/>
      <c r="Q62" s="339"/>
      <c r="R62" s="342"/>
      <c r="S62" s="343"/>
      <c r="T62" s="344"/>
      <c r="U62" s="344"/>
      <c r="V62" s="248"/>
      <c r="W62" s="240"/>
      <c r="X62" s="223"/>
      <c r="Y62" s="239"/>
      <c r="Z62" s="240"/>
      <c r="AA62" s="225"/>
      <c r="AB62" s="225"/>
      <c r="AC62" s="227"/>
      <c r="AD62" s="228"/>
      <c r="AE62" s="240"/>
      <c r="AF62" s="233"/>
      <c r="AG62" s="233"/>
      <c r="AH62" s="227"/>
      <c r="AI62" s="228"/>
      <c r="AJ62" s="241"/>
      <c r="AK62" s="233"/>
      <c r="AL62" s="233"/>
      <c r="AM62" s="227"/>
      <c r="AN62" s="228"/>
      <c r="AO62" s="232"/>
      <c r="AP62" s="233"/>
      <c r="AQ62" s="233"/>
      <c r="AR62" s="227"/>
      <c r="AS62" s="228"/>
      <c r="AT62" s="232"/>
      <c r="AU62" s="233"/>
      <c r="AV62" s="233"/>
      <c r="AW62" s="230"/>
      <c r="AX62" s="227"/>
      <c r="AY62" s="228"/>
      <c r="AZ62" s="234"/>
      <c r="BA62" s="234"/>
      <c r="BB62" s="234"/>
      <c r="BC62" s="234"/>
      <c r="BD62" s="234"/>
      <c r="BE62" s="235"/>
      <c r="BF62" s="235"/>
      <c r="BG62" s="235"/>
      <c r="BH62" s="235"/>
      <c r="BI62" s="235"/>
      <c r="BJ62" s="235"/>
      <c r="BK62" s="235"/>
      <c r="BL62" s="235"/>
      <c r="BM62" s="235"/>
      <c r="BN62" s="235"/>
      <c r="BO62" s="235"/>
      <c r="BP62" s="235"/>
      <c r="BQ62" s="235"/>
      <c r="BR62" s="235"/>
      <c r="BS62" s="235"/>
      <c r="BT62" s="235"/>
      <c r="BU62" s="235"/>
      <c r="BV62" s="242"/>
      <c r="BW62" s="242"/>
      <c r="BX62" s="235"/>
      <c r="BY62" s="235"/>
      <c r="BZ62" s="235"/>
      <c r="CA62" s="235"/>
    </row>
    <row r="63" spans="1:79" ht="94.5" customHeight="1" hidden="1">
      <c r="A63" s="541"/>
      <c r="B63" s="541"/>
      <c r="C63" s="541"/>
      <c r="D63" s="541"/>
      <c r="E63" s="546">
        <v>14</v>
      </c>
      <c r="F63" s="553" t="s">
        <v>193</v>
      </c>
      <c r="G63" s="301"/>
      <c r="H63" s="253"/>
      <c r="I63" s="328"/>
      <c r="J63" s="349"/>
      <c r="K63" s="356"/>
      <c r="L63" s="339"/>
      <c r="M63" s="339"/>
      <c r="N63" s="314"/>
      <c r="O63" s="320"/>
      <c r="P63" s="320"/>
      <c r="Q63" s="320"/>
      <c r="R63" s="315"/>
      <c r="S63" s="321"/>
      <c r="T63" s="316"/>
      <c r="U63" s="316"/>
      <c r="V63" s="243" t="s">
        <v>125</v>
      </c>
      <c r="W63" s="240"/>
      <c r="X63" s="223" t="str">
        <f>IF(W63&lt;&gt;0,IF(W63/L63&gt;100%,100%,W63/L63)," ")</f>
        <v> </v>
      </c>
      <c r="Y63" s="239"/>
      <c r="Z63" s="240"/>
      <c r="AA63" s="225" t="str">
        <f>IF(Z63&lt;&gt;0,IF(Z63/M63&gt;100%,100%,Z63/M63)," ")</f>
        <v> </v>
      </c>
      <c r="AB63" s="225"/>
      <c r="AC63" s="227" t="e">
        <f t="shared" si="0"/>
        <v>#DIV/0!</v>
      </c>
      <c r="AD63" s="228">
        <f t="shared" si="1"/>
        <v>0</v>
      </c>
      <c r="AE63" s="240"/>
      <c r="AF63" s="233" t="str">
        <f>IF(AE63&lt;&gt;0,IF(AE63/N63&gt;100%,100%,AE63/N63)," ")</f>
        <v> </v>
      </c>
      <c r="AG63" s="233"/>
      <c r="AH63" s="227" t="e">
        <f t="shared" si="2"/>
        <v>#DIV/0!</v>
      </c>
      <c r="AI63" s="228">
        <f t="shared" si="3"/>
        <v>0</v>
      </c>
      <c r="AJ63" s="241"/>
      <c r="AK63" s="233" t="str">
        <f>IF(AJ63&lt;&gt;0,IF(AJ63/O63&gt;100%,100%,AJ63/O63)," ")</f>
        <v> </v>
      </c>
      <c r="AL63" s="233"/>
      <c r="AM63" s="227" t="e">
        <f t="shared" si="4"/>
        <v>#DIV/0!</v>
      </c>
      <c r="AN63" s="228">
        <f t="shared" si="5"/>
        <v>0</v>
      </c>
      <c r="AO63" s="232"/>
      <c r="AP63" s="233" t="str">
        <f>IF(AO63&lt;&gt;0,IF(AO63/P63&gt;100%,100%,AO63/P63)," ")</f>
        <v> </v>
      </c>
      <c r="AQ63" s="233"/>
      <c r="AR63" s="227" t="e">
        <f t="shared" si="6"/>
        <v>#DIV/0!</v>
      </c>
      <c r="AS63" s="228">
        <f t="shared" si="7"/>
        <v>0</v>
      </c>
      <c r="AT63" s="232"/>
      <c r="AU63" s="233" t="str">
        <f>IF(AT63&lt;&gt;0,IF(AT63/Q63&gt;100%,100%,AT63/Q63)," ")</f>
        <v> </v>
      </c>
      <c r="AV63" s="233"/>
      <c r="AW63" s="230" t="e">
        <f t="shared" si="9"/>
        <v>#DIV/0!</v>
      </c>
      <c r="AX63" s="227" t="e">
        <f>IF(AW63&lt;&gt;0,IF(AW63/J63&gt;100%,100%,AW63/J63)," ")</f>
        <v>#DIV/0!</v>
      </c>
      <c r="AY63" s="228">
        <f t="shared" si="8"/>
        <v>0</v>
      </c>
      <c r="AZ63" s="234"/>
      <c r="BA63" s="234"/>
      <c r="BB63" s="234"/>
      <c r="BC63" s="234"/>
      <c r="BD63" s="234"/>
      <c r="BE63" s="235"/>
      <c r="BF63" s="235"/>
      <c r="BG63" s="235"/>
      <c r="BH63" s="235"/>
      <c r="BI63" s="235"/>
      <c r="BJ63" s="235"/>
      <c r="BK63" s="235"/>
      <c r="BL63" s="235"/>
      <c r="BM63" s="235"/>
      <c r="BN63" s="235"/>
      <c r="BO63" s="235"/>
      <c r="BP63" s="235"/>
      <c r="BQ63" s="235"/>
      <c r="BR63" s="235"/>
      <c r="BS63" s="235"/>
      <c r="BT63" s="235"/>
      <c r="BU63" s="235"/>
      <c r="BV63" s="242"/>
      <c r="BW63" s="242"/>
      <c r="BX63" s="235"/>
      <c r="BY63" s="235"/>
      <c r="BZ63" s="235"/>
      <c r="CA63" s="235"/>
    </row>
    <row r="64" spans="1:79" ht="65.25" customHeight="1" hidden="1">
      <c r="A64" s="541"/>
      <c r="B64" s="541"/>
      <c r="C64" s="541"/>
      <c r="D64" s="541"/>
      <c r="E64" s="547"/>
      <c r="F64" s="554"/>
      <c r="G64" s="301"/>
      <c r="H64" s="343"/>
      <c r="I64" s="328"/>
      <c r="J64" s="349"/>
      <c r="K64" s="356"/>
      <c r="L64" s="339"/>
      <c r="M64" s="339"/>
      <c r="N64" s="314"/>
      <c r="O64" s="320"/>
      <c r="P64" s="320"/>
      <c r="Q64" s="320"/>
      <c r="R64" s="315"/>
      <c r="S64" s="321"/>
      <c r="T64" s="316"/>
      <c r="U64" s="316"/>
      <c r="V64" s="243" t="s">
        <v>125</v>
      </c>
      <c r="W64" s="240"/>
      <c r="X64" s="223" t="str">
        <f>IF(W64&lt;&gt;0,IF(W64/L64&gt;100%,100%,W64/L64)," ")</f>
        <v> </v>
      </c>
      <c r="Y64" s="239"/>
      <c r="Z64" s="240"/>
      <c r="AA64" s="225" t="str">
        <f>IF(Z64&lt;&gt;0,IF(Z64/M64&gt;100%,100%,Z64/M64)," ")</f>
        <v> </v>
      </c>
      <c r="AB64" s="225"/>
      <c r="AC64" s="227" t="e">
        <f t="shared" si="0"/>
        <v>#DIV/0!</v>
      </c>
      <c r="AD64" s="228">
        <f t="shared" si="1"/>
        <v>0</v>
      </c>
      <c r="AE64" s="240"/>
      <c r="AF64" s="233" t="str">
        <f>IF(AE64&lt;&gt;0,IF(AE64/N64&gt;100%,100%,AE64/N64)," ")</f>
        <v> </v>
      </c>
      <c r="AG64" s="233"/>
      <c r="AH64" s="227" t="e">
        <f t="shared" si="2"/>
        <v>#DIV/0!</v>
      </c>
      <c r="AI64" s="228">
        <f t="shared" si="3"/>
        <v>0</v>
      </c>
      <c r="AJ64" s="241"/>
      <c r="AK64" s="233" t="str">
        <f>IF(AJ64&lt;&gt;0,IF(AJ64/O64&gt;100%,100%,AJ64/O64)," ")</f>
        <v> </v>
      </c>
      <c r="AL64" s="233"/>
      <c r="AM64" s="227" t="e">
        <f t="shared" si="4"/>
        <v>#DIV/0!</v>
      </c>
      <c r="AN64" s="228">
        <f t="shared" si="5"/>
        <v>0</v>
      </c>
      <c r="AO64" s="232"/>
      <c r="AP64" s="233" t="str">
        <f>IF(AO64&lt;&gt;0,IF(AO64/P64&gt;100%,100%,AO64/P64)," ")</f>
        <v> </v>
      </c>
      <c r="AQ64" s="233"/>
      <c r="AR64" s="227" t="e">
        <f t="shared" si="6"/>
        <v>#DIV/0!</v>
      </c>
      <c r="AS64" s="228">
        <f t="shared" si="7"/>
        <v>0</v>
      </c>
      <c r="AT64" s="232"/>
      <c r="AU64" s="233" t="str">
        <f>IF(AT64&lt;&gt;0,IF(AT64/Q64&gt;100%,100%,AT64/Q64)," ")</f>
        <v> </v>
      </c>
      <c r="AV64" s="233"/>
      <c r="AW64" s="230" t="e">
        <f t="shared" si="9"/>
        <v>#DIV/0!</v>
      </c>
      <c r="AX64" s="227" t="e">
        <f>IF(AW64&lt;&gt;0,IF(AW64/J64&gt;100%,100%,AW64/J64)," ")</f>
        <v>#DIV/0!</v>
      </c>
      <c r="AY64" s="228">
        <f t="shared" si="8"/>
        <v>0</v>
      </c>
      <c r="AZ64" s="234"/>
      <c r="BA64" s="234"/>
      <c r="BB64" s="234"/>
      <c r="BC64" s="234"/>
      <c r="BD64" s="234"/>
      <c r="BE64" s="235"/>
      <c r="BF64" s="235"/>
      <c r="BG64" s="235"/>
      <c r="BH64" s="235"/>
      <c r="BI64" s="235"/>
      <c r="BJ64" s="235"/>
      <c r="BK64" s="235"/>
      <c r="BL64" s="235"/>
      <c r="BM64" s="235"/>
      <c r="BN64" s="235"/>
      <c r="BO64" s="235"/>
      <c r="BP64" s="235"/>
      <c r="BQ64" s="235"/>
      <c r="BR64" s="235"/>
      <c r="BS64" s="235"/>
      <c r="BT64" s="235"/>
      <c r="BU64" s="235"/>
      <c r="BV64" s="242"/>
      <c r="BW64" s="242"/>
      <c r="BX64" s="235"/>
      <c r="BY64" s="235"/>
      <c r="BZ64" s="235"/>
      <c r="CA64" s="235"/>
    </row>
    <row r="65" spans="1:79" ht="94.5" customHeight="1" hidden="1">
      <c r="A65" s="541"/>
      <c r="B65" s="541"/>
      <c r="C65" s="541"/>
      <c r="D65" s="541"/>
      <c r="E65" s="547"/>
      <c r="F65" s="554"/>
      <c r="G65" s="301"/>
      <c r="H65" s="343"/>
      <c r="I65" s="314"/>
      <c r="J65" s="331"/>
      <c r="K65" s="356"/>
      <c r="L65" s="314"/>
      <c r="M65" s="339"/>
      <c r="N65" s="314"/>
      <c r="O65" s="314"/>
      <c r="P65" s="314"/>
      <c r="Q65" s="314"/>
      <c r="R65" s="334"/>
      <c r="S65" s="334"/>
      <c r="T65" s="335"/>
      <c r="U65" s="335"/>
      <c r="V65" s="243" t="s">
        <v>125</v>
      </c>
      <c r="W65" s="240"/>
      <c r="X65" s="223" t="str">
        <f>IF(W65&lt;&gt;0,IF(W65/L65&gt;100%,100%,W65/L65)," ")</f>
        <v> </v>
      </c>
      <c r="Y65" s="239"/>
      <c r="Z65" s="240"/>
      <c r="AA65" s="225" t="str">
        <f>IF(Z65&lt;&gt;0,IF(Z65/M65&gt;100%,100%,Z65/M65)," ")</f>
        <v> </v>
      </c>
      <c r="AB65" s="225"/>
      <c r="AC65" s="227" t="e">
        <f t="shared" si="0"/>
        <v>#DIV/0!</v>
      </c>
      <c r="AD65" s="228">
        <f t="shared" si="1"/>
        <v>0</v>
      </c>
      <c r="AE65" s="240"/>
      <c r="AF65" s="233" t="str">
        <f>IF(AE65&lt;&gt;0,IF(AE65/N65&gt;100%,100%,AE65/N65)," ")</f>
        <v> </v>
      </c>
      <c r="AG65" s="233"/>
      <c r="AH65" s="227" t="e">
        <f t="shared" si="2"/>
        <v>#DIV/0!</v>
      </c>
      <c r="AI65" s="228">
        <f t="shared" si="3"/>
        <v>0</v>
      </c>
      <c r="AJ65" s="241"/>
      <c r="AK65" s="233" t="str">
        <f>IF(AJ65&lt;&gt;0,IF(AJ65/O65&gt;100%,100%,AJ65/O65)," ")</f>
        <v> </v>
      </c>
      <c r="AL65" s="233"/>
      <c r="AM65" s="227" t="e">
        <f t="shared" si="4"/>
        <v>#DIV/0!</v>
      </c>
      <c r="AN65" s="228">
        <f t="shared" si="5"/>
        <v>0</v>
      </c>
      <c r="AO65" s="232"/>
      <c r="AP65" s="233" t="str">
        <f>IF(AO65&lt;&gt;0,IF(AO65/P65&gt;100%,100%,AO65/P65)," ")</f>
        <v> </v>
      </c>
      <c r="AQ65" s="233"/>
      <c r="AR65" s="227" t="e">
        <f t="shared" si="6"/>
        <v>#DIV/0!</v>
      </c>
      <c r="AS65" s="228">
        <f t="shared" si="7"/>
        <v>0</v>
      </c>
      <c r="AT65" s="232"/>
      <c r="AU65" s="233" t="str">
        <f>IF(AT65&lt;&gt;0,IF(AT65/Q65&gt;100%,100%,AT65/Q65)," ")</f>
        <v> </v>
      </c>
      <c r="AV65" s="233"/>
      <c r="AW65" s="230" t="e">
        <f t="shared" si="9"/>
        <v>#DIV/0!</v>
      </c>
      <c r="AX65" s="227" t="e">
        <f>IF(AW65&lt;&gt;0,IF(AW65/J65&gt;100%,100%,AW65/J65)," ")</f>
        <v>#DIV/0!</v>
      </c>
      <c r="AY65" s="228">
        <f t="shared" si="8"/>
        <v>0</v>
      </c>
      <c r="AZ65" s="245"/>
      <c r="BA65" s="245"/>
      <c r="BB65" s="245"/>
      <c r="BC65" s="245"/>
      <c r="BD65" s="245"/>
      <c r="BE65" s="246"/>
      <c r="BF65" s="246"/>
      <c r="BG65" s="246"/>
      <c r="BH65" s="246"/>
      <c r="BI65" s="246"/>
      <c r="BJ65" s="246"/>
      <c r="BK65" s="246"/>
      <c r="BL65" s="246"/>
      <c r="BM65" s="246"/>
      <c r="BO65" s="246"/>
      <c r="BP65" s="246"/>
      <c r="BQ65" s="246"/>
      <c r="BR65" s="246"/>
      <c r="BS65" s="246"/>
      <c r="BT65" s="246"/>
      <c r="BU65" s="246"/>
      <c r="BV65" s="247"/>
      <c r="BW65" s="247"/>
      <c r="BX65" s="247"/>
      <c r="BY65" s="247"/>
      <c r="BZ65" s="246"/>
      <c r="CA65" s="246"/>
    </row>
    <row r="66" spans="1:79" ht="94.5" customHeight="1" hidden="1">
      <c r="A66" s="541"/>
      <c r="B66" s="541"/>
      <c r="C66" s="541"/>
      <c r="D66" s="541"/>
      <c r="E66" s="548"/>
      <c r="F66" s="555"/>
      <c r="G66" s="301"/>
      <c r="H66" s="601" t="s">
        <v>167</v>
      </c>
      <c r="I66" s="602"/>
      <c r="J66" s="603"/>
      <c r="K66" s="356"/>
      <c r="L66" s="314"/>
      <c r="M66" s="339"/>
      <c r="N66" s="314"/>
      <c r="O66" s="314"/>
      <c r="P66" s="314"/>
      <c r="Q66" s="314"/>
      <c r="R66" s="334"/>
      <c r="S66" s="334"/>
      <c r="T66" s="335"/>
      <c r="U66" s="335"/>
      <c r="V66" s="243"/>
      <c r="W66" s="240"/>
      <c r="X66" s="223"/>
      <c r="Y66" s="239"/>
      <c r="Z66" s="240"/>
      <c r="AA66" s="225"/>
      <c r="AB66" s="225"/>
      <c r="AC66" s="227"/>
      <c r="AD66" s="228"/>
      <c r="AE66" s="240"/>
      <c r="AF66" s="233"/>
      <c r="AG66" s="233"/>
      <c r="AH66" s="227"/>
      <c r="AI66" s="228"/>
      <c r="AJ66" s="241"/>
      <c r="AK66" s="233"/>
      <c r="AL66" s="233"/>
      <c r="AM66" s="227"/>
      <c r="AN66" s="228"/>
      <c r="AO66" s="232"/>
      <c r="AP66" s="233"/>
      <c r="AQ66" s="233"/>
      <c r="AR66" s="227"/>
      <c r="AS66" s="228"/>
      <c r="AT66" s="232"/>
      <c r="AU66" s="233"/>
      <c r="AV66" s="233"/>
      <c r="AW66" s="230"/>
      <c r="AX66" s="227"/>
      <c r="AY66" s="228"/>
      <c r="AZ66" s="245"/>
      <c r="BA66" s="245"/>
      <c r="BB66" s="245"/>
      <c r="BC66" s="245"/>
      <c r="BD66" s="245"/>
      <c r="BE66" s="246"/>
      <c r="BF66" s="246"/>
      <c r="BG66" s="246"/>
      <c r="BH66" s="246"/>
      <c r="BI66" s="246"/>
      <c r="BJ66" s="246"/>
      <c r="BK66" s="246"/>
      <c r="BL66" s="246"/>
      <c r="BM66" s="246"/>
      <c r="BO66" s="246"/>
      <c r="BP66" s="246"/>
      <c r="BQ66" s="246"/>
      <c r="BR66" s="246"/>
      <c r="BS66" s="246"/>
      <c r="BT66" s="246"/>
      <c r="BU66" s="246"/>
      <c r="BV66" s="247"/>
      <c r="BW66" s="247"/>
      <c r="BX66" s="247"/>
      <c r="BY66" s="247"/>
      <c r="BZ66" s="246"/>
      <c r="CA66" s="246"/>
    </row>
    <row r="67" spans="1:79" ht="76.5" customHeight="1" hidden="1">
      <c r="A67" s="541"/>
      <c r="B67" s="541"/>
      <c r="C67" s="541"/>
      <c r="D67" s="541"/>
      <c r="E67" s="546">
        <v>15</v>
      </c>
      <c r="F67" s="553" t="s">
        <v>194</v>
      </c>
      <c r="G67" s="301"/>
      <c r="H67" s="345" t="s">
        <v>195</v>
      </c>
      <c r="I67" s="318"/>
      <c r="J67" s="341"/>
      <c r="K67" s="356"/>
      <c r="L67" s="318"/>
      <c r="M67" s="318"/>
      <c r="N67" s="318"/>
      <c r="O67" s="318"/>
      <c r="P67" s="318"/>
      <c r="Q67" s="318"/>
      <c r="R67" s="342"/>
      <c r="S67" s="343"/>
      <c r="T67" s="358"/>
      <c r="U67" s="358"/>
      <c r="V67" s="576" t="s">
        <v>131</v>
      </c>
      <c r="W67" s="240"/>
      <c r="X67" s="223" t="str">
        <f>IF(W67&lt;&gt;0,IF(W67/L67&gt;100%,100%,W67/L67)," ")</f>
        <v> </v>
      </c>
      <c r="Y67" s="239"/>
      <c r="Z67" s="240"/>
      <c r="AA67" s="225" t="str">
        <f>IF(Z67&lt;&gt;0,IF(Z67/M67&gt;100%,100%,Z67/M67)," ")</f>
        <v> </v>
      </c>
      <c r="AB67" s="225"/>
      <c r="AC67" s="227" t="e">
        <f>AVERAGE(X67,AA67)</f>
        <v>#DIV/0!</v>
      </c>
      <c r="AD67" s="228">
        <f>SUM(Y67,AB67)</f>
        <v>0</v>
      </c>
      <c r="AE67" s="240"/>
      <c r="AF67" s="233" t="str">
        <f>IF(AE67&lt;&gt;0,IF(AE67/N67&gt;100%,100%,AE67/N67)," ")</f>
        <v> </v>
      </c>
      <c r="AG67" s="233"/>
      <c r="AH67" s="227" t="e">
        <f>AVERAGE(AC67,AF67)</f>
        <v>#DIV/0!</v>
      </c>
      <c r="AI67" s="228">
        <f>SUM(AD67,AG67)</f>
        <v>0</v>
      </c>
      <c r="AJ67" s="241"/>
      <c r="AK67" s="233" t="str">
        <f>IF(AJ67&lt;&gt;0,IF(AJ67/O67&gt;100%,100%,AJ67/O67)," ")</f>
        <v> </v>
      </c>
      <c r="AL67" s="233"/>
      <c r="AM67" s="227" t="e">
        <f>AVERAGE(AH67,AK67)</f>
        <v>#DIV/0!</v>
      </c>
      <c r="AN67" s="228">
        <f>SUM(AI67,AL67)</f>
        <v>0</v>
      </c>
      <c r="AO67" s="232"/>
      <c r="AP67" s="233" t="str">
        <f>IF(AO67&lt;&gt;0,IF(AO67/P67&gt;100%,100%,AO67/P67)," ")</f>
        <v> </v>
      </c>
      <c r="AQ67" s="233"/>
      <c r="AR67" s="227" t="e">
        <f>AVERAGE(AM67,AP67)</f>
        <v>#DIV/0!</v>
      </c>
      <c r="AS67" s="228">
        <f>SUM(AN67,AQ67)</f>
        <v>0</v>
      </c>
      <c r="AT67" s="232"/>
      <c r="AU67" s="233" t="str">
        <f>IF(AT67&lt;&gt;0,IF(AT67/Q67&gt;100%,100%,AT67/Q67)," ")</f>
        <v> </v>
      </c>
      <c r="AV67" s="233"/>
      <c r="AW67" s="230" t="e">
        <f>AVERAGE(W67,Z67,AE67,AJ67,AO67,AT67)</f>
        <v>#DIV/0!</v>
      </c>
      <c r="AX67" s="227" t="e">
        <f>IF(AW67&lt;&gt;0,IF(AW67/J67&gt;100%,100%,AW67/J67)," ")</f>
        <v>#DIV/0!</v>
      </c>
      <c r="AY67" s="228">
        <f>SUM(AV67,AS67)</f>
        <v>0</v>
      </c>
      <c r="AZ67" s="234"/>
      <c r="BA67" s="234"/>
      <c r="BB67" s="234"/>
      <c r="BC67" s="234"/>
      <c r="BD67" s="234"/>
      <c r="BE67" s="235"/>
      <c r="BF67" s="235"/>
      <c r="BG67" s="235"/>
      <c r="BH67" s="235"/>
      <c r="BI67" s="235"/>
      <c r="BJ67" s="235"/>
      <c r="BK67" s="235"/>
      <c r="BL67" s="235"/>
      <c r="BM67" s="235"/>
      <c r="BN67" s="235"/>
      <c r="BO67" s="235"/>
      <c r="BP67" s="235"/>
      <c r="BQ67" s="235"/>
      <c r="BR67" s="235"/>
      <c r="BS67" s="235"/>
      <c r="BT67" s="235"/>
      <c r="BU67" s="235"/>
      <c r="BV67" s="236"/>
      <c r="BW67" s="236"/>
      <c r="BX67" s="237"/>
      <c r="BY67" s="237"/>
      <c r="BZ67" s="235"/>
      <c r="CA67" s="235"/>
    </row>
    <row r="68" spans="1:79" ht="83.25" customHeight="1" hidden="1">
      <c r="A68" s="541"/>
      <c r="B68" s="541"/>
      <c r="C68" s="541"/>
      <c r="D68" s="541"/>
      <c r="E68" s="547"/>
      <c r="F68" s="554"/>
      <c r="G68" s="301"/>
      <c r="H68" s="343"/>
      <c r="I68" s="318"/>
      <c r="J68" s="341"/>
      <c r="K68" s="356"/>
      <c r="L68" s="318"/>
      <c r="M68" s="318"/>
      <c r="N68" s="318"/>
      <c r="O68" s="318"/>
      <c r="P68" s="318"/>
      <c r="Q68" s="318"/>
      <c r="R68" s="342"/>
      <c r="S68" s="343"/>
      <c r="T68" s="357"/>
      <c r="U68" s="357"/>
      <c r="V68" s="578"/>
      <c r="W68" s="240"/>
      <c r="X68" s="223" t="str">
        <f>IF(W68&lt;&gt;0,IF(W68/L68&gt;100%,100%,W68/L68)," ")</f>
        <v> </v>
      </c>
      <c r="Y68" s="239"/>
      <c r="Z68" s="240"/>
      <c r="AA68" s="225" t="str">
        <f>IF(Z68&lt;&gt;0,IF(Z68/M68&gt;100%,100%,Z68/M68)," ")</f>
        <v> </v>
      </c>
      <c r="AB68" s="225"/>
      <c r="AC68" s="227" t="e">
        <f>AVERAGE(X68,AA68)</f>
        <v>#DIV/0!</v>
      </c>
      <c r="AD68" s="228">
        <f>SUM(Y68,AB68)</f>
        <v>0</v>
      </c>
      <c r="AE68" s="240"/>
      <c r="AF68" s="233" t="str">
        <f>IF(AE68&lt;&gt;0,IF(AE68/N68&gt;100%,100%,AE68/N68)," ")</f>
        <v> </v>
      </c>
      <c r="AG68" s="233"/>
      <c r="AH68" s="227" t="e">
        <f>AVERAGE(AC68,AF68)</f>
        <v>#DIV/0!</v>
      </c>
      <c r="AI68" s="228">
        <f>SUM(AD68,AG68)</f>
        <v>0</v>
      </c>
      <c r="AJ68" s="241"/>
      <c r="AK68" s="233" t="str">
        <f>IF(AJ68&lt;&gt;0,IF(AJ68/O68&gt;100%,100%,AJ68/O68)," ")</f>
        <v> </v>
      </c>
      <c r="AL68" s="233"/>
      <c r="AM68" s="227" t="e">
        <f>AVERAGE(AH68,AK68)</f>
        <v>#DIV/0!</v>
      </c>
      <c r="AN68" s="228">
        <f>SUM(AI68,AL68)</f>
        <v>0</v>
      </c>
      <c r="AO68" s="232"/>
      <c r="AP68" s="233" t="str">
        <f>IF(AO68&lt;&gt;0,IF(AO68/P68&gt;100%,100%,AO68/P68)," ")</f>
        <v> </v>
      </c>
      <c r="AQ68" s="233"/>
      <c r="AR68" s="227" t="e">
        <f>AVERAGE(AM68,AP68)</f>
        <v>#DIV/0!</v>
      </c>
      <c r="AS68" s="228">
        <f>SUM(AN68,AQ68)</f>
        <v>0</v>
      </c>
      <c r="AT68" s="232"/>
      <c r="AU68" s="233" t="str">
        <f>IF(AT68&lt;&gt;0,IF(AT68/Q68&gt;100%,100%,AT68/Q68)," ")</f>
        <v> </v>
      </c>
      <c r="AV68" s="233"/>
      <c r="AW68" s="230" t="e">
        <f>AVERAGE(W68,Z68,AE68,AJ68,AO68,AT68)</f>
        <v>#DIV/0!</v>
      </c>
      <c r="AX68" s="227" t="e">
        <f>IF(AW68&lt;&gt;0,IF(AW68/J68&gt;100%,100%,AW68/J68)," ")</f>
        <v>#DIV/0!</v>
      </c>
      <c r="AY68" s="228">
        <f>SUM(AV68,AS68)</f>
        <v>0</v>
      </c>
      <c r="AZ68" s="234"/>
      <c r="BA68" s="234"/>
      <c r="BB68" s="234"/>
      <c r="BC68" s="234"/>
      <c r="BD68" s="234"/>
      <c r="BE68" s="235"/>
      <c r="BF68" s="235"/>
      <c r="BG68" s="235"/>
      <c r="BH68" s="235"/>
      <c r="BI68" s="235"/>
      <c r="BJ68" s="235"/>
      <c r="BK68" s="235"/>
      <c r="BL68" s="235"/>
      <c r="BM68" s="235"/>
      <c r="BN68" s="235"/>
      <c r="BO68" s="235"/>
      <c r="BP68" s="235"/>
      <c r="BQ68" s="235"/>
      <c r="BR68" s="235"/>
      <c r="BS68" s="235"/>
      <c r="BT68" s="235"/>
      <c r="BU68" s="235"/>
      <c r="BV68" s="242"/>
      <c r="BW68" s="242"/>
      <c r="BX68" s="235"/>
      <c r="BY68" s="235"/>
      <c r="BZ68" s="235"/>
      <c r="CA68" s="235"/>
    </row>
    <row r="69" spans="1:79" ht="73.5" customHeight="1" hidden="1">
      <c r="A69" s="541"/>
      <c r="B69" s="541"/>
      <c r="C69" s="541"/>
      <c r="D69" s="541"/>
      <c r="E69" s="547"/>
      <c r="F69" s="554"/>
      <c r="G69" s="301"/>
      <c r="H69" s="343"/>
      <c r="I69" s="328"/>
      <c r="J69" s="349"/>
      <c r="K69" s="356"/>
      <c r="L69" s="359"/>
      <c r="M69" s="359"/>
      <c r="N69" s="360"/>
      <c r="O69" s="320"/>
      <c r="P69" s="320"/>
      <c r="Q69" s="320"/>
      <c r="R69" s="315"/>
      <c r="S69" s="321"/>
      <c r="T69" s="316"/>
      <c r="U69" s="316"/>
      <c r="V69" s="243" t="s">
        <v>125</v>
      </c>
      <c r="W69" s="240"/>
      <c r="X69" s="223" t="str">
        <f>IF(W69&lt;&gt;0,IF(W69/L69&gt;100%,100%,W69/L69)," ")</f>
        <v> </v>
      </c>
      <c r="Y69" s="239"/>
      <c r="Z69" s="240"/>
      <c r="AA69" s="225" t="str">
        <f>IF(Z69&lt;&gt;0,IF(Z69/M69&gt;100%,100%,Z69/M69)," ")</f>
        <v> </v>
      </c>
      <c r="AB69" s="225"/>
      <c r="AC69" s="227" t="e">
        <f>AVERAGE(X69,AA69)</f>
        <v>#DIV/0!</v>
      </c>
      <c r="AD69" s="228">
        <f>SUM(Y69,AB69)</f>
        <v>0</v>
      </c>
      <c r="AE69" s="240"/>
      <c r="AF69" s="233" t="str">
        <f>IF(AE69&lt;&gt;0,IF(AE69/N69&gt;100%,100%,AE69/N69)," ")</f>
        <v> </v>
      </c>
      <c r="AG69" s="233"/>
      <c r="AH69" s="227" t="e">
        <f>AVERAGE(AC69,AF69)</f>
        <v>#DIV/0!</v>
      </c>
      <c r="AI69" s="228">
        <f>SUM(AD69,AG69)</f>
        <v>0</v>
      </c>
      <c r="AJ69" s="241"/>
      <c r="AK69" s="233" t="str">
        <f>IF(AJ69&lt;&gt;0,IF(AJ69/O69&gt;100%,100%,AJ69/O69)," ")</f>
        <v> </v>
      </c>
      <c r="AL69" s="233"/>
      <c r="AM69" s="227" t="e">
        <f>AVERAGE(AH69,AK69)</f>
        <v>#DIV/0!</v>
      </c>
      <c r="AN69" s="228">
        <f>SUM(AI69,AL69)</f>
        <v>0</v>
      </c>
      <c r="AO69" s="232"/>
      <c r="AP69" s="233" t="str">
        <f>IF(AO69&lt;&gt;0,IF(AO69/P69&gt;100%,100%,AO69/P69)," ")</f>
        <v> </v>
      </c>
      <c r="AQ69" s="233"/>
      <c r="AR69" s="227" t="e">
        <f>AVERAGE(AM69,AP69)</f>
        <v>#DIV/0!</v>
      </c>
      <c r="AS69" s="228">
        <f>SUM(AN69,AQ69)</f>
        <v>0</v>
      </c>
      <c r="AT69" s="232"/>
      <c r="AU69" s="233" t="str">
        <f>IF(AT69&lt;&gt;0,IF(AT69/Q69&gt;100%,100%,AT69/Q69)," ")</f>
        <v> </v>
      </c>
      <c r="AV69" s="233"/>
      <c r="AW69" s="230" t="e">
        <f>AVERAGE(W69,Z69,AE69,AJ69,AO69,AT69)</f>
        <v>#DIV/0!</v>
      </c>
      <c r="AX69" s="227" t="e">
        <f>IF(AW69&lt;&gt;0,IF(AW69/J69&gt;100%,100%,AW69/J69)," ")</f>
        <v>#DIV/0!</v>
      </c>
      <c r="AY69" s="228">
        <f>SUM(AV69,AS69)</f>
        <v>0</v>
      </c>
      <c r="AZ69" s="234"/>
      <c r="BA69" s="234"/>
      <c r="BB69" s="234"/>
      <c r="BC69" s="234"/>
      <c r="BD69" s="234"/>
      <c r="BE69" s="235"/>
      <c r="BF69" s="235"/>
      <c r="BG69" s="235"/>
      <c r="BH69" s="235"/>
      <c r="BI69" s="235"/>
      <c r="BJ69" s="235"/>
      <c r="BK69" s="235"/>
      <c r="BL69" s="235"/>
      <c r="BM69" s="235"/>
      <c r="BN69" s="235"/>
      <c r="BO69" s="235"/>
      <c r="BP69" s="235"/>
      <c r="BQ69" s="235"/>
      <c r="BR69" s="235"/>
      <c r="BS69" s="235"/>
      <c r="BT69" s="235"/>
      <c r="BU69" s="235"/>
      <c r="BV69" s="242"/>
      <c r="BW69" s="242"/>
      <c r="BX69" s="235"/>
      <c r="BY69" s="235"/>
      <c r="BZ69" s="235"/>
      <c r="CA69" s="235"/>
    </row>
    <row r="70" spans="1:79" ht="73.5" customHeight="1" hidden="1">
      <c r="A70" s="541"/>
      <c r="B70" s="541"/>
      <c r="C70" s="541"/>
      <c r="D70" s="542"/>
      <c r="E70" s="548"/>
      <c r="F70" s="555"/>
      <c r="G70" s="301"/>
      <c r="H70" s="601" t="s">
        <v>167</v>
      </c>
      <c r="I70" s="602"/>
      <c r="J70" s="603"/>
      <c r="K70" s="356"/>
      <c r="L70" s="359"/>
      <c r="M70" s="359"/>
      <c r="N70" s="360"/>
      <c r="O70" s="320"/>
      <c r="P70" s="320"/>
      <c r="Q70" s="320"/>
      <c r="R70" s="315"/>
      <c r="S70" s="321"/>
      <c r="T70" s="316"/>
      <c r="U70" s="316"/>
      <c r="V70" s="243"/>
      <c r="W70" s="240"/>
      <c r="X70" s="223"/>
      <c r="Y70" s="239"/>
      <c r="Z70" s="240"/>
      <c r="AA70" s="225"/>
      <c r="AB70" s="225"/>
      <c r="AC70" s="227"/>
      <c r="AD70" s="228"/>
      <c r="AE70" s="240"/>
      <c r="AF70" s="233"/>
      <c r="AG70" s="233"/>
      <c r="AH70" s="227"/>
      <c r="AI70" s="228"/>
      <c r="AJ70" s="241"/>
      <c r="AK70" s="233"/>
      <c r="AL70" s="233"/>
      <c r="AM70" s="227"/>
      <c r="AN70" s="228"/>
      <c r="AO70" s="232"/>
      <c r="AP70" s="233"/>
      <c r="AQ70" s="233"/>
      <c r="AR70" s="227"/>
      <c r="AS70" s="228"/>
      <c r="AT70" s="232"/>
      <c r="AU70" s="233"/>
      <c r="AV70" s="233"/>
      <c r="AW70" s="230"/>
      <c r="AX70" s="227"/>
      <c r="AY70" s="228"/>
      <c r="AZ70" s="234"/>
      <c r="BA70" s="234"/>
      <c r="BB70" s="234"/>
      <c r="BC70" s="234"/>
      <c r="BD70" s="234"/>
      <c r="BE70" s="235"/>
      <c r="BF70" s="235"/>
      <c r="BG70" s="235"/>
      <c r="BH70" s="235"/>
      <c r="BI70" s="235"/>
      <c r="BJ70" s="235"/>
      <c r="BK70" s="235"/>
      <c r="BL70" s="235"/>
      <c r="BM70" s="235"/>
      <c r="BN70" s="249"/>
      <c r="BO70" s="235"/>
      <c r="BP70" s="235"/>
      <c r="BQ70" s="235"/>
      <c r="BR70" s="235"/>
      <c r="BS70" s="235"/>
      <c r="BT70" s="235"/>
      <c r="BU70" s="235"/>
      <c r="BV70" s="242"/>
      <c r="BW70" s="242"/>
      <c r="BX70" s="235"/>
      <c r="BY70" s="235"/>
      <c r="BZ70" s="235"/>
      <c r="CA70" s="235"/>
    </row>
    <row r="71" spans="1:79" ht="94.5" customHeight="1" hidden="1">
      <c r="A71" s="541"/>
      <c r="B71" s="541"/>
      <c r="C71" s="541"/>
      <c r="D71" s="552" t="s">
        <v>196</v>
      </c>
      <c r="E71" s="546">
        <v>16</v>
      </c>
      <c r="F71" s="553" t="s">
        <v>197</v>
      </c>
      <c r="G71" s="301"/>
      <c r="H71" s="345" t="s">
        <v>198</v>
      </c>
      <c r="I71" s="314"/>
      <c r="J71" s="331"/>
      <c r="K71" s="356"/>
      <c r="L71" s="312"/>
      <c r="M71" s="318"/>
      <c r="N71" s="312"/>
      <c r="O71" s="312"/>
      <c r="P71" s="312"/>
      <c r="Q71" s="312"/>
      <c r="R71" s="334"/>
      <c r="S71" s="334"/>
      <c r="T71" s="335"/>
      <c r="U71" s="335"/>
      <c r="V71" s="243" t="s">
        <v>125</v>
      </c>
      <c r="W71" s="240"/>
      <c r="X71" s="223" t="str">
        <f>IF(W71&lt;&gt;0,IF(W71/L71&gt;100%,100%,W71/L71)," ")</f>
        <v> </v>
      </c>
      <c r="Y71" s="239"/>
      <c r="Z71" s="240"/>
      <c r="AA71" s="225" t="str">
        <f>IF(Z71&lt;&gt;0,IF(Z71/M71&gt;100%,100%,Z71/M71)," ")</f>
        <v> </v>
      </c>
      <c r="AB71" s="225"/>
      <c r="AC71" s="227" t="e">
        <f>AVERAGE(X71,AA71)</f>
        <v>#DIV/0!</v>
      </c>
      <c r="AD71" s="228">
        <f>SUM(Y71,AB71)</f>
        <v>0</v>
      </c>
      <c r="AE71" s="240"/>
      <c r="AF71" s="233" t="str">
        <f>IF(AE71&lt;&gt;0,IF(AE71/N71&gt;100%,100%,AE71/N71)," ")</f>
        <v> </v>
      </c>
      <c r="AG71" s="233"/>
      <c r="AH71" s="227" t="e">
        <f>AVERAGE(AC71,AF71)</f>
        <v>#DIV/0!</v>
      </c>
      <c r="AI71" s="228">
        <f>SUM(AD71,AG71)</f>
        <v>0</v>
      </c>
      <c r="AJ71" s="241"/>
      <c r="AK71" s="233" t="str">
        <f>IF(AJ71&lt;&gt;0,IF(AJ71/O71&gt;100%,100%,AJ71/O71)," ")</f>
        <v> </v>
      </c>
      <c r="AL71" s="233"/>
      <c r="AM71" s="227" t="e">
        <f>AVERAGE(AH71,AK71)</f>
        <v>#DIV/0!</v>
      </c>
      <c r="AN71" s="228">
        <f>SUM(AI71,AL71)</f>
        <v>0</v>
      </c>
      <c r="AO71" s="232"/>
      <c r="AP71" s="233" t="str">
        <f>IF(AO71&lt;&gt;0,IF(AO71/P71&gt;100%,100%,AO71/P71)," ")</f>
        <v> </v>
      </c>
      <c r="AQ71" s="233"/>
      <c r="AR71" s="227" t="e">
        <f>AVERAGE(AM71,AP71)</f>
        <v>#DIV/0!</v>
      </c>
      <c r="AS71" s="228">
        <f>SUM(AN71,AQ71)</f>
        <v>0</v>
      </c>
      <c r="AT71" s="232"/>
      <c r="AU71" s="233" t="str">
        <f>IF(AT71&lt;&gt;0,IF(AT71/Q71&gt;100%,100%,AT71/Q71)," ")</f>
        <v> </v>
      </c>
      <c r="AV71" s="233"/>
      <c r="AW71" s="230" t="e">
        <f>AVERAGE(W71,Z71,AE71,AJ71,AO71,AT71)</f>
        <v>#DIV/0!</v>
      </c>
      <c r="AX71" s="227" t="e">
        <f>IF(AW71&lt;&gt;0,IF(AW71/J71&gt;100%,100%,AW71/J71)," ")</f>
        <v>#DIV/0!</v>
      </c>
      <c r="AY71" s="228">
        <f>SUM(AV71,AS71)</f>
        <v>0</v>
      </c>
      <c r="AZ71" s="245"/>
      <c r="BA71" s="245"/>
      <c r="BB71" s="245"/>
      <c r="BC71" s="245"/>
      <c r="BD71" s="245"/>
      <c r="BE71" s="246"/>
      <c r="BF71" s="246"/>
      <c r="BG71" s="246"/>
      <c r="BH71" s="246"/>
      <c r="BI71" s="246"/>
      <c r="BJ71" s="246"/>
      <c r="BK71" s="246"/>
      <c r="BL71" s="246"/>
      <c r="BM71" s="246"/>
      <c r="BO71" s="246"/>
      <c r="BP71" s="246"/>
      <c r="BQ71" s="246"/>
      <c r="BR71" s="246"/>
      <c r="BS71" s="246"/>
      <c r="BT71" s="246"/>
      <c r="BU71" s="246"/>
      <c r="BV71" s="247"/>
      <c r="BW71" s="247"/>
      <c r="BX71" s="247"/>
      <c r="BY71" s="247"/>
      <c r="BZ71" s="246"/>
      <c r="CA71" s="246"/>
    </row>
    <row r="72" spans="1:79" ht="75" customHeight="1" hidden="1">
      <c r="A72" s="541"/>
      <c r="B72" s="541"/>
      <c r="C72" s="541"/>
      <c r="D72" s="541"/>
      <c r="E72" s="547"/>
      <c r="F72" s="554"/>
      <c r="G72" s="301"/>
      <c r="H72" s="361" t="s">
        <v>199</v>
      </c>
      <c r="I72" s="314"/>
      <c r="J72" s="331"/>
      <c r="K72" s="356"/>
      <c r="L72" s="312"/>
      <c r="M72" s="318"/>
      <c r="N72" s="312"/>
      <c r="O72" s="312"/>
      <c r="P72" s="312"/>
      <c r="Q72" s="312"/>
      <c r="R72" s="334"/>
      <c r="S72" s="334"/>
      <c r="T72" s="335"/>
      <c r="U72" s="335"/>
      <c r="V72" s="243" t="s">
        <v>125</v>
      </c>
      <c r="W72" s="240"/>
      <c r="X72" s="223" t="str">
        <f>IF(W72&lt;&gt;0,IF(W72/L72&gt;100%,100%,W72/L72)," ")</f>
        <v> </v>
      </c>
      <c r="Y72" s="239"/>
      <c r="Z72" s="240"/>
      <c r="AA72" s="225" t="str">
        <f>IF(Z72&lt;&gt;0,IF(Z72/M72&gt;100%,100%,Z72/M72)," ")</f>
        <v> </v>
      </c>
      <c r="AB72" s="225"/>
      <c r="AC72" s="227" t="e">
        <f>AVERAGE(X72,AA72)</f>
        <v>#DIV/0!</v>
      </c>
      <c r="AD72" s="228">
        <f>SUM(Y72,AB72)</f>
        <v>0</v>
      </c>
      <c r="AE72" s="240"/>
      <c r="AF72" s="233" t="str">
        <f>IF(AE72&lt;&gt;0,IF(AE72/N72&gt;100%,100%,AE72/N72)," ")</f>
        <v> </v>
      </c>
      <c r="AG72" s="233"/>
      <c r="AH72" s="227" t="e">
        <f>AVERAGE(AC72,AF72)</f>
        <v>#DIV/0!</v>
      </c>
      <c r="AI72" s="228">
        <f>SUM(AD72,AG72)</f>
        <v>0</v>
      </c>
      <c r="AJ72" s="241"/>
      <c r="AK72" s="233" t="str">
        <f>IF(AJ72&lt;&gt;0,IF(AJ72/O72&gt;100%,100%,AJ72/O72)," ")</f>
        <v> </v>
      </c>
      <c r="AL72" s="233"/>
      <c r="AM72" s="227" t="e">
        <f>AVERAGE(AH72,AK72)</f>
        <v>#DIV/0!</v>
      </c>
      <c r="AN72" s="228">
        <f>SUM(AI72,AL72)</f>
        <v>0</v>
      </c>
      <c r="AO72" s="232"/>
      <c r="AP72" s="233" t="str">
        <f>IF(AO72&lt;&gt;0,IF(AO72/P72&gt;100%,100%,AO72/P72)," ")</f>
        <v> </v>
      </c>
      <c r="AQ72" s="233"/>
      <c r="AR72" s="227" t="e">
        <f>AVERAGE(AM72,AP72)</f>
        <v>#DIV/0!</v>
      </c>
      <c r="AS72" s="228">
        <f>SUM(AN72,AQ72)</f>
        <v>0</v>
      </c>
      <c r="AT72" s="232"/>
      <c r="AU72" s="233" t="str">
        <f>IF(AT72&lt;&gt;0,IF(AT72/Q72&gt;100%,100%,AT72/Q72)," ")</f>
        <v> </v>
      </c>
      <c r="AV72" s="233"/>
      <c r="AW72" s="230" t="e">
        <f>AVERAGE(W72,Z72,AE72,AJ72,AO72,AT72)</f>
        <v>#DIV/0!</v>
      </c>
      <c r="AX72" s="227" t="e">
        <f>IF(AW72&lt;&gt;0,IF(AW72/J72&gt;100%,100%,AW72/J72)," ")</f>
        <v>#DIV/0!</v>
      </c>
      <c r="AY72" s="228">
        <f>SUM(AV72,AS72)</f>
        <v>0</v>
      </c>
      <c r="AZ72" s="245"/>
      <c r="BA72" s="245"/>
      <c r="BB72" s="245"/>
      <c r="BC72" s="245"/>
      <c r="BD72" s="245"/>
      <c r="BE72" s="246"/>
      <c r="BF72" s="246"/>
      <c r="BG72" s="246"/>
      <c r="BH72" s="246"/>
      <c r="BI72" s="246"/>
      <c r="BJ72" s="246"/>
      <c r="BK72" s="246"/>
      <c r="BL72" s="246"/>
      <c r="BM72" s="246"/>
      <c r="BN72" s="246"/>
      <c r="BO72" s="246"/>
      <c r="BP72" s="246"/>
      <c r="BQ72" s="246"/>
      <c r="BR72" s="246"/>
      <c r="BS72" s="246"/>
      <c r="BT72" s="246"/>
      <c r="BU72" s="246"/>
      <c r="BV72" s="246"/>
      <c r="BW72" s="246"/>
      <c r="BX72" s="247"/>
      <c r="BY72" s="247"/>
      <c r="BZ72" s="246"/>
      <c r="CA72" s="246"/>
    </row>
    <row r="73" spans="1:79" ht="76.5" customHeight="1" hidden="1">
      <c r="A73" s="541"/>
      <c r="B73" s="541"/>
      <c r="C73" s="541"/>
      <c r="D73" s="541"/>
      <c r="E73" s="547"/>
      <c r="F73" s="554"/>
      <c r="G73" s="301"/>
      <c r="H73" s="343"/>
      <c r="I73" s="318"/>
      <c r="J73" s="341"/>
      <c r="K73" s="356"/>
      <c r="L73" s="318"/>
      <c r="M73" s="318"/>
      <c r="N73" s="318"/>
      <c r="O73" s="318"/>
      <c r="P73" s="318"/>
      <c r="Q73" s="318"/>
      <c r="R73" s="342"/>
      <c r="S73" s="343"/>
      <c r="T73" s="358"/>
      <c r="U73" s="358"/>
      <c r="V73" s="250" t="s">
        <v>131</v>
      </c>
      <c r="W73" s="240"/>
      <c r="X73" s="223" t="str">
        <f>IF(W73&lt;&gt;0,IF(W73/L73&gt;100%,100%,W73/L73)," ")</f>
        <v> </v>
      </c>
      <c r="Y73" s="239"/>
      <c r="Z73" s="240"/>
      <c r="AA73" s="225" t="str">
        <f>IF(Z73&lt;&gt;0,IF(Z73/M73&gt;100%,100%,Z73/M73)," ")</f>
        <v> </v>
      </c>
      <c r="AB73" s="225"/>
      <c r="AC73" s="227" t="e">
        <f>AVERAGE(X73,AA73)</f>
        <v>#DIV/0!</v>
      </c>
      <c r="AD73" s="228">
        <f>SUM(Y73,AB73)</f>
        <v>0</v>
      </c>
      <c r="AE73" s="240"/>
      <c r="AF73" s="233" t="str">
        <f>IF(AE73&lt;&gt;0,IF(AE73/N73&gt;100%,100%,AE73/N73)," ")</f>
        <v> </v>
      </c>
      <c r="AG73" s="233"/>
      <c r="AH73" s="227" t="e">
        <f>AVERAGE(AC73,AF73)</f>
        <v>#DIV/0!</v>
      </c>
      <c r="AI73" s="228">
        <f>SUM(AD73,AG73)</f>
        <v>0</v>
      </c>
      <c r="AJ73" s="241"/>
      <c r="AK73" s="233" t="str">
        <f>IF(AJ73&lt;&gt;0,IF(AJ73/O73&gt;100%,100%,AJ73/O73)," ")</f>
        <v> </v>
      </c>
      <c r="AL73" s="233"/>
      <c r="AM73" s="227" t="e">
        <f>AVERAGE(AH73,AK73)</f>
        <v>#DIV/0!</v>
      </c>
      <c r="AN73" s="228">
        <f>SUM(AI73,AL73)</f>
        <v>0</v>
      </c>
      <c r="AO73" s="232"/>
      <c r="AP73" s="233" t="str">
        <f>IF(AO73&lt;&gt;0,IF(AO73/P73&gt;100%,100%,AO73/P73)," ")</f>
        <v> </v>
      </c>
      <c r="AQ73" s="233"/>
      <c r="AR73" s="227" t="e">
        <f>AVERAGE(AM73,AP73)</f>
        <v>#DIV/0!</v>
      </c>
      <c r="AS73" s="228">
        <f>SUM(AN73,AQ73)</f>
        <v>0</v>
      </c>
      <c r="AT73" s="232"/>
      <c r="AU73" s="233" t="str">
        <f>IF(AT73&lt;&gt;0,IF(AT73/Q73&gt;100%,100%,AT73/Q73)," ")</f>
        <v> </v>
      </c>
      <c r="AV73" s="233"/>
      <c r="AW73" s="230" t="e">
        <f>AVERAGE(W73,Z73,AE73,AJ73,AO73,AT73)</f>
        <v>#DIV/0!</v>
      </c>
      <c r="AX73" s="227" t="e">
        <f>IF(AW73&lt;&gt;0,IF(AW73/J73&gt;100%,100%,AW73/J73)," ")</f>
        <v>#DIV/0!</v>
      </c>
      <c r="AY73" s="228">
        <f>SUM(AV73,AS73)</f>
        <v>0</v>
      </c>
      <c r="AZ73" s="234"/>
      <c r="BA73" s="234"/>
      <c r="BB73" s="234"/>
      <c r="BC73" s="234"/>
      <c r="BD73" s="234"/>
      <c r="BE73" s="235"/>
      <c r="BF73" s="235"/>
      <c r="BG73" s="235"/>
      <c r="BH73" s="235"/>
      <c r="BI73" s="235"/>
      <c r="BJ73" s="235"/>
      <c r="BK73" s="235"/>
      <c r="BL73" s="235"/>
      <c r="BM73" s="235"/>
      <c r="BN73" s="235"/>
      <c r="BO73" s="235"/>
      <c r="BP73" s="235"/>
      <c r="BQ73" s="235"/>
      <c r="BR73" s="235"/>
      <c r="BS73" s="235"/>
      <c r="BT73" s="235"/>
      <c r="BU73" s="235"/>
      <c r="BV73" s="236"/>
      <c r="BW73" s="236"/>
      <c r="BX73" s="237"/>
      <c r="BY73" s="237"/>
      <c r="BZ73" s="235"/>
      <c r="CA73" s="235"/>
    </row>
    <row r="74" spans="1:79" ht="76.5" customHeight="1" hidden="1">
      <c r="A74" s="542"/>
      <c r="B74" s="541"/>
      <c r="C74" s="541"/>
      <c r="D74" s="541"/>
      <c r="E74" s="548"/>
      <c r="F74" s="555"/>
      <c r="G74" s="301"/>
      <c r="H74" s="601" t="s">
        <v>167</v>
      </c>
      <c r="I74" s="602"/>
      <c r="J74" s="603"/>
      <c r="K74" s="356"/>
      <c r="L74" s="318"/>
      <c r="M74" s="318"/>
      <c r="N74" s="318"/>
      <c r="O74" s="318"/>
      <c r="P74" s="318"/>
      <c r="Q74" s="318"/>
      <c r="R74" s="342"/>
      <c r="S74" s="343"/>
      <c r="T74" s="358"/>
      <c r="U74" s="358"/>
      <c r="V74" s="250"/>
      <c r="W74" s="240"/>
      <c r="X74" s="223"/>
      <c r="Y74" s="239"/>
      <c r="Z74" s="240"/>
      <c r="AA74" s="225"/>
      <c r="AB74" s="225"/>
      <c r="AC74" s="227"/>
      <c r="AD74" s="228"/>
      <c r="AE74" s="240"/>
      <c r="AF74" s="233"/>
      <c r="AG74" s="233"/>
      <c r="AH74" s="227"/>
      <c r="AI74" s="228"/>
      <c r="AJ74" s="241"/>
      <c r="AK74" s="233"/>
      <c r="AL74" s="233"/>
      <c r="AM74" s="227"/>
      <c r="AN74" s="228"/>
      <c r="AO74" s="232"/>
      <c r="AP74" s="233"/>
      <c r="AQ74" s="233"/>
      <c r="AR74" s="227"/>
      <c r="AS74" s="228"/>
      <c r="AT74" s="232"/>
      <c r="AU74" s="233"/>
      <c r="AV74" s="233"/>
      <c r="AW74" s="230"/>
      <c r="AX74" s="227"/>
      <c r="AY74" s="228"/>
      <c r="AZ74" s="234"/>
      <c r="BA74" s="234"/>
      <c r="BB74" s="234"/>
      <c r="BC74" s="234"/>
      <c r="BD74" s="234"/>
      <c r="BE74" s="235"/>
      <c r="BF74" s="235"/>
      <c r="BG74" s="235"/>
      <c r="BH74" s="235"/>
      <c r="BI74" s="235"/>
      <c r="BJ74" s="235"/>
      <c r="BK74" s="235"/>
      <c r="BL74" s="235"/>
      <c r="BM74" s="235"/>
      <c r="BN74" s="235"/>
      <c r="BO74" s="235"/>
      <c r="BP74" s="235"/>
      <c r="BQ74" s="235"/>
      <c r="BR74" s="235"/>
      <c r="BS74" s="235"/>
      <c r="BT74" s="235"/>
      <c r="BU74" s="235"/>
      <c r="BV74" s="236"/>
      <c r="BW74" s="236"/>
      <c r="BX74" s="237"/>
      <c r="BY74" s="237"/>
      <c r="BZ74" s="235"/>
      <c r="CA74" s="235"/>
    </row>
    <row r="75" spans="1:79" ht="72" customHeight="1" hidden="1">
      <c r="A75" s="552" t="s">
        <v>200</v>
      </c>
      <c r="B75" s="541"/>
      <c r="C75" s="541"/>
      <c r="D75" s="541"/>
      <c r="E75" s="546">
        <v>17</v>
      </c>
      <c r="F75" s="562" t="s">
        <v>201</v>
      </c>
      <c r="G75" s="301"/>
      <c r="H75" s="361" t="s">
        <v>202</v>
      </c>
      <c r="I75" s="328"/>
      <c r="J75" s="349"/>
      <c r="K75" s="356"/>
      <c r="L75" s="359"/>
      <c r="M75" s="359"/>
      <c r="N75" s="360"/>
      <c r="O75" s="320"/>
      <c r="P75" s="320"/>
      <c r="Q75" s="320"/>
      <c r="R75" s="315"/>
      <c r="S75" s="321"/>
      <c r="T75" s="316"/>
      <c r="U75" s="316"/>
      <c r="V75" s="243" t="s">
        <v>125</v>
      </c>
      <c r="W75" s="240"/>
      <c r="X75" s="223" t="str">
        <f>IF(W75&lt;&gt;0,IF(W75/L75&gt;100%,100%,W75/L75)," ")</f>
        <v> </v>
      </c>
      <c r="Y75" s="239"/>
      <c r="Z75" s="240"/>
      <c r="AA75" s="225" t="str">
        <f>IF(Z75&lt;&gt;0,IF(Z75/M75&gt;100%,100%,Z75/M75)," ")</f>
        <v> </v>
      </c>
      <c r="AB75" s="225"/>
      <c r="AC75" s="227" t="e">
        <f>AVERAGE(X75,AA75)</f>
        <v>#DIV/0!</v>
      </c>
      <c r="AD75" s="228">
        <f>SUM(Y75,AB75)</f>
        <v>0</v>
      </c>
      <c r="AE75" s="240"/>
      <c r="AF75" s="233" t="str">
        <f>IF(AE75&lt;&gt;0,IF(AE75/N75&gt;100%,100%,AE75/N75)," ")</f>
        <v> </v>
      </c>
      <c r="AG75" s="233"/>
      <c r="AH75" s="227" t="e">
        <f>AVERAGE(AC75,AF75)</f>
        <v>#DIV/0!</v>
      </c>
      <c r="AI75" s="228">
        <f>SUM(AD75,AG75)</f>
        <v>0</v>
      </c>
      <c r="AJ75" s="241"/>
      <c r="AK75" s="233" t="str">
        <f>IF(AJ75&lt;&gt;0,IF(AJ75/O75&gt;100%,100%,AJ75/O75)," ")</f>
        <v> </v>
      </c>
      <c r="AL75" s="233"/>
      <c r="AM75" s="227" t="e">
        <f>AVERAGE(AH75,AK75)</f>
        <v>#DIV/0!</v>
      </c>
      <c r="AN75" s="228">
        <f>SUM(AI75,AL75)</f>
        <v>0</v>
      </c>
      <c r="AO75" s="232"/>
      <c r="AP75" s="233" t="str">
        <f>IF(AO75&lt;&gt;0,IF(AO75/P75&gt;100%,100%,AO75/P75)," ")</f>
        <v> </v>
      </c>
      <c r="AQ75" s="233"/>
      <c r="AR75" s="227" t="e">
        <f>AVERAGE(AM75,AP75)</f>
        <v>#DIV/0!</v>
      </c>
      <c r="AS75" s="228">
        <f>SUM(AN75,AQ75)</f>
        <v>0</v>
      </c>
      <c r="AT75" s="232"/>
      <c r="AU75" s="233" t="str">
        <f>IF(AT75&lt;&gt;0,IF(AT75/Q75&gt;100%,100%,AT75/Q75)," ")</f>
        <v> </v>
      </c>
      <c r="AV75" s="233"/>
      <c r="AW75" s="230" t="e">
        <f>AVERAGE(W75,Z75,AE75,AJ75,AO75,AT75)</f>
        <v>#DIV/0!</v>
      </c>
      <c r="AX75" s="227" t="e">
        <f>IF(AW75&lt;&gt;0,IF(AW75/J75&gt;100%,100%,AW75/J75)," ")</f>
        <v>#DIV/0!</v>
      </c>
      <c r="AY75" s="228">
        <f>SUM(AV75,AS75)</f>
        <v>0</v>
      </c>
      <c r="AZ75" s="234"/>
      <c r="BA75" s="234"/>
      <c r="BB75" s="234"/>
      <c r="BC75" s="234"/>
      <c r="BD75" s="234"/>
      <c r="BE75" s="235"/>
      <c r="BF75" s="235"/>
      <c r="BG75" s="235"/>
      <c r="BH75" s="235"/>
      <c r="BI75" s="235"/>
      <c r="BJ75" s="235"/>
      <c r="BK75" s="235"/>
      <c r="BL75" s="235"/>
      <c r="BM75" s="235"/>
      <c r="BN75" s="235"/>
      <c r="BO75" s="235"/>
      <c r="BP75" s="235"/>
      <c r="BQ75" s="235"/>
      <c r="BR75" s="235"/>
      <c r="BS75" s="235"/>
      <c r="BT75" s="235"/>
      <c r="BU75" s="235"/>
      <c r="BV75" s="242"/>
      <c r="BW75" s="242"/>
      <c r="BX75" s="235"/>
      <c r="BY75" s="235"/>
      <c r="BZ75" s="235"/>
      <c r="CA75" s="235"/>
    </row>
    <row r="76" spans="1:79" ht="65.25" customHeight="1" hidden="1">
      <c r="A76" s="541"/>
      <c r="B76" s="541"/>
      <c r="C76" s="541"/>
      <c r="D76" s="541"/>
      <c r="E76" s="547"/>
      <c r="F76" s="563"/>
      <c r="G76" s="301"/>
      <c r="H76" s="362" t="s">
        <v>203</v>
      </c>
      <c r="I76" s="328"/>
      <c r="J76" s="349"/>
      <c r="K76" s="356"/>
      <c r="L76" s="359"/>
      <c r="M76" s="359"/>
      <c r="N76" s="360"/>
      <c r="O76" s="320"/>
      <c r="P76" s="320"/>
      <c r="Q76" s="320"/>
      <c r="R76" s="315"/>
      <c r="S76" s="321"/>
      <c r="T76" s="316"/>
      <c r="U76" s="316"/>
      <c r="V76" s="243" t="s">
        <v>125</v>
      </c>
      <c r="W76" s="240"/>
      <c r="X76" s="223" t="str">
        <f>IF(W76&lt;&gt;0,IF(W76/L76&gt;100%,100%,W76/L76)," ")</f>
        <v> </v>
      </c>
      <c r="Y76" s="239"/>
      <c r="Z76" s="240"/>
      <c r="AA76" s="225" t="str">
        <f>IF(Z76&lt;&gt;0,IF(Z76/M76&gt;100%,100%,Z76/M76)," ")</f>
        <v> </v>
      </c>
      <c r="AB76" s="225"/>
      <c r="AC76" s="227" t="e">
        <f>AVERAGE(X76,AA76)</f>
        <v>#DIV/0!</v>
      </c>
      <c r="AD76" s="228">
        <f>SUM(Y76,AB76)</f>
        <v>0</v>
      </c>
      <c r="AE76" s="240"/>
      <c r="AF76" s="233" t="str">
        <f>IF(AE76&lt;&gt;0,IF(AE76/N76&gt;100%,100%,AE76/N76)," ")</f>
        <v> </v>
      </c>
      <c r="AG76" s="233"/>
      <c r="AH76" s="227" t="e">
        <f>AVERAGE(AC76,AF76)</f>
        <v>#DIV/0!</v>
      </c>
      <c r="AI76" s="228">
        <f>SUM(AD76,AG76)</f>
        <v>0</v>
      </c>
      <c r="AJ76" s="241"/>
      <c r="AK76" s="233" t="str">
        <f>IF(AJ76&lt;&gt;0,IF(AJ76/O76&gt;100%,100%,AJ76/O76)," ")</f>
        <v> </v>
      </c>
      <c r="AL76" s="233"/>
      <c r="AM76" s="227" t="e">
        <f>AVERAGE(AH76,AK76)</f>
        <v>#DIV/0!</v>
      </c>
      <c r="AN76" s="228">
        <f>SUM(AI76,AL76)</f>
        <v>0</v>
      </c>
      <c r="AO76" s="232"/>
      <c r="AP76" s="233" t="str">
        <f>IF(AO76&lt;&gt;0,IF(AO76/P76&gt;100%,100%,AO76/P76)," ")</f>
        <v> </v>
      </c>
      <c r="AQ76" s="233"/>
      <c r="AR76" s="227" t="e">
        <f>AVERAGE(AM76,AP76)</f>
        <v>#DIV/0!</v>
      </c>
      <c r="AS76" s="228">
        <f>SUM(AN76,AQ76)</f>
        <v>0</v>
      </c>
      <c r="AT76" s="232"/>
      <c r="AU76" s="233" t="str">
        <f>IF(AT76&lt;&gt;0,IF(AT76/Q76&gt;100%,100%,AT76/Q76)," ")</f>
        <v> </v>
      </c>
      <c r="AV76" s="233"/>
      <c r="AW76" s="230" t="e">
        <f>AVERAGE(W76,Z76,AE76,AJ76,AO76,AT76)</f>
        <v>#DIV/0!</v>
      </c>
      <c r="AX76" s="227" t="e">
        <f>IF(AW76&lt;&gt;0,IF(AW76/J76&gt;100%,100%,AW76/J76)," ")</f>
        <v>#DIV/0!</v>
      </c>
      <c r="AY76" s="228">
        <f>SUM(AV76,AS76)</f>
        <v>0</v>
      </c>
      <c r="AZ76" s="234"/>
      <c r="BA76" s="234"/>
      <c r="BB76" s="234"/>
      <c r="BC76" s="234"/>
      <c r="BD76" s="234"/>
      <c r="BE76" s="235"/>
      <c r="BF76" s="235"/>
      <c r="BG76" s="235"/>
      <c r="BH76" s="235"/>
      <c r="BI76" s="235"/>
      <c r="BJ76" s="235"/>
      <c r="BK76" s="235"/>
      <c r="BL76" s="235"/>
      <c r="BM76" s="235"/>
      <c r="BN76" s="235"/>
      <c r="BO76" s="235"/>
      <c r="BP76" s="235"/>
      <c r="BQ76" s="235"/>
      <c r="BR76" s="235"/>
      <c r="BS76" s="235"/>
      <c r="BT76" s="235"/>
      <c r="BU76" s="235"/>
      <c r="BV76" s="242"/>
      <c r="BW76" s="242"/>
      <c r="BX76" s="235"/>
      <c r="BY76" s="235"/>
      <c r="BZ76" s="235"/>
      <c r="CA76" s="235"/>
    </row>
    <row r="77" spans="1:79" ht="94.5" customHeight="1" hidden="1">
      <c r="A77" s="541"/>
      <c r="B77" s="541"/>
      <c r="C77" s="541"/>
      <c r="D77" s="541"/>
      <c r="E77" s="547"/>
      <c r="F77" s="563"/>
      <c r="G77" s="301"/>
      <c r="H77" s="253"/>
      <c r="I77" s="314"/>
      <c r="J77" s="331"/>
      <c r="K77" s="356"/>
      <c r="L77" s="312"/>
      <c r="M77" s="318"/>
      <c r="N77" s="312"/>
      <c r="O77" s="312"/>
      <c r="P77" s="312"/>
      <c r="Q77" s="312"/>
      <c r="R77" s="334"/>
      <c r="S77" s="334"/>
      <c r="T77" s="335"/>
      <c r="U77" s="335"/>
      <c r="V77" s="243" t="s">
        <v>125</v>
      </c>
      <c r="W77" s="240"/>
      <c r="X77" s="223" t="str">
        <f>IF(W77&lt;&gt;0,IF(W77/L77&gt;100%,100%,W77/L77)," ")</f>
        <v> </v>
      </c>
      <c r="Y77" s="239"/>
      <c r="Z77" s="240"/>
      <c r="AA77" s="225" t="str">
        <f>IF(Z77&lt;&gt;0,IF(Z77/M77&gt;100%,100%,Z77/M77)," ")</f>
        <v> </v>
      </c>
      <c r="AB77" s="225"/>
      <c r="AC77" s="227" t="e">
        <f>AVERAGE(X77,AA77)</f>
        <v>#DIV/0!</v>
      </c>
      <c r="AD77" s="228">
        <f>SUM(Y77,AB77)</f>
        <v>0</v>
      </c>
      <c r="AE77" s="240"/>
      <c r="AF77" s="233" t="str">
        <f>IF(AE77&lt;&gt;0,IF(AE77/N77&gt;100%,100%,AE77/N77)," ")</f>
        <v> </v>
      </c>
      <c r="AG77" s="233"/>
      <c r="AH77" s="227" t="e">
        <f>AVERAGE(AC77,AF77)</f>
        <v>#DIV/0!</v>
      </c>
      <c r="AI77" s="228">
        <f>SUM(AD77,AG77)</f>
        <v>0</v>
      </c>
      <c r="AJ77" s="241"/>
      <c r="AK77" s="233" t="str">
        <f>IF(AJ77&lt;&gt;0,IF(AJ77/O77&gt;100%,100%,AJ77/O77)," ")</f>
        <v> </v>
      </c>
      <c r="AL77" s="233"/>
      <c r="AM77" s="227" t="e">
        <f>AVERAGE(AH77,AK77)</f>
        <v>#DIV/0!</v>
      </c>
      <c r="AN77" s="228">
        <f>SUM(AI77,AL77)</f>
        <v>0</v>
      </c>
      <c r="AO77" s="232"/>
      <c r="AP77" s="233" t="str">
        <f>IF(AO77&lt;&gt;0,IF(AO77/P77&gt;100%,100%,AO77/P77)," ")</f>
        <v> </v>
      </c>
      <c r="AQ77" s="233"/>
      <c r="AR77" s="227" t="e">
        <f>AVERAGE(AM77,AP77)</f>
        <v>#DIV/0!</v>
      </c>
      <c r="AS77" s="228">
        <f>SUM(AN77,AQ77)</f>
        <v>0</v>
      </c>
      <c r="AT77" s="232"/>
      <c r="AU77" s="233" t="str">
        <f>IF(AT77&lt;&gt;0,IF(AT77/Q77&gt;100%,100%,AT77/Q77)," ")</f>
        <v> </v>
      </c>
      <c r="AV77" s="233"/>
      <c r="AW77" s="230" t="e">
        <f>AVERAGE(W77,Z77,AE77,AJ77,AO77,AT77)</f>
        <v>#DIV/0!</v>
      </c>
      <c r="AX77" s="227" t="e">
        <f>IF(AW77&lt;&gt;0,IF(AW77/J77&gt;100%,100%,AW77/J77)," ")</f>
        <v>#DIV/0!</v>
      </c>
      <c r="AY77" s="228">
        <f>SUM(AV77,AS77)</f>
        <v>0</v>
      </c>
      <c r="AZ77" s="245"/>
      <c r="BA77" s="245"/>
      <c r="BB77" s="245"/>
      <c r="BC77" s="245"/>
      <c r="BD77" s="245"/>
      <c r="BE77" s="246"/>
      <c r="BF77" s="246"/>
      <c r="BG77" s="246"/>
      <c r="BH77" s="246"/>
      <c r="BI77" s="246"/>
      <c r="BJ77" s="246"/>
      <c r="BK77" s="246"/>
      <c r="BL77" s="246"/>
      <c r="BM77" s="246"/>
      <c r="BO77" s="246"/>
      <c r="BP77" s="246"/>
      <c r="BQ77" s="246"/>
      <c r="BR77" s="246"/>
      <c r="BS77" s="246"/>
      <c r="BT77" s="246"/>
      <c r="BU77" s="246"/>
      <c r="BV77" s="247"/>
      <c r="BW77" s="247"/>
      <c r="BX77" s="247"/>
      <c r="BY77" s="247"/>
      <c r="BZ77" s="246"/>
      <c r="CA77" s="246"/>
    </row>
    <row r="78" spans="1:79" ht="94.5" customHeight="1" hidden="1">
      <c r="A78" s="542"/>
      <c r="B78" s="542"/>
      <c r="C78" s="542"/>
      <c r="D78" s="542"/>
      <c r="E78" s="548"/>
      <c r="F78" s="564"/>
      <c r="G78" s="301"/>
      <c r="H78" s="601" t="s">
        <v>167</v>
      </c>
      <c r="I78" s="602"/>
      <c r="J78" s="603"/>
      <c r="K78" s="356"/>
      <c r="L78" s="312"/>
      <c r="M78" s="318"/>
      <c r="N78" s="312"/>
      <c r="O78" s="312"/>
      <c r="P78" s="312"/>
      <c r="Q78" s="312"/>
      <c r="R78" s="334"/>
      <c r="S78" s="334"/>
      <c r="T78" s="335"/>
      <c r="U78" s="335"/>
      <c r="V78" s="243"/>
      <c r="W78" s="240"/>
      <c r="X78" s="223"/>
      <c r="Y78" s="239"/>
      <c r="Z78" s="240"/>
      <c r="AA78" s="225"/>
      <c r="AB78" s="225"/>
      <c r="AC78" s="227"/>
      <c r="AD78" s="228"/>
      <c r="AE78" s="240"/>
      <c r="AF78" s="233"/>
      <c r="AG78" s="233"/>
      <c r="AH78" s="227"/>
      <c r="AI78" s="228"/>
      <c r="AJ78" s="241"/>
      <c r="AK78" s="233"/>
      <c r="AL78" s="233"/>
      <c r="AM78" s="227"/>
      <c r="AN78" s="228"/>
      <c r="AO78" s="232"/>
      <c r="AP78" s="233"/>
      <c r="AQ78" s="233"/>
      <c r="AR78" s="227"/>
      <c r="AS78" s="228"/>
      <c r="AT78" s="232"/>
      <c r="AU78" s="233"/>
      <c r="AV78" s="233"/>
      <c r="AW78" s="230"/>
      <c r="AX78" s="227"/>
      <c r="AY78" s="228"/>
      <c r="AZ78" s="245"/>
      <c r="BA78" s="245"/>
      <c r="BB78" s="245"/>
      <c r="BC78" s="245"/>
      <c r="BD78" s="245"/>
      <c r="BE78" s="246"/>
      <c r="BF78" s="246"/>
      <c r="BG78" s="246"/>
      <c r="BH78" s="246"/>
      <c r="BI78" s="246"/>
      <c r="BJ78" s="246"/>
      <c r="BK78" s="246"/>
      <c r="BL78" s="246"/>
      <c r="BM78" s="246"/>
      <c r="BO78" s="246"/>
      <c r="BP78" s="246"/>
      <c r="BQ78" s="246"/>
      <c r="BR78" s="246"/>
      <c r="BS78" s="246"/>
      <c r="BT78" s="246"/>
      <c r="BU78" s="246"/>
      <c r="BV78" s="247"/>
      <c r="BW78" s="247"/>
      <c r="BX78" s="247"/>
      <c r="BY78" s="247"/>
      <c r="BZ78" s="246"/>
      <c r="CA78" s="246"/>
    </row>
    <row r="79" spans="1:79" ht="75" customHeight="1" hidden="1">
      <c r="A79" s="553" t="s">
        <v>204</v>
      </c>
      <c r="B79" s="553" t="s">
        <v>205</v>
      </c>
      <c r="C79" s="553" t="s">
        <v>206</v>
      </c>
      <c r="D79" s="553" t="s">
        <v>207</v>
      </c>
      <c r="E79" s="570">
        <v>18</v>
      </c>
      <c r="F79" s="553" t="s">
        <v>208</v>
      </c>
      <c r="G79" s="301"/>
      <c r="H79" s="345" t="s">
        <v>209</v>
      </c>
      <c r="I79" s="314"/>
      <c r="J79" s="331"/>
      <c r="K79" s="356"/>
      <c r="L79" s="312"/>
      <c r="M79" s="318"/>
      <c r="N79" s="312"/>
      <c r="O79" s="312"/>
      <c r="P79" s="312"/>
      <c r="Q79" s="312"/>
      <c r="R79" s="334"/>
      <c r="S79" s="334"/>
      <c r="T79" s="335"/>
      <c r="U79" s="335"/>
      <c r="V79" s="243"/>
      <c r="W79" s="240"/>
      <c r="X79" s="223"/>
      <c r="Y79" s="239"/>
      <c r="Z79" s="240"/>
      <c r="AA79" s="225"/>
      <c r="AB79" s="225"/>
      <c r="AC79" s="227"/>
      <c r="AD79" s="228"/>
      <c r="AE79" s="240"/>
      <c r="AF79" s="233"/>
      <c r="AG79" s="233"/>
      <c r="AH79" s="227"/>
      <c r="AI79" s="228"/>
      <c r="AJ79" s="241"/>
      <c r="AK79" s="233"/>
      <c r="AL79" s="233"/>
      <c r="AM79" s="227"/>
      <c r="AN79" s="228"/>
      <c r="AO79" s="232"/>
      <c r="AP79" s="233"/>
      <c r="AQ79" s="233"/>
      <c r="AR79" s="227"/>
      <c r="AS79" s="228"/>
      <c r="AT79" s="232"/>
      <c r="AU79" s="233"/>
      <c r="AV79" s="233"/>
      <c r="AW79" s="230"/>
      <c r="AX79" s="227"/>
      <c r="AY79" s="228"/>
      <c r="AZ79" s="245"/>
      <c r="BA79" s="245"/>
      <c r="BB79" s="245"/>
      <c r="BC79" s="245"/>
      <c r="BD79" s="245"/>
      <c r="BE79" s="246"/>
      <c r="BF79" s="246"/>
      <c r="BG79" s="246"/>
      <c r="BH79" s="246"/>
      <c r="BI79" s="246"/>
      <c r="BJ79" s="246"/>
      <c r="BK79" s="246"/>
      <c r="BL79" s="246"/>
      <c r="BM79" s="246"/>
      <c r="BN79" s="246"/>
      <c r="BO79" s="246"/>
      <c r="BP79" s="246"/>
      <c r="BQ79" s="246"/>
      <c r="BR79" s="246"/>
      <c r="BS79" s="246"/>
      <c r="BT79" s="246"/>
      <c r="BU79" s="246"/>
      <c r="BV79" s="246"/>
      <c r="BW79" s="246"/>
      <c r="BX79" s="247"/>
      <c r="BY79" s="247"/>
      <c r="BZ79" s="246"/>
      <c r="CA79" s="246"/>
    </row>
    <row r="80" spans="1:79" ht="75" customHeight="1" hidden="1">
      <c r="A80" s="554"/>
      <c r="B80" s="554"/>
      <c r="C80" s="554"/>
      <c r="D80" s="554"/>
      <c r="E80" s="571"/>
      <c r="F80" s="554"/>
      <c r="G80" s="301"/>
      <c r="H80" s="345" t="s">
        <v>210</v>
      </c>
      <c r="I80" s="314"/>
      <c r="J80" s="331"/>
      <c r="K80" s="356"/>
      <c r="L80" s="312"/>
      <c r="M80" s="318"/>
      <c r="N80" s="312"/>
      <c r="O80" s="312"/>
      <c r="P80" s="312"/>
      <c r="Q80" s="312"/>
      <c r="R80" s="334"/>
      <c r="S80" s="334"/>
      <c r="T80" s="335"/>
      <c r="U80" s="335"/>
      <c r="V80" s="243"/>
      <c r="W80" s="240"/>
      <c r="X80" s="223"/>
      <c r="Y80" s="239"/>
      <c r="Z80" s="240"/>
      <c r="AA80" s="225"/>
      <c r="AB80" s="225"/>
      <c r="AC80" s="227"/>
      <c r="AD80" s="228"/>
      <c r="AE80" s="240"/>
      <c r="AF80" s="233"/>
      <c r="AG80" s="233"/>
      <c r="AH80" s="227"/>
      <c r="AI80" s="228"/>
      <c r="AJ80" s="241"/>
      <c r="AK80" s="233"/>
      <c r="AL80" s="233"/>
      <c r="AM80" s="227"/>
      <c r="AN80" s="228"/>
      <c r="AO80" s="232"/>
      <c r="AP80" s="233"/>
      <c r="AQ80" s="233"/>
      <c r="AR80" s="227"/>
      <c r="AS80" s="228"/>
      <c r="AT80" s="232"/>
      <c r="AU80" s="233"/>
      <c r="AV80" s="233"/>
      <c r="AW80" s="230"/>
      <c r="AX80" s="227"/>
      <c r="AY80" s="228"/>
      <c r="AZ80" s="245"/>
      <c r="BA80" s="245"/>
      <c r="BB80" s="245"/>
      <c r="BC80" s="245"/>
      <c r="BD80" s="245"/>
      <c r="BE80" s="246"/>
      <c r="BF80" s="246"/>
      <c r="BG80" s="246"/>
      <c r="BH80" s="246"/>
      <c r="BI80" s="246"/>
      <c r="BJ80" s="246"/>
      <c r="BK80" s="246"/>
      <c r="BL80" s="246"/>
      <c r="BM80" s="246"/>
      <c r="BN80" s="246"/>
      <c r="BO80" s="246"/>
      <c r="BP80" s="246"/>
      <c r="BQ80" s="246"/>
      <c r="BR80" s="246"/>
      <c r="BS80" s="246"/>
      <c r="BT80" s="246"/>
      <c r="BU80" s="246"/>
      <c r="BV80" s="246"/>
      <c r="BW80" s="246"/>
      <c r="BX80" s="247"/>
      <c r="BY80" s="247"/>
      <c r="BZ80" s="246"/>
      <c r="CA80" s="246"/>
    </row>
    <row r="81" spans="1:79" ht="75" customHeight="1" hidden="1">
      <c r="A81" s="554"/>
      <c r="B81" s="554"/>
      <c r="C81" s="554"/>
      <c r="D81" s="554"/>
      <c r="E81" s="571"/>
      <c r="F81" s="554"/>
      <c r="G81" s="301"/>
      <c r="H81" s="343"/>
      <c r="I81" s="314"/>
      <c r="J81" s="331"/>
      <c r="K81" s="356"/>
      <c r="L81" s="312"/>
      <c r="M81" s="318"/>
      <c r="N81" s="312"/>
      <c r="O81" s="312"/>
      <c r="P81" s="312"/>
      <c r="Q81" s="312"/>
      <c r="R81" s="334"/>
      <c r="S81" s="334"/>
      <c r="T81" s="335"/>
      <c r="U81" s="335"/>
      <c r="V81" s="243"/>
      <c r="W81" s="240"/>
      <c r="X81" s="223"/>
      <c r="Y81" s="239"/>
      <c r="Z81" s="240"/>
      <c r="AA81" s="225"/>
      <c r="AB81" s="225"/>
      <c r="AC81" s="227"/>
      <c r="AD81" s="228"/>
      <c r="AE81" s="240"/>
      <c r="AF81" s="233"/>
      <c r="AG81" s="233"/>
      <c r="AH81" s="227"/>
      <c r="AI81" s="228"/>
      <c r="AJ81" s="241"/>
      <c r="AK81" s="233"/>
      <c r="AL81" s="233"/>
      <c r="AM81" s="227"/>
      <c r="AN81" s="228"/>
      <c r="AO81" s="232"/>
      <c r="AP81" s="233"/>
      <c r="AQ81" s="233"/>
      <c r="AR81" s="227"/>
      <c r="AS81" s="228"/>
      <c r="AT81" s="232"/>
      <c r="AU81" s="233"/>
      <c r="AV81" s="233"/>
      <c r="AW81" s="230"/>
      <c r="AX81" s="227"/>
      <c r="AY81" s="228"/>
      <c r="AZ81" s="245"/>
      <c r="BA81" s="245"/>
      <c r="BB81" s="245"/>
      <c r="BC81" s="245"/>
      <c r="BD81" s="245"/>
      <c r="BE81" s="246"/>
      <c r="BF81" s="246"/>
      <c r="BG81" s="246"/>
      <c r="BH81" s="246"/>
      <c r="BI81" s="246"/>
      <c r="BJ81" s="246"/>
      <c r="BK81" s="246"/>
      <c r="BL81" s="246"/>
      <c r="BM81" s="246"/>
      <c r="BN81" s="246"/>
      <c r="BO81" s="246"/>
      <c r="BP81" s="246"/>
      <c r="BQ81" s="246"/>
      <c r="BR81" s="246"/>
      <c r="BS81" s="246"/>
      <c r="BT81" s="246"/>
      <c r="BU81" s="246"/>
      <c r="BV81" s="246"/>
      <c r="BW81" s="246"/>
      <c r="BX81" s="247"/>
      <c r="BY81" s="247"/>
      <c r="BZ81" s="246"/>
      <c r="CA81" s="246"/>
    </row>
    <row r="82" spans="1:79" ht="75" customHeight="1" hidden="1">
      <c r="A82" s="554"/>
      <c r="B82" s="554"/>
      <c r="C82" s="554"/>
      <c r="D82" s="554"/>
      <c r="E82" s="572"/>
      <c r="F82" s="555"/>
      <c r="G82" s="301"/>
      <c r="H82" s="601" t="s">
        <v>167</v>
      </c>
      <c r="I82" s="602"/>
      <c r="J82" s="603"/>
      <c r="K82" s="356"/>
      <c r="L82" s="312"/>
      <c r="M82" s="318"/>
      <c r="N82" s="312"/>
      <c r="O82" s="312"/>
      <c r="P82" s="312"/>
      <c r="Q82" s="312"/>
      <c r="R82" s="334"/>
      <c r="S82" s="334"/>
      <c r="T82" s="335"/>
      <c r="U82" s="335"/>
      <c r="V82" s="243"/>
      <c r="W82" s="240"/>
      <c r="X82" s="223"/>
      <c r="Y82" s="239"/>
      <c r="Z82" s="240"/>
      <c r="AA82" s="225"/>
      <c r="AB82" s="225"/>
      <c r="AC82" s="227"/>
      <c r="AD82" s="228"/>
      <c r="AE82" s="240"/>
      <c r="AF82" s="233"/>
      <c r="AG82" s="233"/>
      <c r="AH82" s="227"/>
      <c r="AI82" s="228"/>
      <c r="AJ82" s="241"/>
      <c r="AK82" s="233"/>
      <c r="AL82" s="233"/>
      <c r="AM82" s="227"/>
      <c r="AN82" s="228"/>
      <c r="AO82" s="232"/>
      <c r="AP82" s="233"/>
      <c r="AQ82" s="233"/>
      <c r="AR82" s="227"/>
      <c r="AS82" s="228"/>
      <c r="AT82" s="232"/>
      <c r="AU82" s="233"/>
      <c r="AV82" s="233"/>
      <c r="AW82" s="230"/>
      <c r="AX82" s="227"/>
      <c r="AY82" s="228"/>
      <c r="AZ82" s="245"/>
      <c r="BA82" s="245"/>
      <c r="BB82" s="245"/>
      <c r="BC82" s="245"/>
      <c r="BD82" s="245"/>
      <c r="BE82" s="246"/>
      <c r="BF82" s="246"/>
      <c r="BG82" s="246"/>
      <c r="BH82" s="246"/>
      <c r="BI82" s="246"/>
      <c r="BJ82" s="246"/>
      <c r="BK82" s="246"/>
      <c r="BL82" s="246"/>
      <c r="BM82" s="246"/>
      <c r="BN82" s="246"/>
      <c r="BO82" s="246"/>
      <c r="BP82" s="246"/>
      <c r="BQ82" s="246"/>
      <c r="BR82" s="246"/>
      <c r="BS82" s="246"/>
      <c r="BT82" s="246"/>
      <c r="BU82" s="246"/>
      <c r="BV82" s="246"/>
      <c r="BW82" s="246"/>
      <c r="BX82" s="247"/>
      <c r="BY82" s="247"/>
      <c r="BZ82" s="246"/>
      <c r="CA82" s="246"/>
    </row>
    <row r="83" spans="1:79" ht="75" customHeight="1" hidden="1">
      <c r="A83" s="554"/>
      <c r="B83" s="554"/>
      <c r="C83" s="554"/>
      <c r="D83" s="554"/>
      <c r="E83" s="570">
        <v>19</v>
      </c>
      <c r="F83" s="575" t="s">
        <v>211</v>
      </c>
      <c r="G83" s="301"/>
      <c r="H83" s="345" t="s">
        <v>212</v>
      </c>
      <c r="I83" s="314"/>
      <c r="J83" s="331"/>
      <c r="K83" s="356"/>
      <c r="L83" s="312"/>
      <c r="M83" s="318"/>
      <c r="N83" s="312"/>
      <c r="O83" s="312"/>
      <c r="P83" s="312"/>
      <c r="Q83" s="312"/>
      <c r="R83" s="334"/>
      <c r="S83" s="334"/>
      <c r="T83" s="335"/>
      <c r="U83" s="335"/>
      <c r="V83" s="243"/>
      <c r="W83" s="240"/>
      <c r="X83" s="223"/>
      <c r="Y83" s="239"/>
      <c r="Z83" s="240"/>
      <c r="AA83" s="225"/>
      <c r="AB83" s="225"/>
      <c r="AC83" s="227"/>
      <c r="AD83" s="228"/>
      <c r="AE83" s="240"/>
      <c r="AF83" s="233"/>
      <c r="AG83" s="233"/>
      <c r="AH83" s="227"/>
      <c r="AI83" s="228"/>
      <c r="AJ83" s="241"/>
      <c r="AK83" s="233"/>
      <c r="AL83" s="233"/>
      <c r="AM83" s="227"/>
      <c r="AN83" s="228"/>
      <c r="AO83" s="232"/>
      <c r="AP83" s="233"/>
      <c r="AQ83" s="233"/>
      <c r="AR83" s="227"/>
      <c r="AS83" s="228"/>
      <c r="AT83" s="232"/>
      <c r="AU83" s="233"/>
      <c r="AV83" s="233"/>
      <c r="AW83" s="230"/>
      <c r="AX83" s="227"/>
      <c r="AY83" s="228"/>
      <c r="AZ83" s="245"/>
      <c r="BA83" s="245"/>
      <c r="BB83" s="245"/>
      <c r="BC83" s="245"/>
      <c r="BD83" s="245"/>
      <c r="BE83" s="246"/>
      <c r="BF83" s="246"/>
      <c r="BG83" s="246"/>
      <c r="BH83" s="246"/>
      <c r="BI83" s="246"/>
      <c r="BJ83" s="246"/>
      <c r="BK83" s="246"/>
      <c r="BL83" s="246"/>
      <c r="BM83" s="246"/>
      <c r="BN83" s="246"/>
      <c r="BO83" s="246"/>
      <c r="BP83" s="246"/>
      <c r="BQ83" s="246"/>
      <c r="BR83" s="246"/>
      <c r="BS83" s="246"/>
      <c r="BT83" s="246"/>
      <c r="BU83" s="246"/>
      <c r="BV83" s="246"/>
      <c r="BW83" s="246"/>
      <c r="BX83" s="247"/>
      <c r="BY83" s="247"/>
      <c r="BZ83" s="246"/>
      <c r="CA83" s="246"/>
    </row>
    <row r="84" spans="1:79" ht="75" customHeight="1" hidden="1">
      <c r="A84" s="554"/>
      <c r="B84" s="554"/>
      <c r="C84" s="554"/>
      <c r="D84" s="554"/>
      <c r="E84" s="571"/>
      <c r="F84" s="573"/>
      <c r="G84" s="301"/>
      <c r="H84" s="343"/>
      <c r="I84" s="314"/>
      <c r="J84" s="331"/>
      <c r="K84" s="356"/>
      <c r="L84" s="312"/>
      <c r="M84" s="318"/>
      <c r="N84" s="312"/>
      <c r="O84" s="312"/>
      <c r="P84" s="312"/>
      <c r="Q84" s="312"/>
      <c r="R84" s="334"/>
      <c r="S84" s="334"/>
      <c r="T84" s="335"/>
      <c r="U84" s="335"/>
      <c r="V84" s="243"/>
      <c r="W84" s="240"/>
      <c r="X84" s="223"/>
      <c r="Y84" s="239"/>
      <c r="Z84" s="240"/>
      <c r="AA84" s="225"/>
      <c r="AB84" s="225"/>
      <c r="AC84" s="227"/>
      <c r="AD84" s="228"/>
      <c r="AE84" s="240"/>
      <c r="AF84" s="233"/>
      <c r="AG84" s="233"/>
      <c r="AH84" s="227"/>
      <c r="AI84" s="228"/>
      <c r="AJ84" s="241"/>
      <c r="AK84" s="233"/>
      <c r="AL84" s="233"/>
      <c r="AM84" s="227"/>
      <c r="AN84" s="228"/>
      <c r="AO84" s="232"/>
      <c r="AP84" s="233"/>
      <c r="AQ84" s="233"/>
      <c r="AR84" s="227"/>
      <c r="AS84" s="228"/>
      <c r="AT84" s="232"/>
      <c r="AU84" s="233"/>
      <c r="AV84" s="233"/>
      <c r="AW84" s="230"/>
      <c r="AX84" s="227"/>
      <c r="AY84" s="228"/>
      <c r="AZ84" s="245"/>
      <c r="BA84" s="245"/>
      <c r="BB84" s="245"/>
      <c r="BC84" s="245"/>
      <c r="BD84" s="245"/>
      <c r="BE84" s="246"/>
      <c r="BF84" s="246"/>
      <c r="BG84" s="246"/>
      <c r="BH84" s="246"/>
      <c r="BI84" s="246"/>
      <c r="BJ84" s="246"/>
      <c r="BK84" s="246"/>
      <c r="BL84" s="246"/>
      <c r="BM84" s="246"/>
      <c r="BN84" s="246"/>
      <c r="BO84" s="246"/>
      <c r="BP84" s="246"/>
      <c r="BQ84" s="246"/>
      <c r="BR84" s="246"/>
      <c r="BS84" s="246"/>
      <c r="BT84" s="246"/>
      <c r="BU84" s="246"/>
      <c r="BV84" s="246"/>
      <c r="BW84" s="246"/>
      <c r="BX84" s="247"/>
      <c r="BY84" s="247"/>
      <c r="BZ84" s="246"/>
      <c r="CA84" s="246"/>
    </row>
    <row r="85" spans="1:79" ht="75" customHeight="1" hidden="1">
      <c r="A85" s="554"/>
      <c r="B85" s="554"/>
      <c r="C85" s="554"/>
      <c r="D85" s="554"/>
      <c r="E85" s="571"/>
      <c r="F85" s="573"/>
      <c r="G85" s="301"/>
      <c r="H85" s="343"/>
      <c r="I85" s="314"/>
      <c r="J85" s="331"/>
      <c r="K85" s="356"/>
      <c r="L85" s="312"/>
      <c r="M85" s="318"/>
      <c r="N85" s="312"/>
      <c r="O85" s="312"/>
      <c r="P85" s="312"/>
      <c r="Q85" s="312"/>
      <c r="R85" s="334"/>
      <c r="S85" s="334"/>
      <c r="T85" s="335"/>
      <c r="U85" s="335"/>
      <c r="V85" s="243"/>
      <c r="W85" s="240"/>
      <c r="X85" s="223"/>
      <c r="Y85" s="239"/>
      <c r="Z85" s="240"/>
      <c r="AA85" s="225"/>
      <c r="AB85" s="225"/>
      <c r="AC85" s="227"/>
      <c r="AD85" s="228"/>
      <c r="AE85" s="240"/>
      <c r="AF85" s="233"/>
      <c r="AG85" s="233"/>
      <c r="AH85" s="227"/>
      <c r="AI85" s="228"/>
      <c r="AJ85" s="241"/>
      <c r="AK85" s="233"/>
      <c r="AL85" s="233"/>
      <c r="AM85" s="227"/>
      <c r="AN85" s="228"/>
      <c r="AO85" s="232"/>
      <c r="AP85" s="233"/>
      <c r="AQ85" s="233"/>
      <c r="AR85" s="227"/>
      <c r="AS85" s="228"/>
      <c r="AT85" s="232"/>
      <c r="AU85" s="233"/>
      <c r="AV85" s="233"/>
      <c r="AW85" s="230"/>
      <c r="AX85" s="227"/>
      <c r="AY85" s="228"/>
      <c r="AZ85" s="245"/>
      <c r="BA85" s="245"/>
      <c r="BB85" s="245"/>
      <c r="BC85" s="245"/>
      <c r="BD85" s="245"/>
      <c r="BE85" s="246"/>
      <c r="BF85" s="246"/>
      <c r="BG85" s="246"/>
      <c r="BH85" s="246"/>
      <c r="BI85" s="246"/>
      <c r="BJ85" s="246"/>
      <c r="BK85" s="246"/>
      <c r="BL85" s="246"/>
      <c r="BM85" s="246"/>
      <c r="BN85" s="246"/>
      <c r="BO85" s="246"/>
      <c r="BP85" s="246"/>
      <c r="BQ85" s="246"/>
      <c r="BR85" s="246"/>
      <c r="BS85" s="246"/>
      <c r="BT85" s="246"/>
      <c r="BU85" s="246"/>
      <c r="BV85" s="246"/>
      <c r="BW85" s="246"/>
      <c r="BX85" s="247"/>
      <c r="BY85" s="247"/>
      <c r="BZ85" s="246"/>
      <c r="CA85" s="246"/>
    </row>
    <row r="86" spans="1:79" ht="75" customHeight="1" hidden="1">
      <c r="A86" s="554"/>
      <c r="B86" s="554"/>
      <c r="C86" s="554"/>
      <c r="D86" s="554"/>
      <c r="E86" s="572"/>
      <c r="F86" s="574"/>
      <c r="G86" s="301"/>
      <c r="H86" s="601" t="s">
        <v>167</v>
      </c>
      <c r="I86" s="602"/>
      <c r="J86" s="603"/>
      <c r="K86" s="356"/>
      <c r="L86" s="312"/>
      <c r="M86" s="318"/>
      <c r="N86" s="312"/>
      <c r="O86" s="312"/>
      <c r="P86" s="312"/>
      <c r="Q86" s="312"/>
      <c r="R86" s="334"/>
      <c r="S86" s="334"/>
      <c r="T86" s="335"/>
      <c r="U86" s="335"/>
      <c r="V86" s="243"/>
      <c r="W86" s="240"/>
      <c r="X86" s="223"/>
      <c r="Y86" s="239"/>
      <c r="Z86" s="240"/>
      <c r="AA86" s="225"/>
      <c r="AB86" s="225"/>
      <c r="AC86" s="227"/>
      <c r="AD86" s="228"/>
      <c r="AE86" s="240"/>
      <c r="AF86" s="233"/>
      <c r="AG86" s="233"/>
      <c r="AH86" s="227"/>
      <c r="AI86" s="228"/>
      <c r="AJ86" s="241"/>
      <c r="AK86" s="233"/>
      <c r="AL86" s="233"/>
      <c r="AM86" s="227"/>
      <c r="AN86" s="228"/>
      <c r="AO86" s="232"/>
      <c r="AP86" s="233"/>
      <c r="AQ86" s="233"/>
      <c r="AR86" s="227"/>
      <c r="AS86" s="228"/>
      <c r="AT86" s="232"/>
      <c r="AU86" s="233"/>
      <c r="AV86" s="233"/>
      <c r="AW86" s="230"/>
      <c r="AX86" s="227"/>
      <c r="AY86" s="228"/>
      <c r="AZ86" s="245"/>
      <c r="BA86" s="245"/>
      <c r="BB86" s="245"/>
      <c r="BC86" s="245"/>
      <c r="BD86" s="245"/>
      <c r="BE86" s="246"/>
      <c r="BF86" s="246"/>
      <c r="BG86" s="246"/>
      <c r="BH86" s="246"/>
      <c r="BI86" s="246"/>
      <c r="BJ86" s="246"/>
      <c r="BK86" s="246"/>
      <c r="BL86" s="246"/>
      <c r="BM86" s="246"/>
      <c r="BN86" s="246"/>
      <c r="BO86" s="246"/>
      <c r="BP86" s="246"/>
      <c r="BQ86" s="246"/>
      <c r="BR86" s="246"/>
      <c r="BS86" s="246"/>
      <c r="BT86" s="246"/>
      <c r="BU86" s="246"/>
      <c r="BV86" s="246"/>
      <c r="BW86" s="246"/>
      <c r="BX86" s="247"/>
      <c r="BY86" s="247"/>
      <c r="BZ86" s="246"/>
      <c r="CA86" s="246"/>
    </row>
    <row r="87" spans="1:79" ht="75" customHeight="1" hidden="1">
      <c r="A87" s="554"/>
      <c r="B87" s="554"/>
      <c r="C87" s="554"/>
      <c r="D87" s="554"/>
      <c r="E87" s="570">
        <v>20</v>
      </c>
      <c r="F87" s="575" t="s">
        <v>213</v>
      </c>
      <c r="G87" s="301"/>
      <c r="H87" s="345" t="s">
        <v>214</v>
      </c>
      <c r="I87" s="314"/>
      <c r="J87" s="331"/>
      <c r="K87" s="356"/>
      <c r="L87" s="312"/>
      <c r="M87" s="318"/>
      <c r="N87" s="312"/>
      <c r="O87" s="312"/>
      <c r="P87" s="312"/>
      <c r="Q87" s="312"/>
      <c r="R87" s="334"/>
      <c r="S87" s="334"/>
      <c r="T87" s="335"/>
      <c r="U87" s="335"/>
      <c r="V87" s="243"/>
      <c r="W87" s="240"/>
      <c r="X87" s="223"/>
      <c r="Y87" s="239"/>
      <c r="Z87" s="240"/>
      <c r="AA87" s="225"/>
      <c r="AB87" s="225"/>
      <c r="AC87" s="227"/>
      <c r="AD87" s="228"/>
      <c r="AE87" s="240"/>
      <c r="AF87" s="233"/>
      <c r="AG87" s="233"/>
      <c r="AH87" s="227"/>
      <c r="AI87" s="228"/>
      <c r="AJ87" s="241"/>
      <c r="AK87" s="233"/>
      <c r="AL87" s="233"/>
      <c r="AM87" s="227"/>
      <c r="AN87" s="228"/>
      <c r="AO87" s="232"/>
      <c r="AP87" s="233"/>
      <c r="AQ87" s="233"/>
      <c r="AR87" s="227"/>
      <c r="AS87" s="228"/>
      <c r="AT87" s="232"/>
      <c r="AU87" s="233"/>
      <c r="AV87" s="233"/>
      <c r="AW87" s="230"/>
      <c r="AX87" s="227"/>
      <c r="AY87" s="228"/>
      <c r="AZ87" s="245"/>
      <c r="BA87" s="245"/>
      <c r="BB87" s="245"/>
      <c r="BC87" s="245"/>
      <c r="BD87" s="245"/>
      <c r="BE87" s="246"/>
      <c r="BF87" s="246"/>
      <c r="BG87" s="246"/>
      <c r="BH87" s="246"/>
      <c r="BI87" s="246"/>
      <c r="BJ87" s="246"/>
      <c r="BK87" s="246"/>
      <c r="BL87" s="246"/>
      <c r="BM87" s="246"/>
      <c r="BN87" s="246"/>
      <c r="BO87" s="246"/>
      <c r="BP87" s="246"/>
      <c r="BQ87" s="246"/>
      <c r="BR87" s="246"/>
      <c r="BS87" s="246"/>
      <c r="BT87" s="246"/>
      <c r="BU87" s="246"/>
      <c r="BV87" s="246"/>
      <c r="BW87" s="246"/>
      <c r="BX87" s="247"/>
      <c r="BY87" s="247"/>
      <c r="BZ87" s="246"/>
      <c r="CA87" s="246"/>
    </row>
    <row r="88" spans="1:79" ht="75" customHeight="1" hidden="1">
      <c r="A88" s="554"/>
      <c r="B88" s="554"/>
      <c r="C88" s="554"/>
      <c r="D88" s="554"/>
      <c r="E88" s="571"/>
      <c r="F88" s="573"/>
      <c r="G88" s="301"/>
      <c r="H88" s="343"/>
      <c r="I88" s="314"/>
      <c r="J88" s="331"/>
      <c r="K88" s="356"/>
      <c r="L88" s="312"/>
      <c r="M88" s="318"/>
      <c r="N88" s="312"/>
      <c r="O88" s="312"/>
      <c r="P88" s="312"/>
      <c r="Q88" s="312"/>
      <c r="R88" s="334"/>
      <c r="S88" s="334"/>
      <c r="T88" s="335"/>
      <c r="U88" s="335"/>
      <c r="V88" s="243"/>
      <c r="W88" s="240"/>
      <c r="X88" s="223"/>
      <c r="Y88" s="239"/>
      <c r="Z88" s="240"/>
      <c r="AA88" s="225"/>
      <c r="AB88" s="225"/>
      <c r="AC88" s="227"/>
      <c r="AD88" s="228"/>
      <c r="AE88" s="240"/>
      <c r="AF88" s="233"/>
      <c r="AG88" s="233"/>
      <c r="AH88" s="227"/>
      <c r="AI88" s="228"/>
      <c r="AJ88" s="241"/>
      <c r="AK88" s="233"/>
      <c r="AL88" s="233"/>
      <c r="AM88" s="227"/>
      <c r="AN88" s="228"/>
      <c r="AO88" s="232"/>
      <c r="AP88" s="233"/>
      <c r="AQ88" s="233"/>
      <c r="AR88" s="227"/>
      <c r="AS88" s="228"/>
      <c r="AT88" s="232"/>
      <c r="AU88" s="233"/>
      <c r="AV88" s="233"/>
      <c r="AW88" s="230"/>
      <c r="AX88" s="227"/>
      <c r="AY88" s="228"/>
      <c r="AZ88" s="245"/>
      <c r="BA88" s="245"/>
      <c r="BB88" s="245"/>
      <c r="BC88" s="245"/>
      <c r="BD88" s="245"/>
      <c r="BE88" s="246"/>
      <c r="BF88" s="246"/>
      <c r="BG88" s="246"/>
      <c r="BH88" s="246"/>
      <c r="BI88" s="246"/>
      <c r="BJ88" s="246"/>
      <c r="BK88" s="246"/>
      <c r="BL88" s="246"/>
      <c r="BM88" s="246"/>
      <c r="BN88" s="246"/>
      <c r="BO88" s="246"/>
      <c r="BP88" s="246"/>
      <c r="BQ88" s="246"/>
      <c r="BR88" s="246"/>
      <c r="BS88" s="246"/>
      <c r="BT88" s="246"/>
      <c r="BU88" s="246"/>
      <c r="BV88" s="246"/>
      <c r="BW88" s="246"/>
      <c r="BX88" s="247"/>
      <c r="BY88" s="247"/>
      <c r="BZ88" s="246"/>
      <c r="CA88" s="246"/>
    </row>
    <row r="89" spans="1:79" ht="75" customHeight="1" hidden="1">
      <c r="A89" s="554"/>
      <c r="B89" s="554"/>
      <c r="C89" s="554"/>
      <c r="D89" s="554"/>
      <c r="E89" s="571"/>
      <c r="F89" s="573"/>
      <c r="G89" s="301"/>
      <c r="H89" s="343"/>
      <c r="I89" s="314"/>
      <c r="J89" s="331"/>
      <c r="K89" s="356"/>
      <c r="L89" s="312"/>
      <c r="M89" s="318"/>
      <c r="N89" s="312"/>
      <c r="O89" s="312"/>
      <c r="P89" s="312"/>
      <c r="Q89" s="312"/>
      <c r="R89" s="334"/>
      <c r="S89" s="334"/>
      <c r="T89" s="335"/>
      <c r="U89" s="335"/>
      <c r="V89" s="243"/>
      <c r="W89" s="240"/>
      <c r="X89" s="223"/>
      <c r="Y89" s="239"/>
      <c r="Z89" s="240"/>
      <c r="AA89" s="225"/>
      <c r="AB89" s="225"/>
      <c r="AC89" s="227"/>
      <c r="AD89" s="228"/>
      <c r="AE89" s="240"/>
      <c r="AF89" s="233"/>
      <c r="AG89" s="233"/>
      <c r="AH89" s="227"/>
      <c r="AI89" s="228"/>
      <c r="AJ89" s="241"/>
      <c r="AK89" s="233"/>
      <c r="AL89" s="233"/>
      <c r="AM89" s="227"/>
      <c r="AN89" s="228"/>
      <c r="AO89" s="232"/>
      <c r="AP89" s="233"/>
      <c r="AQ89" s="233"/>
      <c r="AR89" s="227"/>
      <c r="AS89" s="228"/>
      <c r="AT89" s="232"/>
      <c r="AU89" s="233"/>
      <c r="AV89" s="233"/>
      <c r="AW89" s="230"/>
      <c r="AX89" s="227"/>
      <c r="AY89" s="228"/>
      <c r="AZ89" s="245"/>
      <c r="BA89" s="245"/>
      <c r="BB89" s="245"/>
      <c r="BC89" s="245"/>
      <c r="BD89" s="245"/>
      <c r="BE89" s="246"/>
      <c r="BF89" s="246"/>
      <c r="BG89" s="246"/>
      <c r="BH89" s="246"/>
      <c r="BI89" s="246"/>
      <c r="BJ89" s="246"/>
      <c r="BK89" s="246"/>
      <c r="BL89" s="246"/>
      <c r="BM89" s="246"/>
      <c r="BN89" s="246"/>
      <c r="BO89" s="246"/>
      <c r="BP89" s="246"/>
      <c r="BQ89" s="246"/>
      <c r="BR89" s="246"/>
      <c r="BS89" s="246"/>
      <c r="BT89" s="246"/>
      <c r="BU89" s="246"/>
      <c r="BV89" s="246"/>
      <c r="BW89" s="246"/>
      <c r="BX89" s="247"/>
      <c r="BY89" s="247"/>
      <c r="BZ89" s="246"/>
      <c r="CA89" s="246"/>
    </row>
    <row r="90" spans="1:79" ht="75" customHeight="1" hidden="1">
      <c r="A90" s="554"/>
      <c r="B90" s="554"/>
      <c r="C90" s="554"/>
      <c r="D90" s="554"/>
      <c r="E90" s="572"/>
      <c r="F90" s="574"/>
      <c r="G90" s="301"/>
      <c r="H90" s="601" t="s">
        <v>167</v>
      </c>
      <c r="I90" s="602"/>
      <c r="J90" s="603"/>
      <c r="K90" s="356"/>
      <c r="L90" s="312"/>
      <c r="M90" s="318"/>
      <c r="N90" s="312"/>
      <c r="O90" s="312"/>
      <c r="P90" s="312"/>
      <c r="Q90" s="312"/>
      <c r="R90" s="334"/>
      <c r="S90" s="334"/>
      <c r="T90" s="335"/>
      <c r="U90" s="335"/>
      <c r="V90" s="243"/>
      <c r="W90" s="240"/>
      <c r="X90" s="223"/>
      <c r="Y90" s="239"/>
      <c r="Z90" s="240"/>
      <c r="AA90" s="225"/>
      <c r="AB90" s="225"/>
      <c r="AC90" s="227"/>
      <c r="AD90" s="228"/>
      <c r="AE90" s="240"/>
      <c r="AF90" s="233"/>
      <c r="AG90" s="233"/>
      <c r="AH90" s="227"/>
      <c r="AI90" s="228"/>
      <c r="AJ90" s="241"/>
      <c r="AK90" s="233"/>
      <c r="AL90" s="233"/>
      <c r="AM90" s="227"/>
      <c r="AN90" s="228"/>
      <c r="AO90" s="232"/>
      <c r="AP90" s="233"/>
      <c r="AQ90" s="233"/>
      <c r="AR90" s="227"/>
      <c r="AS90" s="228"/>
      <c r="AT90" s="232"/>
      <c r="AU90" s="233"/>
      <c r="AV90" s="233"/>
      <c r="AW90" s="230"/>
      <c r="AX90" s="227"/>
      <c r="AY90" s="228"/>
      <c r="AZ90" s="245"/>
      <c r="BA90" s="245"/>
      <c r="BB90" s="245"/>
      <c r="BC90" s="245"/>
      <c r="BD90" s="245"/>
      <c r="BE90" s="246"/>
      <c r="BF90" s="246"/>
      <c r="BG90" s="246"/>
      <c r="BH90" s="246"/>
      <c r="BI90" s="246"/>
      <c r="BJ90" s="246"/>
      <c r="BK90" s="246"/>
      <c r="BL90" s="246"/>
      <c r="BM90" s="246"/>
      <c r="BN90" s="246"/>
      <c r="BO90" s="246"/>
      <c r="BP90" s="246"/>
      <c r="BQ90" s="246"/>
      <c r="BR90" s="246"/>
      <c r="BS90" s="246"/>
      <c r="BT90" s="246"/>
      <c r="BU90" s="246"/>
      <c r="BV90" s="246"/>
      <c r="BW90" s="246"/>
      <c r="BX90" s="247"/>
      <c r="BY90" s="247"/>
      <c r="BZ90" s="246"/>
      <c r="CA90" s="246"/>
    </row>
    <row r="91" spans="1:79" ht="75" customHeight="1" hidden="1">
      <c r="A91" s="554"/>
      <c r="B91" s="554"/>
      <c r="C91" s="554"/>
      <c r="D91" s="554"/>
      <c r="E91" s="570">
        <v>21</v>
      </c>
      <c r="F91" s="575" t="s">
        <v>215</v>
      </c>
      <c r="G91" s="301"/>
      <c r="H91" s="343"/>
      <c r="I91" s="314"/>
      <c r="J91" s="331"/>
      <c r="K91" s="356"/>
      <c r="L91" s="312"/>
      <c r="M91" s="318"/>
      <c r="N91" s="312"/>
      <c r="O91" s="312"/>
      <c r="P91" s="312"/>
      <c r="Q91" s="312"/>
      <c r="R91" s="334"/>
      <c r="S91" s="334"/>
      <c r="T91" s="335"/>
      <c r="U91" s="335"/>
      <c r="V91" s="243"/>
      <c r="W91" s="240"/>
      <c r="X91" s="223"/>
      <c r="Y91" s="239"/>
      <c r="Z91" s="240"/>
      <c r="AA91" s="225"/>
      <c r="AB91" s="225"/>
      <c r="AC91" s="227"/>
      <c r="AD91" s="228"/>
      <c r="AE91" s="240"/>
      <c r="AF91" s="233"/>
      <c r="AG91" s="233"/>
      <c r="AH91" s="227"/>
      <c r="AI91" s="228"/>
      <c r="AJ91" s="241"/>
      <c r="AK91" s="233"/>
      <c r="AL91" s="233"/>
      <c r="AM91" s="227"/>
      <c r="AN91" s="228"/>
      <c r="AO91" s="232"/>
      <c r="AP91" s="233"/>
      <c r="AQ91" s="233"/>
      <c r="AR91" s="227"/>
      <c r="AS91" s="228"/>
      <c r="AT91" s="232"/>
      <c r="AU91" s="233"/>
      <c r="AV91" s="233"/>
      <c r="AW91" s="230"/>
      <c r="AX91" s="227"/>
      <c r="AY91" s="228"/>
      <c r="AZ91" s="245"/>
      <c r="BA91" s="245"/>
      <c r="BB91" s="245"/>
      <c r="BC91" s="245"/>
      <c r="BD91" s="245"/>
      <c r="BE91" s="246"/>
      <c r="BF91" s="246"/>
      <c r="BG91" s="246"/>
      <c r="BH91" s="246"/>
      <c r="BI91" s="246"/>
      <c r="BJ91" s="246"/>
      <c r="BK91" s="246"/>
      <c r="BL91" s="246"/>
      <c r="BM91" s="246"/>
      <c r="BN91" s="246"/>
      <c r="BO91" s="246"/>
      <c r="BP91" s="246"/>
      <c r="BQ91" s="246"/>
      <c r="BR91" s="246"/>
      <c r="BS91" s="246"/>
      <c r="BT91" s="246"/>
      <c r="BU91" s="246"/>
      <c r="BV91" s="246"/>
      <c r="BW91" s="246"/>
      <c r="BX91" s="247"/>
      <c r="BY91" s="247"/>
      <c r="BZ91" s="246"/>
      <c r="CA91" s="246"/>
    </row>
    <row r="92" spans="1:79" ht="75" customHeight="1" hidden="1">
      <c r="A92" s="554"/>
      <c r="B92" s="554"/>
      <c r="C92" s="554"/>
      <c r="D92" s="554"/>
      <c r="E92" s="571"/>
      <c r="F92" s="573"/>
      <c r="G92" s="301"/>
      <c r="H92" s="343"/>
      <c r="I92" s="314"/>
      <c r="J92" s="331"/>
      <c r="K92" s="356"/>
      <c r="L92" s="312"/>
      <c r="M92" s="318"/>
      <c r="N92" s="312"/>
      <c r="O92" s="312"/>
      <c r="P92" s="312"/>
      <c r="Q92" s="312"/>
      <c r="R92" s="334"/>
      <c r="S92" s="334"/>
      <c r="T92" s="335"/>
      <c r="U92" s="335"/>
      <c r="V92" s="243"/>
      <c r="W92" s="240"/>
      <c r="X92" s="223"/>
      <c r="Y92" s="239"/>
      <c r="Z92" s="240"/>
      <c r="AA92" s="225"/>
      <c r="AB92" s="225"/>
      <c r="AC92" s="227"/>
      <c r="AD92" s="228"/>
      <c r="AE92" s="240"/>
      <c r="AF92" s="233"/>
      <c r="AG92" s="233"/>
      <c r="AH92" s="227"/>
      <c r="AI92" s="228"/>
      <c r="AJ92" s="241"/>
      <c r="AK92" s="233"/>
      <c r="AL92" s="233"/>
      <c r="AM92" s="227"/>
      <c r="AN92" s="228"/>
      <c r="AO92" s="232"/>
      <c r="AP92" s="233"/>
      <c r="AQ92" s="233"/>
      <c r="AR92" s="227"/>
      <c r="AS92" s="228"/>
      <c r="AT92" s="232"/>
      <c r="AU92" s="233"/>
      <c r="AV92" s="233"/>
      <c r="AW92" s="230"/>
      <c r="AX92" s="227"/>
      <c r="AY92" s="228"/>
      <c r="AZ92" s="245"/>
      <c r="BA92" s="245"/>
      <c r="BB92" s="245"/>
      <c r="BC92" s="245"/>
      <c r="BD92" s="245"/>
      <c r="BE92" s="246"/>
      <c r="BF92" s="246"/>
      <c r="BG92" s="246"/>
      <c r="BH92" s="246"/>
      <c r="BI92" s="246"/>
      <c r="BJ92" s="246"/>
      <c r="BK92" s="246"/>
      <c r="BL92" s="246"/>
      <c r="BM92" s="246"/>
      <c r="BN92" s="246"/>
      <c r="BO92" s="246"/>
      <c r="BP92" s="246"/>
      <c r="BQ92" s="246"/>
      <c r="BR92" s="246"/>
      <c r="BS92" s="246"/>
      <c r="BT92" s="246"/>
      <c r="BU92" s="246"/>
      <c r="BV92" s="246"/>
      <c r="BW92" s="246"/>
      <c r="BX92" s="247"/>
      <c r="BY92" s="247"/>
      <c r="BZ92" s="246"/>
      <c r="CA92" s="246"/>
    </row>
    <row r="93" spans="1:79" ht="75" customHeight="1" hidden="1">
      <c r="A93" s="554"/>
      <c r="B93" s="554"/>
      <c r="C93" s="554"/>
      <c r="D93" s="554"/>
      <c r="E93" s="571"/>
      <c r="F93" s="573"/>
      <c r="G93" s="301"/>
      <c r="H93" s="343"/>
      <c r="I93" s="314"/>
      <c r="J93" s="331"/>
      <c r="K93" s="356"/>
      <c r="L93" s="312"/>
      <c r="M93" s="318"/>
      <c r="N93" s="312"/>
      <c r="O93" s="312"/>
      <c r="P93" s="312"/>
      <c r="Q93" s="312"/>
      <c r="R93" s="334"/>
      <c r="S93" s="334"/>
      <c r="T93" s="335"/>
      <c r="U93" s="335"/>
      <c r="V93" s="243"/>
      <c r="W93" s="240"/>
      <c r="X93" s="223"/>
      <c r="Y93" s="239"/>
      <c r="Z93" s="240"/>
      <c r="AA93" s="225"/>
      <c r="AB93" s="225"/>
      <c r="AC93" s="227"/>
      <c r="AD93" s="228"/>
      <c r="AE93" s="240"/>
      <c r="AF93" s="233"/>
      <c r="AG93" s="233"/>
      <c r="AH93" s="227"/>
      <c r="AI93" s="228"/>
      <c r="AJ93" s="241"/>
      <c r="AK93" s="233"/>
      <c r="AL93" s="233"/>
      <c r="AM93" s="227"/>
      <c r="AN93" s="228"/>
      <c r="AO93" s="232"/>
      <c r="AP93" s="233"/>
      <c r="AQ93" s="233"/>
      <c r="AR93" s="227"/>
      <c r="AS93" s="228"/>
      <c r="AT93" s="232"/>
      <c r="AU93" s="233"/>
      <c r="AV93" s="233"/>
      <c r="AW93" s="230"/>
      <c r="AX93" s="227"/>
      <c r="AY93" s="228"/>
      <c r="AZ93" s="245"/>
      <c r="BA93" s="245"/>
      <c r="BB93" s="245"/>
      <c r="BC93" s="245"/>
      <c r="BD93" s="245"/>
      <c r="BE93" s="246"/>
      <c r="BF93" s="246"/>
      <c r="BG93" s="246"/>
      <c r="BH93" s="246"/>
      <c r="BI93" s="246"/>
      <c r="BJ93" s="246"/>
      <c r="BK93" s="246"/>
      <c r="BL93" s="246"/>
      <c r="BM93" s="246"/>
      <c r="BN93" s="246"/>
      <c r="BO93" s="246"/>
      <c r="BP93" s="246"/>
      <c r="BQ93" s="246"/>
      <c r="BR93" s="246"/>
      <c r="BS93" s="246"/>
      <c r="BT93" s="246"/>
      <c r="BU93" s="246"/>
      <c r="BV93" s="246"/>
      <c r="BW93" s="246"/>
      <c r="BX93" s="247"/>
      <c r="BY93" s="247"/>
      <c r="BZ93" s="246"/>
      <c r="CA93" s="246"/>
    </row>
    <row r="94" spans="1:79" ht="75" customHeight="1" hidden="1">
      <c r="A94" s="554"/>
      <c r="B94" s="554"/>
      <c r="C94" s="554"/>
      <c r="D94" s="555"/>
      <c r="E94" s="572"/>
      <c r="F94" s="574"/>
      <c r="G94" s="301"/>
      <c r="H94" s="601" t="s">
        <v>167</v>
      </c>
      <c r="I94" s="602"/>
      <c r="J94" s="603"/>
      <c r="K94" s="356"/>
      <c r="L94" s="312"/>
      <c r="M94" s="318"/>
      <c r="N94" s="312"/>
      <c r="O94" s="312"/>
      <c r="P94" s="312"/>
      <c r="Q94" s="312"/>
      <c r="R94" s="334"/>
      <c r="S94" s="334"/>
      <c r="T94" s="335"/>
      <c r="U94" s="335"/>
      <c r="V94" s="243"/>
      <c r="W94" s="240"/>
      <c r="X94" s="223"/>
      <c r="Y94" s="239"/>
      <c r="Z94" s="240"/>
      <c r="AA94" s="225"/>
      <c r="AB94" s="225"/>
      <c r="AC94" s="227"/>
      <c r="AD94" s="228"/>
      <c r="AE94" s="240"/>
      <c r="AF94" s="233"/>
      <c r="AG94" s="233"/>
      <c r="AH94" s="227"/>
      <c r="AI94" s="228"/>
      <c r="AJ94" s="241"/>
      <c r="AK94" s="233"/>
      <c r="AL94" s="233"/>
      <c r="AM94" s="227"/>
      <c r="AN94" s="228"/>
      <c r="AO94" s="232"/>
      <c r="AP94" s="233"/>
      <c r="AQ94" s="233"/>
      <c r="AR94" s="227"/>
      <c r="AS94" s="228"/>
      <c r="AT94" s="232"/>
      <c r="AU94" s="233"/>
      <c r="AV94" s="233"/>
      <c r="AW94" s="230"/>
      <c r="AX94" s="227"/>
      <c r="AY94" s="228"/>
      <c r="AZ94" s="245"/>
      <c r="BA94" s="245"/>
      <c r="BB94" s="245"/>
      <c r="BC94" s="245"/>
      <c r="BD94" s="245"/>
      <c r="BE94" s="246"/>
      <c r="BF94" s="246"/>
      <c r="BG94" s="246"/>
      <c r="BH94" s="246"/>
      <c r="BI94" s="246"/>
      <c r="BJ94" s="246"/>
      <c r="BK94" s="246"/>
      <c r="BL94" s="246"/>
      <c r="BM94" s="246"/>
      <c r="BN94" s="246"/>
      <c r="BO94" s="246"/>
      <c r="BP94" s="246"/>
      <c r="BQ94" s="246"/>
      <c r="BR94" s="246"/>
      <c r="BS94" s="246"/>
      <c r="BT94" s="246"/>
      <c r="BU94" s="246"/>
      <c r="BV94" s="246"/>
      <c r="BW94" s="246"/>
      <c r="BX94" s="247"/>
      <c r="BY94" s="247"/>
      <c r="BZ94" s="246"/>
      <c r="CA94" s="246"/>
    </row>
    <row r="95" spans="1:79" ht="76.5" customHeight="1" hidden="1">
      <c r="A95" s="554"/>
      <c r="B95" s="554"/>
      <c r="C95" s="554"/>
      <c r="D95" s="553" t="s">
        <v>216</v>
      </c>
      <c r="E95" s="570">
        <v>22</v>
      </c>
      <c r="F95" s="575" t="s">
        <v>217</v>
      </c>
      <c r="G95" s="301"/>
      <c r="H95" s="253"/>
      <c r="I95" s="318"/>
      <c r="J95" s="341"/>
      <c r="K95" s="356"/>
      <c r="L95" s="318"/>
      <c r="M95" s="318"/>
      <c r="N95" s="318"/>
      <c r="O95" s="318"/>
      <c r="P95" s="318"/>
      <c r="Q95" s="318"/>
      <c r="R95" s="342"/>
      <c r="S95" s="343"/>
      <c r="T95" s="358"/>
      <c r="U95" s="358"/>
      <c r="V95" s="576" t="s">
        <v>131</v>
      </c>
      <c r="W95" s="240"/>
      <c r="X95" s="223" t="str">
        <f>IF(W95&lt;&gt;0,IF(W95/L95&gt;100%,100%,W95/L95)," ")</f>
        <v> </v>
      </c>
      <c r="Y95" s="239"/>
      <c r="Z95" s="240"/>
      <c r="AA95" s="225" t="str">
        <f>IF(Z95&lt;&gt;0,IF(Z95/M95&gt;100%,100%,Z95/M95)," ")</f>
        <v> </v>
      </c>
      <c r="AB95" s="225"/>
      <c r="AC95" s="227" t="e">
        <f>AVERAGE(X95,AA95)</f>
        <v>#DIV/0!</v>
      </c>
      <c r="AD95" s="228">
        <f>SUM(Y95,AB95)</f>
        <v>0</v>
      </c>
      <c r="AE95" s="240"/>
      <c r="AF95" s="233" t="str">
        <f>IF(AE95&lt;&gt;0,IF(AE95/N95&gt;100%,100%,AE95/N95)," ")</f>
        <v> </v>
      </c>
      <c r="AG95" s="233"/>
      <c r="AH95" s="227" t="e">
        <f>AVERAGE(AC95,AF95)</f>
        <v>#DIV/0!</v>
      </c>
      <c r="AI95" s="228">
        <f>SUM(AD95,AG95)</f>
        <v>0</v>
      </c>
      <c r="AJ95" s="241"/>
      <c r="AK95" s="233" t="str">
        <f>IF(AJ95&lt;&gt;0,IF(AJ95/O95&gt;100%,100%,AJ95/O95)," ")</f>
        <v> </v>
      </c>
      <c r="AL95" s="233"/>
      <c r="AM95" s="227" t="e">
        <f>AVERAGE(AH95,AK95)</f>
        <v>#DIV/0!</v>
      </c>
      <c r="AN95" s="228">
        <f>SUM(AI95,AL95)</f>
        <v>0</v>
      </c>
      <c r="AO95" s="232"/>
      <c r="AP95" s="233" t="str">
        <f>IF(AO95&lt;&gt;0,IF(AO95/P95&gt;100%,100%,AO95/P95)," ")</f>
        <v> </v>
      </c>
      <c r="AQ95" s="233"/>
      <c r="AR95" s="227" t="e">
        <f>AVERAGE(AM95,AP95)</f>
        <v>#DIV/0!</v>
      </c>
      <c r="AS95" s="228">
        <f>SUM(AN95,AQ95)</f>
        <v>0</v>
      </c>
      <c r="AT95" s="232"/>
      <c r="AU95" s="233" t="str">
        <f>IF(AT95&lt;&gt;0,IF(AT95/Q95&gt;100%,100%,AT95/Q95)," ")</f>
        <v> </v>
      </c>
      <c r="AV95" s="233"/>
      <c r="AW95" s="230" t="e">
        <f>AVERAGE(W95,Z95,AE95,AJ95,AO95,AT95)</f>
        <v>#DIV/0!</v>
      </c>
      <c r="AX95" s="227" t="e">
        <f>IF(AW95&lt;&gt;0,IF(AW95/J95&gt;100%,100%,AW95/J95)," ")</f>
        <v>#DIV/0!</v>
      </c>
      <c r="AY95" s="228">
        <f>SUM(AV95,AS95)</f>
        <v>0</v>
      </c>
      <c r="AZ95" s="234"/>
      <c r="BA95" s="234"/>
      <c r="BB95" s="234"/>
      <c r="BC95" s="234"/>
      <c r="BD95" s="234"/>
      <c r="BE95" s="235"/>
      <c r="BF95" s="235"/>
      <c r="BG95" s="235"/>
      <c r="BH95" s="235"/>
      <c r="BI95" s="235"/>
      <c r="BJ95" s="235"/>
      <c r="BK95" s="235"/>
      <c r="BL95" s="235"/>
      <c r="BM95" s="235"/>
      <c r="BN95" s="235"/>
      <c r="BO95" s="235"/>
      <c r="BP95" s="235"/>
      <c r="BQ95" s="235"/>
      <c r="BR95" s="235"/>
      <c r="BS95" s="235"/>
      <c r="BT95" s="235"/>
      <c r="BU95" s="235"/>
      <c r="BV95" s="236"/>
      <c r="BW95" s="236"/>
      <c r="BX95" s="237"/>
      <c r="BY95" s="237"/>
      <c r="BZ95" s="235"/>
      <c r="CA95" s="235"/>
    </row>
    <row r="96" spans="1:79" ht="83.25" customHeight="1" hidden="1">
      <c r="A96" s="554"/>
      <c r="B96" s="554"/>
      <c r="C96" s="554"/>
      <c r="D96" s="554"/>
      <c r="E96" s="571"/>
      <c r="F96" s="573"/>
      <c r="G96" s="301"/>
      <c r="H96" s="343"/>
      <c r="I96" s="318"/>
      <c r="J96" s="341"/>
      <c r="K96" s="356"/>
      <c r="L96" s="318"/>
      <c r="M96" s="318"/>
      <c r="N96" s="318"/>
      <c r="O96" s="318"/>
      <c r="P96" s="318"/>
      <c r="Q96" s="318"/>
      <c r="R96" s="342"/>
      <c r="S96" s="343"/>
      <c r="T96" s="357"/>
      <c r="U96" s="357"/>
      <c r="V96" s="578"/>
      <c r="W96" s="240"/>
      <c r="X96" s="223" t="str">
        <f>IF(W96&lt;&gt;0,IF(W96/L96&gt;100%,100%,W96/L96)," ")</f>
        <v> </v>
      </c>
      <c r="Y96" s="239"/>
      <c r="Z96" s="240"/>
      <c r="AA96" s="225" t="str">
        <f>IF(Z96&lt;&gt;0,IF(Z96/M96&gt;100%,100%,Z96/M96)," ")</f>
        <v> </v>
      </c>
      <c r="AB96" s="225"/>
      <c r="AC96" s="227" t="e">
        <f>AVERAGE(X96,AA96)</f>
        <v>#DIV/0!</v>
      </c>
      <c r="AD96" s="228">
        <f>SUM(Y96,AB96)</f>
        <v>0</v>
      </c>
      <c r="AE96" s="240"/>
      <c r="AF96" s="233" t="str">
        <f>IF(AE96&lt;&gt;0,IF(AE96/N96&gt;100%,100%,AE96/N96)," ")</f>
        <v> </v>
      </c>
      <c r="AG96" s="233"/>
      <c r="AH96" s="227" t="e">
        <f>AVERAGE(AC96,AF96)</f>
        <v>#DIV/0!</v>
      </c>
      <c r="AI96" s="228">
        <f>SUM(AD96,AG96)</f>
        <v>0</v>
      </c>
      <c r="AJ96" s="241"/>
      <c r="AK96" s="233" t="str">
        <f>IF(AJ96&lt;&gt;0,IF(AJ96/O96&gt;100%,100%,AJ96/O96)," ")</f>
        <v> </v>
      </c>
      <c r="AL96" s="233"/>
      <c r="AM96" s="227" t="e">
        <f>AVERAGE(AH96,AK96)</f>
        <v>#DIV/0!</v>
      </c>
      <c r="AN96" s="228">
        <f>SUM(AI96,AL96)</f>
        <v>0</v>
      </c>
      <c r="AO96" s="232"/>
      <c r="AP96" s="233" t="str">
        <f>IF(AO96&lt;&gt;0,IF(AO96/P96&gt;100%,100%,AO96/P96)," ")</f>
        <v> </v>
      </c>
      <c r="AQ96" s="233"/>
      <c r="AR96" s="227" t="e">
        <f>AVERAGE(AM96,AP96)</f>
        <v>#DIV/0!</v>
      </c>
      <c r="AS96" s="228">
        <f>SUM(AN96,AQ96)</f>
        <v>0</v>
      </c>
      <c r="AT96" s="232"/>
      <c r="AU96" s="233" t="str">
        <f>IF(AT96&lt;&gt;0,IF(AT96/Q96&gt;100%,100%,AT96/Q96)," ")</f>
        <v> </v>
      </c>
      <c r="AV96" s="233"/>
      <c r="AW96" s="230" t="e">
        <f>AVERAGE(W96,Z96,AE96,AJ96,AO96,AT96)</f>
        <v>#DIV/0!</v>
      </c>
      <c r="AX96" s="227" t="e">
        <f>IF(AW96&lt;&gt;0,IF(AW96/J96&gt;100%,100%,AW96/J96)," ")</f>
        <v>#DIV/0!</v>
      </c>
      <c r="AY96" s="228">
        <f>SUM(AV96,AS96)</f>
        <v>0</v>
      </c>
      <c r="AZ96" s="234"/>
      <c r="BA96" s="234"/>
      <c r="BB96" s="234"/>
      <c r="BC96" s="234"/>
      <c r="BD96" s="234"/>
      <c r="BE96" s="235"/>
      <c r="BF96" s="235"/>
      <c r="BG96" s="235"/>
      <c r="BH96" s="235"/>
      <c r="BI96" s="235"/>
      <c r="BJ96" s="235"/>
      <c r="BK96" s="235"/>
      <c r="BL96" s="235"/>
      <c r="BM96" s="235"/>
      <c r="BN96" s="235"/>
      <c r="BO96" s="235"/>
      <c r="BP96" s="235"/>
      <c r="BQ96" s="235"/>
      <c r="BR96" s="235"/>
      <c r="BS96" s="235"/>
      <c r="BT96" s="235"/>
      <c r="BU96" s="235"/>
      <c r="BV96" s="242"/>
      <c r="BW96" s="242"/>
      <c r="BX96" s="235"/>
      <c r="BY96" s="235"/>
      <c r="BZ96" s="235"/>
      <c r="CA96" s="235"/>
    </row>
    <row r="97" spans="1:79" ht="83.25" customHeight="1" hidden="1">
      <c r="A97" s="554"/>
      <c r="B97" s="554"/>
      <c r="C97" s="554"/>
      <c r="D97" s="554"/>
      <c r="E97" s="571"/>
      <c r="F97" s="573"/>
      <c r="G97" s="301"/>
      <c r="H97" s="343"/>
      <c r="I97" s="318"/>
      <c r="J97" s="341"/>
      <c r="K97" s="356"/>
      <c r="L97" s="318"/>
      <c r="M97" s="318"/>
      <c r="N97" s="318"/>
      <c r="O97" s="318"/>
      <c r="P97" s="318"/>
      <c r="Q97" s="318"/>
      <c r="R97" s="342"/>
      <c r="S97" s="343"/>
      <c r="T97" s="344"/>
      <c r="U97" s="344"/>
      <c r="V97" s="251"/>
      <c r="W97" s="240"/>
      <c r="X97" s="223"/>
      <c r="Y97" s="239"/>
      <c r="Z97" s="240"/>
      <c r="AA97" s="225"/>
      <c r="AB97" s="225"/>
      <c r="AC97" s="227"/>
      <c r="AD97" s="228"/>
      <c r="AE97" s="240"/>
      <c r="AF97" s="233"/>
      <c r="AG97" s="233"/>
      <c r="AH97" s="227"/>
      <c r="AI97" s="228"/>
      <c r="AJ97" s="241"/>
      <c r="AK97" s="233"/>
      <c r="AL97" s="233"/>
      <c r="AM97" s="227"/>
      <c r="AN97" s="228"/>
      <c r="AO97" s="232"/>
      <c r="AP97" s="233"/>
      <c r="AQ97" s="233"/>
      <c r="AR97" s="227"/>
      <c r="AS97" s="228"/>
      <c r="AT97" s="232"/>
      <c r="AU97" s="233"/>
      <c r="AV97" s="233"/>
      <c r="AW97" s="230"/>
      <c r="AX97" s="227"/>
      <c r="AY97" s="228"/>
      <c r="AZ97" s="234"/>
      <c r="BA97" s="234"/>
      <c r="BB97" s="234"/>
      <c r="BC97" s="234"/>
      <c r="BD97" s="234"/>
      <c r="BE97" s="235"/>
      <c r="BF97" s="235"/>
      <c r="BG97" s="235"/>
      <c r="BH97" s="235"/>
      <c r="BI97" s="235"/>
      <c r="BJ97" s="235"/>
      <c r="BK97" s="235"/>
      <c r="BL97" s="235"/>
      <c r="BM97" s="235"/>
      <c r="BN97" s="235"/>
      <c r="BO97" s="235"/>
      <c r="BP97" s="235"/>
      <c r="BQ97" s="235"/>
      <c r="BR97" s="235"/>
      <c r="BS97" s="235"/>
      <c r="BT97" s="235"/>
      <c r="BU97" s="235"/>
      <c r="BV97" s="242"/>
      <c r="BW97" s="242"/>
      <c r="BX97" s="235"/>
      <c r="BY97" s="235"/>
      <c r="BZ97" s="235"/>
      <c r="CA97" s="235"/>
    </row>
    <row r="98" spans="1:79" ht="83.25" customHeight="1" hidden="1">
      <c r="A98" s="554"/>
      <c r="B98" s="554"/>
      <c r="C98" s="554"/>
      <c r="D98" s="554"/>
      <c r="E98" s="572"/>
      <c r="F98" s="574"/>
      <c r="G98" s="301"/>
      <c r="H98" s="601" t="s">
        <v>167</v>
      </c>
      <c r="I98" s="602"/>
      <c r="J98" s="603"/>
      <c r="K98" s="356"/>
      <c r="L98" s="318"/>
      <c r="M98" s="318"/>
      <c r="N98" s="318"/>
      <c r="O98" s="318"/>
      <c r="P98" s="318"/>
      <c r="Q98" s="318"/>
      <c r="R98" s="342"/>
      <c r="S98" s="343"/>
      <c r="T98" s="344"/>
      <c r="U98" s="344"/>
      <c r="V98" s="251"/>
      <c r="W98" s="240"/>
      <c r="X98" s="223"/>
      <c r="Y98" s="239"/>
      <c r="Z98" s="240"/>
      <c r="AA98" s="225"/>
      <c r="AB98" s="225"/>
      <c r="AC98" s="227"/>
      <c r="AD98" s="228"/>
      <c r="AE98" s="240"/>
      <c r="AF98" s="233"/>
      <c r="AG98" s="233"/>
      <c r="AH98" s="227"/>
      <c r="AI98" s="228"/>
      <c r="AJ98" s="241"/>
      <c r="AK98" s="233"/>
      <c r="AL98" s="233"/>
      <c r="AM98" s="227"/>
      <c r="AN98" s="228"/>
      <c r="AO98" s="232"/>
      <c r="AP98" s="233"/>
      <c r="AQ98" s="233"/>
      <c r="AR98" s="227"/>
      <c r="AS98" s="228"/>
      <c r="AT98" s="232"/>
      <c r="AU98" s="233"/>
      <c r="AV98" s="233"/>
      <c r="AW98" s="230"/>
      <c r="AX98" s="227"/>
      <c r="AY98" s="228"/>
      <c r="AZ98" s="234"/>
      <c r="BA98" s="234"/>
      <c r="BB98" s="234"/>
      <c r="BC98" s="234"/>
      <c r="BD98" s="234"/>
      <c r="BE98" s="235"/>
      <c r="BF98" s="235"/>
      <c r="BG98" s="235"/>
      <c r="BH98" s="235"/>
      <c r="BI98" s="235"/>
      <c r="BJ98" s="235"/>
      <c r="BK98" s="235"/>
      <c r="BL98" s="235"/>
      <c r="BM98" s="235"/>
      <c r="BN98" s="235"/>
      <c r="BO98" s="235"/>
      <c r="BP98" s="235"/>
      <c r="BQ98" s="235"/>
      <c r="BR98" s="235"/>
      <c r="BS98" s="235"/>
      <c r="BT98" s="235"/>
      <c r="BU98" s="235"/>
      <c r="BV98" s="242"/>
      <c r="BW98" s="242"/>
      <c r="BX98" s="235"/>
      <c r="BY98" s="235"/>
      <c r="BZ98" s="235"/>
      <c r="CA98" s="235"/>
    </row>
    <row r="99" spans="1:79" ht="60" customHeight="1" hidden="1">
      <c r="A99" s="554"/>
      <c r="B99" s="554"/>
      <c r="C99" s="554"/>
      <c r="D99" s="554"/>
      <c r="E99" s="570">
        <v>23</v>
      </c>
      <c r="F99" s="575" t="s">
        <v>218</v>
      </c>
      <c r="G99" s="301"/>
      <c r="H99" s="345" t="s">
        <v>219</v>
      </c>
      <c r="I99" s="328"/>
      <c r="J99" s="349"/>
      <c r="K99" s="356"/>
      <c r="L99" s="359"/>
      <c r="M99" s="359"/>
      <c r="N99" s="360"/>
      <c r="O99" s="320"/>
      <c r="P99" s="320"/>
      <c r="Q99" s="320"/>
      <c r="R99" s="315"/>
      <c r="S99" s="321"/>
      <c r="T99" s="316"/>
      <c r="U99" s="316"/>
      <c r="V99" s="243" t="s">
        <v>125</v>
      </c>
      <c r="W99" s="240"/>
      <c r="X99" s="223" t="str">
        <f>IF(W99&lt;&gt;0,IF(W99/L99&gt;100%,100%,W99/L99)," ")</f>
        <v> </v>
      </c>
      <c r="Y99" s="239"/>
      <c r="Z99" s="240"/>
      <c r="AA99" s="225" t="str">
        <f>IF(Z99&lt;&gt;0,IF(Z99/M99&gt;100%,100%,Z99/M99)," ")</f>
        <v> </v>
      </c>
      <c r="AB99" s="225"/>
      <c r="AC99" s="227" t="e">
        <f>AVERAGE(X99,AA99)</f>
        <v>#DIV/0!</v>
      </c>
      <c r="AD99" s="228">
        <f>SUM(Y99,AB99)</f>
        <v>0</v>
      </c>
      <c r="AE99" s="240"/>
      <c r="AF99" s="233" t="str">
        <f>IF(AE99&lt;&gt;0,IF(AE99/N99&gt;100%,100%,AE99/N99)," ")</f>
        <v> </v>
      </c>
      <c r="AG99" s="233"/>
      <c r="AH99" s="227" t="e">
        <f>AVERAGE(AC99,AF99)</f>
        <v>#DIV/0!</v>
      </c>
      <c r="AI99" s="228">
        <f>SUM(AD99,AG99)</f>
        <v>0</v>
      </c>
      <c r="AJ99" s="241"/>
      <c r="AK99" s="233" t="str">
        <f>IF(AJ99&lt;&gt;0,IF(AJ99/O99&gt;100%,100%,AJ99/O99)," ")</f>
        <v> </v>
      </c>
      <c r="AL99" s="233"/>
      <c r="AM99" s="227" t="e">
        <f>AVERAGE(AH99,AK99)</f>
        <v>#DIV/0!</v>
      </c>
      <c r="AN99" s="228">
        <f>SUM(AI99,AL99)</f>
        <v>0</v>
      </c>
      <c r="AO99" s="232"/>
      <c r="AP99" s="233" t="str">
        <f>IF(AO99&lt;&gt;0,IF(AO99/P99&gt;100%,100%,AO99/P99)," ")</f>
        <v> </v>
      </c>
      <c r="AQ99" s="233"/>
      <c r="AR99" s="227" t="e">
        <f>AVERAGE(AM99,AP99)</f>
        <v>#DIV/0!</v>
      </c>
      <c r="AS99" s="228">
        <f>SUM(AN99,AQ99)</f>
        <v>0</v>
      </c>
      <c r="AT99" s="232"/>
      <c r="AU99" s="233" t="str">
        <f>IF(AT99&lt;&gt;0,IF(AT99/Q99&gt;100%,100%,AT99/Q99)," ")</f>
        <v> </v>
      </c>
      <c r="AV99" s="233"/>
      <c r="AW99" s="230" t="e">
        <f>AVERAGE(W99,Z99,AE99,AJ99,AO99,AT99)</f>
        <v>#DIV/0!</v>
      </c>
      <c r="AX99" s="227" t="e">
        <f>IF(AW99&lt;&gt;0,IF(AW99/J99&gt;100%,100%,AW99/J99)," ")</f>
        <v>#DIV/0!</v>
      </c>
      <c r="AY99" s="228">
        <f>SUM(AV99,AS99)</f>
        <v>0</v>
      </c>
      <c r="AZ99" s="234"/>
      <c r="BA99" s="234"/>
      <c r="BB99" s="234"/>
      <c r="BC99" s="234"/>
      <c r="BD99" s="234"/>
      <c r="BE99" s="235"/>
      <c r="BF99" s="235"/>
      <c r="BG99" s="235"/>
      <c r="BH99" s="235"/>
      <c r="BI99" s="235"/>
      <c r="BJ99" s="235"/>
      <c r="BK99" s="235"/>
      <c r="BL99" s="235"/>
      <c r="BM99" s="235"/>
      <c r="BN99" s="235"/>
      <c r="BO99" s="235"/>
      <c r="BP99" s="235"/>
      <c r="BQ99" s="235"/>
      <c r="BR99" s="235"/>
      <c r="BS99" s="235"/>
      <c r="BT99" s="235"/>
      <c r="BU99" s="235"/>
      <c r="BV99" s="242"/>
      <c r="BW99" s="242"/>
      <c r="BX99" s="235"/>
      <c r="BY99" s="235"/>
      <c r="BZ99" s="235"/>
      <c r="CA99" s="235"/>
    </row>
    <row r="100" spans="1:79" ht="65.25" customHeight="1" hidden="1">
      <c r="A100" s="554"/>
      <c r="B100" s="554"/>
      <c r="C100" s="554"/>
      <c r="D100" s="554"/>
      <c r="E100" s="571"/>
      <c r="F100" s="573"/>
      <c r="G100" s="301"/>
      <c r="H100" s="343"/>
      <c r="I100" s="328"/>
      <c r="J100" s="349"/>
      <c r="K100" s="356"/>
      <c r="L100" s="359"/>
      <c r="M100" s="359"/>
      <c r="N100" s="360"/>
      <c r="O100" s="320"/>
      <c r="P100" s="320"/>
      <c r="Q100" s="320"/>
      <c r="R100" s="315"/>
      <c r="S100" s="321"/>
      <c r="T100" s="316"/>
      <c r="U100" s="316"/>
      <c r="V100" s="243" t="s">
        <v>125</v>
      </c>
      <c r="W100" s="240"/>
      <c r="X100" s="223" t="str">
        <f>IF(W100&lt;&gt;0,IF(W100/L100&gt;100%,100%,W100/L100)," ")</f>
        <v> </v>
      </c>
      <c r="Y100" s="239"/>
      <c r="Z100" s="240"/>
      <c r="AA100" s="225" t="str">
        <f>IF(Z100&lt;&gt;0,IF(Z100/M100&gt;100%,100%,Z100/M100)," ")</f>
        <v> </v>
      </c>
      <c r="AB100" s="225"/>
      <c r="AC100" s="227" t="e">
        <f>AVERAGE(X100,AA100)</f>
        <v>#DIV/0!</v>
      </c>
      <c r="AD100" s="228">
        <f>SUM(Y100,AB100)</f>
        <v>0</v>
      </c>
      <c r="AE100" s="240"/>
      <c r="AF100" s="233" t="str">
        <f>IF(AE100&lt;&gt;0,IF(AE100/N100&gt;100%,100%,AE100/N100)," ")</f>
        <v> </v>
      </c>
      <c r="AG100" s="233"/>
      <c r="AH100" s="227" t="e">
        <f>AVERAGE(AC100,AF100)</f>
        <v>#DIV/0!</v>
      </c>
      <c r="AI100" s="228">
        <f>SUM(AD100,AG100)</f>
        <v>0</v>
      </c>
      <c r="AJ100" s="241"/>
      <c r="AK100" s="233" t="str">
        <f>IF(AJ100&lt;&gt;0,IF(AJ100/O100&gt;100%,100%,AJ100/O100)," ")</f>
        <v> </v>
      </c>
      <c r="AL100" s="233"/>
      <c r="AM100" s="227" t="e">
        <f>AVERAGE(AH100,AK100)</f>
        <v>#DIV/0!</v>
      </c>
      <c r="AN100" s="228">
        <f>SUM(AI100,AL100)</f>
        <v>0</v>
      </c>
      <c r="AO100" s="232"/>
      <c r="AP100" s="233" t="str">
        <f>IF(AO100&lt;&gt;0,IF(AO100/P100&gt;100%,100%,AO100/P100)," ")</f>
        <v> </v>
      </c>
      <c r="AQ100" s="233"/>
      <c r="AR100" s="227" t="e">
        <f>AVERAGE(AM100,AP100)</f>
        <v>#DIV/0!</v>
      </c>
      <c r="AS100" s="228">
        <f>SUM(AN100,AQ100)</f>
        <v>0</v>
      </c>
      <c r="AT100" s="232"/>
      <c r="AU100" s="233" t="str">
        <f>IF(AT100&lt;&gt;0,IF(AT100/Q100&gt;100%,100%,AT100/Q100)," ")</f>
        <v> </v>
      </c>
      <c r="AV100" s="233"/>
      <c r="AW100" s="230" t="e">
        <f>AVERAGE(W100,Z100,AE100,AJ100,AO100,AT100)</f>
        <v>#DIV/0!</v>
      </c>
      <c r="AX100" s="227" t="e">
        <f>IF(AW100&lt;&gt;0,IF(AW100/J100&gt;100%,100%,AW100/J100)," ")</f>
        <v>#DIV/0!</v>
      </c>
      <c r="AY100" s="228">
        <f>SUM(AV100,AS100)</f>
        <v>0</v>
      </c>
      <c r="AZ100" s="234"/>
      <c r="BA100" s="234"/>
      <c r="BB100" s="234"/>
      <c r="BC100" s="234"/>
      <c r="BD100" s="234"/>
      <c r="BE100" s="235"/>
      <c r="BF100" s="235"/>
      <c r="BG100" s="235"/>
      <c r="BH100" s="235"/>
      <c r="BI100" s="235"/>
      <c r="BJ100" s="235"/>
      <c r="BK100" s="235"/>
      <c r="BL100" s="235"/>
      <c r="BM100" s="235"/>
      <c r="BN100" s="235"/>
      <c r="BO100" s="235"/>
      <c r="BP100" s="235"/>
      <c r="BQ100" s="235"/>
      <c r="BR100" s="235"/>
      <c r="BS100" s="235"/>
      <c r="BT100" s="235"/>
      <c r="BU100" s="235"/>
      <c r="BV100" s="242"/>
      <c r="BW100" s="242"/>
      <c r="BX100" s="235"/>
      <c r="BY100" s="235"/>
      <c r="BZ100" s="235"/>
      <c r="CA100" s="235"/>
    </row>
    <row r="101" spans="1:79" ht="65.25" customHeight="1" hidden="1">
      <c r="A101" s="554"/>
      <c r="B101" s="554"/>
      <c r="C101" s="554"/>
      <c r="D101" s="554"/>
      <c r="E101" s="571"/>
      <c r="F101" s="573"/>
      <c r="G101" s="301"/>
      <c r="H101" s="343"/>
      <c r="I101" s="328"/>
      <c r="J101" s="349"/>
      <c r="K101" s="356"/>
      <c r="L101" s="359"/>
      <c r="M101" s="359"/>
      <c r="N101" s="360"/>
      <c r="O101" s="320"/>
      <c r="P101" s="320"/>
      <c r="Q101" s="320"/>
      <c r="R101" s="315"/>
      <c r="S101" s="321"/>
      <c r="T101" s="316"/>
      <c r="U101" s="316"/>
      <c r="V101" s="243"/>
      <c r="W101" s="240"/>
      <c r="X101" s="223"/>
      <c r="Y101" s="239"/>
      <c r="Z101" s="240"/>
      <c r="AA101" s="225"/>
      <c r="AB101" s="225"/>
      <c r="AC101" s="227"/>
      <c r="AD101" s="228"/>
      <c r="AE101" s="240"/>
      <c r="AF101" s="233"/>
      <c r="AG101" s="233"/>
      <c r="AH101" s="227"/>
      <c r="AI101" s="228"/>
      <c r="AJ101" s="241"/>
      <c r="AK101" s="233"/>
      <c r="AL101" s="233"/>
      <c r="AM101" s="227"/>
      <c r="AN101" s="228"/>
      <c r="AO101" s="232"/>
      <c r="AP101" s="233"/>
      <c r="AQ101" s="233"/>
      <c r="AR101" s="227"/>
      <c r="AS101" s="228"/>
      <c r="AT101" s="232"/>
      <c r="AU101" s="233"/>
      <c r="AV101" s="233"/>
      <c r="AW101" s="230"/>
      <c r="AX101" s="227"/>
      <c r="AY101" s="228"/>
      <c r="AZ101" s="234"/>
      <c r="BA101" s="234"/>
      <c r="BB101" s="234"/>
      <c r="BC101" s="234"/>
      <c r="BD101" s="234"/>
      <c r="BE101" s="235"/>
      <c r="BF101" s="235"/>
      <c r="BG101" s="235"/>
      <c r="BH101" s="235"/>
      <c r="BI101" s="235"/>
      <c r="BJ101" s="235"/>
      <c r="BK101" s="235"/>
      <c r="BL101" s="235"/>
      <c r="BM101" s="235"/>
      <c r="BN101" s="249"/>
      <c r="BO101" s="235"/>
      <c r="BP101" s="235"/>
      <c r="BQ101" s="235"/>
      <c r="BR101" s="235"/>
      <c r="BS101" s="235"/>
      <c r="BT101" s="235"/>
      <c r="BU101" s="235"/>
      <c r="BV101" s="242"/>
      <c r="BW101" s="242"/>
      <c r="BX101" s="235"/>
      <c r="BY101" s="235"/>
      <c r="BZ101" s="235"/>
      <c r="CA101" s="235"/>
    </row>
    <row r="102" spans="1:79" ht="65.25" customHeight="1" hidden="1">
      <c r="A102" s="554"/>
      <c r="B102" s="554"/>
      <c r="C102" s="554"/>
      <c r="D102" s="554"/>
      <c r="E102" s="572"/>
      <c r="F102" s="574"/>
      <c r="G102" s="301"/>
      <c r="H102" s="601" t="s">
        <v>167</v>
      </c>
      <c r="I102" s="602"/>
      <c r="J102" s="603"/>
      <c r="K102" s="356"/>
      <c r="L102" s="359"/>
      <c r="M102" s="359"/>
      <c r="N102" s="360"/>
      <c r="O102" s="320"/>
      <c r="P102" s="320"/>
      <c r="Q102" s="320"/>
      <c r="R102" s="315"/>
      <c r="S102" s="321"/>
      <c r="T102" s="316"/>
      <c r="U102" s="316"/>
      <c r="V102" s="243"/>
      <c r="W102" s="240"/>
      <c r="X102" s="223"/>
      <c r="Y102" s="239"/>
      <c r="Z102" s="240"/>
      <c r="AA102" s="225"/>
      <c r="AB102" s="225"/>
      <c r="AC102" s="227"/>
      <c r="AD102" s="228"/>
      <c r="AE102" s="240"/>
      <c r="AF102" s="233"/>
      <c r="AG102" s="233"/>
      <c r="AH102" s="227"/>
      <c r="AI102" s="228"/>
      <c r="AJ102" s="241"/>
      <c r="AK102" s="233"/>
      <c r="AL102" s="233"/>
      <c r="AM102" s="227"/>
      <c r="AN102" s="228"/>
      <c r="AO102" s="232"/>
      <c r="AP102" s="233"/>
      <c r="AQ102" s="233"/>
      <c r="AR102" s="227"/>
      <c r="AS102" s="228"/>
      <c r="AT102" s="232"/>
      <c r="AU102" s="233"/>
      <c r="AV102" s="233"/>
      <c r="AW102" s="230"/>
      <c r="AX102" s="227"/>
      <c r="AY102" s="228"/>
      <c r="AZ102" s="234"/>
      <c r="BA102" s="234"/>
      <c r="BB102" s="234"/>
      <c r="BC102" s="234"/>
      <c r="BD102" s="234"/>
      <c r="BE102" s="235"/>
      <c r="BF102" s="235"/>
      <c r="BG102" s="235"/>
      <c r="BH102" s="235"/>
      <c r="BI102" s="235"/>
      <c r="BJ102" s="235"/>
      <c r="BK102" s="235"/>
      <c r="BL102" s="235"/>
      <c r="BM102" s="235"/>
      <c r="BN102" s="249"/>
      <c r="BO102" s="235"/>
      <c r="BP102" s="235"/>
      <c r="BQ102" s="235"/>
      <c r="BR102" s="235"/>
      <c r="BS102" s="235"/>
      <c r="BT102" s="235"/>
      <c r="BU102" s="235"/>
      <c r="BV102" s="242"/>
      <c r="BW102" s="242"/>
      <c r="BX102" s="235"/>
      <c r="BY102" s="235"/>
      <c r="BZ102" s="235"/>
      <c r="CA102" s="235"/>
    </row>
    <row r="103" spans="1:79" ht="94.5" customHeight="1" hidden="1">
      <c r="A103" s="554"/>
      <c r="B103" s="554"/>
      <c r="C103" s="554"/>
      <c r="D103" s="554"/>
      <c r="E103" s="570">
        <v>24</v>
      </c>
      <c r="F103" s="575" t="s">
        <v>220</v>
      </c>
      <c r="G103" s="301"/>
      <c r="H103" s="345" t="s">
        <v>221</v>
      </c>
      <c r="I103" s="314"/>
      <c r="J103" s="331"/>
      <c r="K103" s="356"/>
      <c r="L103" s="312"/>
      <c r="M103" s="318"/>
      <c r="N103" s="312"/>
      <c r="O103" s="312"/>
      <c r="P103" s="312"/>
      <c r="Q103" s="312"/>
      <c r="R103" s="334"/>
      <c r="S103" s="334"/>
      <c r="T103" s="335"/>
      <c r="U103" s="335"/>
      <c r="V103" s="243" t="s">
        <v>125</v>
      </c>
      <c r="W103" s="240"/>
      <c r="X103" s="223" t="str">
        <f>IF(W103&lt;&gt;0,IF(W103/L103&gt;100%,100%,W103/L103)," ")</f>
        <v> </v>
      </c>
      <c r="Y103" s="239"/>
      <c r="Z103" s="240"/>
      <c r="AA103" s="225" t="str">
        <f>IF(Z103&lt;&gt;0,IF(Z103/M103&gt;100%,100%,Z103/M103)," ")</f>
        <v> </v>
      </c>
      <c r="AB103" s="225"/>
      <c r="AC103" s="227" t="e">
        <f>AVERAGE(X103,AA103)</f>
        <v>#DIV/0!</v>
      </c>
      <c r="AD103" s="228">
        <f>SUM(Y103,AB103)</f>
        <v>0</v>
      </c>
      <c r="AE103" s="240"/>
      <c r="AF103" s="233" t="str">
        <f>IF(AE103&lt;&gt;0,IF(AE103/N103&gt;100%,100%,AE103/N103)," ")</f>
        <v> </v>
      </c>
      <c r="AG103" s="233"/>
      <c r="AH103" s="227" t="e">
        <f>AVERAGE(AC103,AF103)</f>
        <v>#DIV/0!</v>
      </c>
      <c r="AI103" s="228">
        <f>SUM(AD103,AG103)</f>
        <v>0</v>
      </c>
      <c r="AJ103" s="241"/>
      <c r="AK103" s="233" t="str">
        <f>IF(AJ103&lt;&gt;0,IF(AJ103/O103&gt;100%,100%,AJ103/O103)," ")</f>
        <v> </v>
      </c>
      <c r="AL103" s="233"/>
      <c r="AM103" s="227" t="e">
        <f>AVERAGE(AH103,AK103)</f>
        <v>#DIV/0!</v>
      </c>
      <c r="AN103" s="228">
        <f>SUM(AI103,AL103)</f>
        <v>0</v>
      </c>
      <c r="AO103" s="232"/>
      <c r="AP103" s="233" t="str">
        <f>IF(AO103&lt;&gt;0,IF(AO103/P103&gt;100%,100%,AO103/P103)," ")</f>
        <v> </v>
      </c>
      <c r="AQ103" s="233"/>
      <c r="AR103" s="227" t="e">
        <f>AVERAGE(AM103,AP103)</f>
        <v>#DIV/0!</v>
      </c>
      <c r="AS103" s="228">
        <f>SUM(AN103,AQ103)</f>
        <v>0</v>
      </c>
      <c r="AT103" s="232"/>
      <c r="AU103" s="233" t="str">
        <f>IF(AT103&lt;&gt;0,IF(AT103/Q103&gt;100%,100%,AT103/Q103)," ")</f>
        <v> </v>
      </c>
      <c r="AV103" s="233"/>
      <c r="AW103" s="230" t="e">
        <f>AVERAGE(W103,Z103,AE103,AJ103,AO103,AT103)</f>
        <v>#DIV/0!</v>
      </c>
      <c r="AX103" s="227" t="e">
        <f>IF(AW103&lt;&gt;0,IF(AW103/J103&gt;100%,100%,AW103/J103)," ")</f>
        <v>#DIV/0!</v>
      </c>
      <c r="AY103" s="228">
        <f>SUM(AV103,AS103)</f>
        <v>0</v>
      </c>
      <c r="AZ103" s="245"/>
      <c r="BA103" s="245"/>
      <c r="BB103" s="245"/>
      <c r="BC103" s="245"/>
      <c r="BD103" s="245"/>
      <c r="BE103" s="246"/>
      <c r="BF103" s="246"/>
      <c r="BG103" s="246"/>
      <c r="BH103" s="246"/>
      <c r="BI103" s="246"/>
      <c r="BJ103" s="246"/>
      <c r="BK103" s="246"/>
      <c r="BL103" s="246"/>
      <c r="BM103" s="246"/>
      <c r="BO103" s="246"/>
      <c r="BP103" s="246"/>
      <c r="BQ103" s="246"/>
      <c r="BR103" s="246"/>
      <c r="BS103" s="246"/>
      <c r="BT103" s="246"/>
      <c r="BU103" s="246"/>
      <c r="BV103" s="247"/>
      <c r="BW103" s="247"/>
      <c r="BX103" s="247"/>
      <c r="BY103" s="247"/>
      <c r="BZ103" s="246"/>
      <c r="CA103" s="246"/>
    </row>
    <row r="104" spans="1:79" ht="75" customHeight="1" hidden="1">
      <c r="A104" s="554"/>
      <c r="B104" s="554"/>
      <c r="C104" s="554"/>
      <c r="D104" s="554"/>
      <c r="E104" s="571"/>
      <c r="F104" s="573"/>
      <c r="G104" s="301"/>
      <c r="H104" s="343"/>
      <c r="I104" s="314"/>
      <c r="J104" s="331"/>
      <c r="K104" s="356"/>
      <c r="L104" s="312"/>
      <c r="M104" s="318"/>
      <c r="N104" s="312"/>
      <c r="O104" s="312"/>
      <c r="P104" s="312"/>
      <c r="Q104" s="312"/>
      <c r="R104" s="334"/>
      <c r="S104" s="334"/>
      <c r="T104" s="335"/>
      <c r="U104" s="335"/>
      <c r="V104" s="243" t="s">
        <v>125</v>
      </c>
      <c r="W104" s="240"/>
      <c r="X104" s="223" t="str">
        <f>IF(W104&lt;&gt;0,IF(W104/L104&gt;100%,100%,W104/L104)," ")</f>
        <v> </v>
      </c>
      <c r="Y104" s="239"/>
      <c r="Z104" s="240"/>
      <c r="AA104" s="225" t="str">
        <f>IF(Z104&lt;&gt;0,IF(Z104/M104&gt;100%,100%,Z104/M104)," ")</f>
        <v> </v>
      </c>
      <c r="AB104" s="225"/>
      <c r="AC104" s="227" t="e">
        <f>AVERAGE(X104,AA104)</f>
        <v>#DIV/0!</v>
      </c>
      <c r="AD104" s="228">
        <f>SUM(Y104,AB104)</f>
        <v>0</v>
      </c>
      <c r="AE104" s="240"/>
      <c r="AF104" s="233" t="str">
        <f>IF(AE104&lt;&gt;0,IF(AE104/N104&gt;100%,100%,AE104/N104)," ")</f>
        <v> </v>
      </c>
      <c r="AG104" s="233"/>
      <c r="AH104" s="227" t="e">
        <f>AVERAGE(AC104,AF104)</f>
        <v>#DIV/0!</v>
      </c>
      <c r="AI104" s="228">
        <f>SUM(AD104,AG104)</f>
        <v>0</v>
      </c>
      <c r="AJ104" s="241"/>
      <c r="AK104" s="233" t="str">
        <f>IF(AJ104&lt;&gt;0,IF(AJ104/O104&gt;100%,100%,AJ104/O104)," ")</f>
        <v> </v>
      </c>
      <c r="AL104" s="233"/>
      <c r="AM104" s="227" t="e">
        <f>AVERAGE(AH104,AK104)</f>
        <v>#DIV/0!</v>
      </c>
      <c r="AN104" s="228">
        <f>SUM(AI104,AL104)</f>
        <v>0</v>
      </c>
      <c r="AO104" s="232"/>
      <c r="AP104" s="233" t="str">
        <f>IF(AO104&lt;&gt;0,IF(AO104/P104&gt;100%,100%,AO104/P104)," ")</f>
        <v> </v>
      </c>
      <c r="AQ104" s="233"/>
      <c r="AR104" s="227" t="e">
        <f>AVERAGE(AM104,AP104)</f>
        <v>#DIV/0!</v>
      </c>
      <c r="AS104" s="228">
        <f>SUM(AN104,AQ104)</f>
        <v>0</v>
      </c>
      <c r="AT104" s="232"/>
      <c r="AU104" s="233" t="str">
        <f>IF(AT104&lt;&gt;0,IF(AT104/Q104&gt;100%,100%,AT104/Q104)," ")</f>
        <v> </v>
      </c>
      <c r="AV104" s="233"/>
      <c r="AW104" s="230" t="e">
        <f>AVERAGE(W104,Z104,AE104,AJ104,AO104,AT104)</f>
        <v>#DIV/0!</v>
      </c>
      <c r="AX104" s="227" t="e">
        <f>IF(AW104&lt;&gt;0,IF(AW104/J104&gt;100%,100%,AW104/J104)," ")</f>
        <v>#DIV/0!</v>
      </c>
      <c r="AY104" s="228">
        <f>SUM(AV104,AS104)</f>
        <v>0</v>
      </c>
      <c r="AZ104" s="245"/>
      <c r="BA104" s="245"/>
      <c r="BB104" s="245"/>
      <c r="BC104" s="245"/>
      <c r="BD104" s="245"/>
      <c r="BE104" s="246"/>
      <c r="BF104" s="246"/>
      <c r="BG104" s="246"/>
      <c r="BH104" s="246"/>
      <c r="BI104" s="246"/>
      <c r="BJ104" s="246"/>
      <c r="BK104" s="246"/>
      <c r="BL104" s="246"/>
      <c r="BM104" s="246"/>
      <c r="BN104" s="246"/>
      <c r="BO104" s="246"/>
      <c r="BP104" s="246"/>
      <c r="BQ104" s="246"/>
      <c r="BR104" s="246"/>
      <c r="BS104" s="246"/>
      <c r="BT104" s="246"/>
      <c r="BU104" s="246"/>
      <c r="BV104" s="246"/>
      <c r="BW104" s="246"/>
      <c r="BX104" s="247"/>
      <c r="BY104" s="247"/>
      <c r="BZ104" s="246"/>
      <c r="CA104" s="246"/>
    </row>
    <row r="105" spans="1:79" ht="76.5" customHeight="1" hidden="1">
      <c r="A105" s="554"/>
      <c r="B105" s="554"/>
      <c r="C105" s="554"/>
      <c r="D105" s="554"/>
      <c r="E105" s="571"/>
      <c r="F105" s="573"/>
      <c r="G105" s="301"/>
      <c r="H105" s="343"/>
      <c r="I105" s="318"/>
      <c r="J105" s="341"/>
      <c r="K105" s="356"/>
      <c r="L105" s="318"/>
      <c r="M105" s="318"/>
      <c r="N105" s="318"/>
      <c r="O105" s="318"/>
      <c r="P105" s="318"/>
      <c r="Q105" s="318"/>
      <c r="R105" s="342"/>
      <c r="S105" s="343"/>
      <c r="T105" s="358"/>
      <c r="U105" s="358"/>
      <c r="V105" s="576" t="s">
        <v>131</v>
      </c>
      <c r="W105" s="240"/>
      <c r="X105" s="223" t="str">
        <f>IF(W105&lt;&gt;0,IF(W105/L105&gt;100%,100%,W105/L105)," ")</f>
        <v> </v>
      </c>
      <c r="Y105" s="239"/>
      <c r="Z105" s="240"/>
      <c r="AA105" s="225" t="str">
        <f>IF(Z105&lt;&gt;0,IF(Z105/M105&gt;100%,100%,Z105/M105)," ")</f>
        <v> </v>
      </c>
      <c r="AB105" s="225"/>
      <c r="AC105" s="227" t="e">
        <f>AVERAGE(X105,AA105)</f>
        <v>#DIV/0!</v>
      </c>
      <c r="AD105" s="228">
        <f>SUM(Y105,AB105)</f>
        <v>0</v>
      </c>
      <c r="AE105" s="240"/>
      <c r="AF105" s="233" t="str">
        <f>IF(AE105&lt;&gt;0,IF(AE105/N105&gt;100%,100%,AE105/N105)," ")</f>
        <v> </v>
      </c>
      <c r="AG105" s="233"/>
      <c r="AH105" s="227" t="e">
        <f>AVERAGE(AC105,AF105)</f>
        <v>#DIV/0!</v>
      </c>
      <c r="AI105" s="228">
        <f>SUM(AD105,AG105)</f>
        <v>0</v>
      </c>
      <c r="AJ105" s="241"/>
      <c r="AK105" s="233" t="str">
        <f>IF(AJ105&lt;&gt;0,IF(AJ105/O105&gt;100%,100%,AJ105/O105)," ")</f>
        <v> </v>
      </c>
      <c r="AL105" s="233"/>
      <c r="AM105" s="227" t="e">
        <f>AVERAGE(AH105,AK105)</f>
        <v>#DIV/0!</v>
      </c>
      <c r="AN105" s="228">
        <f>SUM(AI105,AL105)</f>
        <v>0</v>
      </c>
      <c r="AO105" s="232"/>
      <c r="AP105" s="233" t="str">
        <f>IF(AO105&lt;&gt;0,IF(AO105/P105&gt;100%,100%,AO105/P105)," ")</f>
        <v> </v>
      </c>
      <c r="AQ105" s="233"/>
      <c r="AR105" s="227" t="e">
        <f>AVERAGE(AM105,AP105)</f>
        <v>#DIV/0!</v>
      </c>
      <c r="AS105" s="228">
        <f>SUM(AN105,AQ105)</f>
        <v>0</v>
      </c>
      <c r="AT105" s="232"/>
      <c r="AU105" s="233" t="str">
        <f>IF(AT105&lt;&gt;0,IF(AT105/Q105&gt;100%,100%,AT105/Q105)," ")</f>
        <v> </v>
      </c>
      <c r="AV105" s="233"/>
      <c r="AW105" s="230" t="e">
        <f>AVERAGE(W105,Z105,AE105,AJ105,AO105,AT105)</f>
        <v>#DIV/0!</v>
      </c>
      <c r="AX105" s="227" t="e">
        <f>IF(AW105&lt;&gt;0,IF(AW105/J105&gt;100%,100%,AW105/J105)," ")</f>
        <v>#DIV/0!</v>
      </c>
      <c r="AY105" s="228">
        <f>SUM(AV105,AS105)</f>
        <v>0</v>
      </c>
      <c r="AZ105" s="234"/>
      <c r="BA105" s="234"/>
      <c r="BB105" s="234"/>
      <c r="BC105" s="234"/>
      <c r="BD105" s="234"/>
      <c r="BE105" s="235"/>
      <c r="BF105" s="235"/>
      <c r="BG105" s="235"/>
      <c r="BH105" s="235"/>
      <c r="BI105" s="235"/>
      <c r="BJ105" s="235"/>
      <c r="BK105" s="235"/>
      <c r="BL105" s="235"/>
      <c r="BM105" s="235"/>
      <c r="BN105" s="235"/>
      <c r="BO105" s="235"/>
      <c r="BP105" s="235"/>
      <c r="BQ105" s="235"/>
      <c r="BR105" s="235"/>
      <c r="BS105" s="235"/>
      <c r="BT105" s="235"/>
      <c r="BU105" s="235"/>
      <c r="BV105" s="236"/>
      <c r="BW105" s="236"/>
      <c r="BX105" s="237"/>
      <c r="BY105" s="237"/>
      <c r="BZ105" s="235"/>
      <c r="CA105" s="235"/>
    </row>
    <row r="106" spans="1:79" ht="76.5" customHeight="1" hidden="1">
      <c r="A106" s="555"/>
      <c r="B106" s="555"/>
      <c r="C106" s="555"/>
      <c r="D106" s="555"/>
      <c r="E106" s="572"/>
      <c r="F106" s="574"/>
      <c r="G106" s="301"/>
      <c r="H106" s="601" t="s">
        <v>167</v>
      </c>
      <c r="I106" s="602"/>
      <c r="J106" s="603"/>
      <c r="K106" s="356"/>
      <c r="L106" s="318"/>
      <c r="M106" s="318"/>
      <c r="N106" s="318"/>
      <c r="O106" s="318"/>
      <c r="P106" s="318"/>
      <c r="Q106" s="318"/>
      <c r="R106" s="342"/>
      <c r="S106" s="343"/>
      <c r="T106" s="344"/>
      <c r="U106" s="344"/>
      <c r="V106" s="577"/>
      <c r="W106" s="240"/>
      <c r="X106" s="223"/>
      <c r="Y106" s="239"/>
      <c r="Z106" s="240"/>
      <c r="AA106" s="225"/>
      <c r="AB106" s="225"/>
      <c r="AC106" s="227"/>
      <c r="AD106" s="228"/>
      <c r="AE106" s="240"/>
      <c r="AF106" s="233"/>
      <c r="AG106" s="233"/>
      <c r="AH106" s="227"/>
      <c r="AI106" s="228"/>
      <c r="AJ106" s="241"/>
      <c r="AK106" s="233"/>
      <c r="AL106" s="233"/>
      <c r="AM106" s="227"/>
      <c r="AN106" s="228"/>
      <c r="AO106" s="232"/>
      <c r="AP106" s="233"/>
      <c r="AQ106" s="233"/>
      <c r="AR106" s="227"/>
      <c r="AS106" s="228"/>
      <c r="AT106" s="232"/>
      <c r="AU106" s="233"/>
      <c r="AV106" s="233"/>
      <c r="AW106" s="230"/>
      <c r="AX106" s="227"/>
      <c r="AY106" s="228"/>
      <c r="AZ106" s="234"/>
      <c r="BA106" s="234"/>
      <c r="BB106" s="234"/>
      <c r="BC106" s="234"/>
      <c r="BD106" s="234"/>
      <c r="BE106" s="235"/>
      <c r="BF106" s="235"/>
      <c r="BG106" s="235"/>
      <c r="BH106" s="235"/>
      <c r="BI106" s="235"/>
      <c r="BJ106" s="235"/>
      <c r="BK106" s="235"/>
      <c r="BL106" s="235"/>
      <c r="BM106" s="235"/>
      <c r="BN106" s="235"/>
      <c r="BO106" s="235"/>
      <c r="BP106" s="235"/>
      <c r="BQ106" s="235"/>
      <c r="BR106" s="235"/>
      <c r="BS106" s="235"/>
      <c r="BT106" s="235"/>
      <c r="BU106" s="235"/>
      <c r="BV106" s="236"/>
      <c r="BW106" s="236"/>
      <c r="BX106" s="237"/>
      <c r="BY106" s="237"/>
      <c r="BZ106" s="235"/>
      <c r="CA106" s="235"/>
    </row>
    <row r="107" spans="1:79" ht="83.25" customHeight="1" hidden="1">
      <c r="A107" s="565" t="s">
        <v>222</v>
      </c>
      <c r="B107" s="565" t="s">
        <v>223</v>
      </c>
      <c r="C107" s="565" t="s">
        <v>224</v>
      </c>
      <c r="D107" s="565" t="s">
        <v>225</v>
      </c>
      <c r="E107" s="567">
        <v>25</v>
      </c>
      <c r="F107" s="566" t="s">
        <v>226</v>
      </c>
      <c r="G107" s="301"/>
      <c r="H107" s="345" t="s">
        <v>227</v>
      </c>
      <c r="I107" s="318"/>
      <c r="J107" s="318"/>
      <c r="K107" s="356"/>
      <c r="L107" s="318"/>
      <c r="M107" s="318"/>
      <c r="N107" s="318"/>
      <c r="O107" s="318"/>
      <c r="P107" s="318"/>
      <c r="Q107" s="318"/>
      <c r="R107" s="342"/>
      <c r="S107" s="343"/>
      <c r="T107" s="357"/>
      <c r="U107" s="357"/>
      <c r="V107" s="578"/>
      <c r="W107" s="240"/>
      <c r="X107" s="223" t="str">
        <f>IF(W107&lt;&gt;0,IF(W107/L107&gt;100%,100%,W107/L107)," ")</f>
        <v> </v>
      </c>
      <c r="Y107" s="239"/>
      <c r="Z107" s="240"/>
      <c r="AA107" s="225" t="str">
        <f>IF(Z107&lt;&gt;0,IF(Z107/M107&gt;100%,100%,Z107/M107)," ")</f>
        <v> </v>
      </c>
      <c r="AB107" s="225"/>
      <c r="AC107" s="227" t="e">
        <f>AVERAGE(X107,AA107)</f>
        <v>#DIV/0!</v>
      </c>
      <c r="AD107" s="228">
        <f>SUM(Y107,AB107)</f>
        <v>0</v>
      </c>
      <c r="AE107" s="240"/>
      <c r="AF107" s="233" t="str">
        <f>IF(AE107&lt;&gt;0,IF(AE107/N107&gt;100%,100%,AE107/N107)," ")</f>
        <v> </v>
      </c>
      <c r="AG107" s="233"/>
      <c r="AH107" s="227" t="e">
        <f>AVERAGE(AC107,AF107)</f>
        <v>#DIV/0!</v>
      </c>
      <c r="AI107" s="228">
        <f>SUM(AD107,AG107)</f>
        <v>0</v>
      </c>
      <c r="AJ107" s="241"/>
      <c r="AK107" s="233" t="str">
        <f>IF(AJ107&lt;&gt;0,IF(AJ107/O107&gt;100%,100%,AJ107/O107)," ")</f>
        <v> </v>
      </c>
      <c r="AL107" s="233"/>
      <c r="AM107" s="227" t="e">
        <f>AVERAGE(AH107,AK107)</f>
        <v>#DIV/0!</v>
      </c>
      <c r="AN107" s="228">
        <f>SUM(AI107,AL107)</f>
        <v>0</v>
      </c>
      <c r="AO107" s="232"/>
      <c r="AP107" s="233" t="str">
        <f>IF(AO107&lt;&gt;0,IF(AO107/P107&gt;100%,100%,AO107/P107)," ")</f>
        <v> </v>
      </c>
      <c r="AQ107" s="233"/>
      <c r="AR107" s="227" t="e">
        <f>AVERAGE(AM107,AP107)</f>
        <v>#DIV/0!</v>
      </c>
      <c r="AS107" s="228">
        <f>SUM(AN107,AQ107)</f>
        <v>0</v>
      </c>
      <c r="AT107" s="232"/>
      <c r="AU107" s="233" t="str">
        <f>IF(AT107&lt;&gt;0,IF(AT107/Q107&gt;100%,100%,AT107/Q107)," ")</f>
        <v> </v>
      </c>
      <c r="AV107" s="233"/>
      <c r="AW107" s="230" t="e">
        <f>AVERAGE(W107,Z107,AE107,AJ107,AO107,AT107)</f>
        <v>#DIV/0!</v>
      </c>
      <c r="AX107" s="227" t="e">
        <f>IF(AW107&lt;&gt;0,IF(AW107/J107&gt;100%,100%,AW107/J107)," ")</f>
        <v>#DIV/0!</v>
      </c>
      <c r="AY107" s="228">
        <f>SUM(AV107,AS107)</f>
        <v>0</v>
      </c>
      <c r="AZ107" s="234"/>
      <c r="BA107" s="234"/>
      <c r="BB107" s="234"/>
      <c r="BC107" s="234"/>
      <c r="BD107" s="234"/>
      <c r="BE107" s="235"/>
      <c r="BF107" s="235"/>
      <c r="BG107" s="235"/>
      <c r="BH107" s="235"/>
      <c r="BI107" s="235"/>
      <c r="BJ107" s="235"/>
      <c r="BK107" s="235"/>
      <c r="BL107" s="235"/>
      <c r="BM107" s="235"/>
      <c r="BN107" s="235"/>
      <c r="BO107" s="235"/>
      <c r="BP107" s="235"/>
      <c r="BQ107" s="235"/>
      <c r="BR107" s="235"/>
      <c r="BS107" s="235"/>
      <c r="BT107" s="235"/>
      <c r="BU107" s="235"/>
      <c r="BV107" s="242"/>
      <c r="BW107" s="242"/>
      <c r="BX107" s="235"/>
      <c r="BY107" s="235"/>
      <c r="BZ107" s="235"/>
      <c r="CA107" s="235"/>
    </row>
    <row r="108" spans="1:79" ht="83.25" customHeight="1" hidden="1">
      <c r="A108" s="565"/>
      <c r="B108" s="565"/>
      <c r="C108" s="565"/>
      <c r="D108" s="565"/>
      <c r="E108" s="567"/>
      <c r="F108" s="566"/>
      <c r="G108" s="301"/>
      <c r="H108" s="345" t="s">
        <v>228</v>
      </c>
      <c r="I108" s="318"/>
      <c r="J108" s="318"/>
      <c r="K108" s="356"/>
      <c r="L108" s="318"/>
      <c r="M108" s="318"/>
      <c r="N108" s="318"/>
      <c r="O108" s="318"/>
      <c r="P108" s="318"/>
      <c r="Q108" s="318"/>
      <c r="R108" s="342"/>
      <c r="S108" s="343"/>
      <c r="T108" s="344"/>
      <c r="U108" s="344"/>
      <c r="V108" s="251"/>
      <c r="W108" s="240"/>
      <c r="X108" s="223"/>
      <c r="Y108" s="239"/>
      <c r="Z108" s="240"/>
      <c r="AA108" s="225"/>
      <c r="AB108" s="225"/>
      <c r="AC108" s="227"/>
      <c r="AD108" s="228"/>
      <c r="AE108" s="240"/>
      <c r="AF108" s="233"/>
      <c r="AG108" s="233"/>
      <c r="AH108" s="227"/>
      <c r="AI108" s="228"/>
      <c r="AJ108" s="241"/>
      <c r="AK108" s="233"/>
      <c r="AL108" s="233"/>
      <c r="AM108" s="227"/>
      <c r="AN108" s="228"/>
      <c r="AO108" s="232"/>
      <c r="AP108" s="233"/>
      <c r="AQ108" s="233"/>
      <c r="AR108" s="227"/>
      <c r="AS108" s="228"/>
      <c r="AT108" s="232"/>
      <c r="AU108" s="233"/>
      <c r="AV108" s="233"/>
      <c r="AW108" s="230"/>
      <c r="AX108" s="227"/>
      <c r="AY108" s="228"/>
      <c r="AZ108" s="234"/>
      <c r="BA108" s="234"/>
      <c r="BB108" s="234"/>
      <c r="BC108" s="234"/>
      <c r="BD108" s="234"/>
      <c r="BE108" s="235"/>
      <c r="BF108" s="235"/>
      <c r="BG108" s="235"/>
      <c r="BH108" s="235"/>
      <c r="BI108" s="235"/>
      <c r="BJ108" s="235"/>
      <c r="BK108" s="235"/>
      <c r="BL108" s="235"/>
      <c r="BM108" s="235"/>
      <c r="BN108" s="235"/>
      <c r="BO108" s="235"/>
      <c r="BP108" s="235"/>
      <c r="BQ108" s="235"/>
      <c r="BR108" s="235"/>
      <c r="BS108" s="235"/>
      <c r="BT108" s="235"/>
      <c r="BU108" s="235"/>
      <c r="BV108" s="242"/>
      <c r="BW108" s="242"/>
      <c r="BX108" s="235"/>
      <c r="BY108" s="235"/>
      <c r="BZ108" s="235"/>
      <c r="CA108" s="235"/>
    </row>
    <row r="109" spans="1:79" ht="83.25" customHeight="1" hidden="1">
      <c r="A109" s="565"/>
      <c r="B109" s="565"/>
      <c r="C109" s="565"/>
      <c r="D109" s="565"/>
      <c r="E109" s="567"/>
      <c r="F109" s="566"/>
      <c r="G109" s="301"/>
      <c r="H109" s="343"/>
      <c r="I109" s="318"/>
      <c r="J109" s="318"/>
      <c r="K109" s="356"/>
      <c r="L109" s="318"/>
      <c r="M109" s="318"/>
      <c r="N109" s="318"/>
      <c r="O109" s="318"/>
      <c r="P109" s="318"/>
      <c r="Q109" s="318"/>
      <c r="R109" s="342"/>
      <c r="S109" s="343"/>
      <c r="T109" s="344"/>
      <c r="U109" s="344"/>
      <c r="V109" s="251"/>
      <c r="W109" s="240"/>
      <c r="X109" s="223"/>
      <c r="Y109" s="239"/>
      <c r="Z109" s="240"/>
      <c r="AA109" s="225"/>
      <c r="AB109" s="225"/>
      <c r="AC109" s="227"/>
      <c r="AD109" s="228"/>
      <c r="AE109" s="240"/>
      <c r="AF109" s="233"/>
      <c r="AG109" s="233"/>
      <c r="AH109" s="227"/>
      <c r="AI109" s="228"/>
      <c r="AJ109" s="241"/>
      <c r="AK109" s="233"/>
      <c r="AL109" s="233"/>
      <c r="AM109" s="227"/>
      <c r="AN109" s="228"/>
      <c r="AO109" s="232"/>
      <c r="AP109" s="233"/>
      <c r="AQ109" s="233"/>
      <c r="AR109" s="227"/>
      <c r="AS109" s="228"/>
      <c r="AT109" s="232"/>
      <c r="AU109" s="233"/>
      <c r="AV109" s="233"/>
      <c r="AW109" s="230"/>
      <c r="AX109" s="227"/>
      <c r="AY109" s="228"/>
      <c r="AZ109" s="234"/>
      <c r="BA109" s="234"/>
      <c r="BB109" s="234"/>
      <c r="BC109" s="234"/>
      <c r="BD109" s="234"/>
      <c r="BE109" s="235"/>
      <c r="BF109" s="235"/>
      <c r="BG109" s="235"/>
      <c r="BH109" s="235"/>
      <c r="BI109" s="235"/>
      <c r="BJ109" s="235"/>
      <c r="BK109" s="235"/>
      <c r="BL109" s="235"/>
      <c r="BM109" s="235"/>
      <c r="BN109" s="235"/>
      <c r="BO109" s="235"/>
      <c r="BP109" s="235"/>
      <c r="BQ109" s="235"/>
      <c r="BR109" s="235"/>
      <c r="BS109" s="235"/>
      <c r="BT109" s="235"/>
      <c r="BU109" s="235"/>
      <c r="BV109" s="242"/>
      <c r="BW109" s="242"/>
      <c r="BX109" s="235"/>
      <c r="BY109" s="235"/>
      <c r="BZ109" s="235"/>
      <c r="CA109" s="235"/>
    </row>
    <row r="110" spans="1:79" ht="83.25" customHeight="1" hidden="1">
      <c r="A110" s="565"/>
      <c r="B110" s="565"/>
      <c r="C110" s="565"/>
      <c r="D110" s="565"/>
      <c r="E110" s="567"/>
      <c r="F110" s="566"/>
      <c r="G110" s="301"/>
      <c r="H110" s="604" t="s">
        <v>167</v>
      </c>
      <c r="I110" s="604"/>
      <c r="J110" s="604"/>
      <c r="K110" s="356"/>
      <c r="L110" s="318"/>
      <c r="M110" s="318"/>
      <c r="N110" s="318"/>
      <c r="O110" s="318"/>
      <c r="P110" s="318"/>
      <c r="Q110" s="318"/>
      <c r="R110" s="342"/>
      <c r="S110" s="343"/>
      <c r="T110" s="344"/>
      <c r="U110" s="344"/>
      <c r="V110" s="251"/>
      <c r="W110" s="240"/>
      <c r="X110" s="223"/>
      <c r="Y110" s="239"/>
      <c r="Z110" s="240"/>
      <c r="AA110" s="225"/>
      <c r="AB110" s="225"/>
      <c r="AC110" s="227"/>
      <c r="AD110" s="228"/>
      <c r="AE110" s="240"/>
      <c r="AF110" s="233"/>
      <c r="AG110" s="233"/>
      <c r="AH110" s="227"/>
      <c r="AI110" s="228"/>
      <c r="AJ110" s="241"/>
      <c r="AK110" s="233"/>
      <c r="AL110" s="233"/>
      <c r="AM110" s="227"/>
      <c r="AN110" s="228"/>
      <c r="AO110" s="232"/>
      <c r="AP110" s="233"/>
      <c r="AQ110" s="233"/>
      <c r="AR110" s="227"/>
      <c r="AS110" s="228"/>
      <c r="AT110" s="232"/>
      <c r="AU110" s="233"/>
      <c r="AV110" s="233"/>
      <c r="AW110" s="230"/>
      <c r="AX110" s="227"/>
      <c r="AY110" s="228"/>
      <c r="AZ110" s="234"/>
      <c r="BA110" s="234"/>
      <c r="BB110" s="234"/>
      <c r="BC110" s="234"/>
      <c r="BD110" s="234"/>
      <c r="BE110" s="235"/>
      <c r="BF110" s="235"/>
      <c r="BG110" s="235"/>
      <c r="BH110" s="235"/>
      <c r="BI110" s="235"/>
      <c r="BJ110" s="235"/>
      <c r="BK110" s="235"/>
      <c r="BL110" s="235"/>
      <c r="BM110" s="235"/>
      <c r="BN110" s="235"/>
      <c r="BO110" s="235"/>
      <c r="BP110" s="235"/>
      <c r="BQ110" s="235"/>
      <c r="BR110" s="235"/>
      <c r="BS110" s="235"/>
      <c r="BT110" s="235"/>
      <c r="BU110" s="235"/>
      <c r="BV110" s="242"/>
      <c r="BW110" s="242"/>
      <c r="BX110" s="235"/>
      <c r="BY110" s="235"/>
      <c r="BZ110" s="235"/>
      <c r="CA110" s="235"/>
    </row>
    <row r="111" spans="1:79" ht="103.5" customHeight="1" hidden="1">
      <c r="A111" s="565"/>
      <c r="B111" s="565"/>
      <c r="C111" s="565"/>
      <c r="D111" s="565"/>
      <c r="E111" s="567">
        <v>26</v>
      </c>
      <c r="F111" s="566" t="s">
        <v>229</v>
      </c>
      <c r="G111" s="301"/>
      <c r="H111" s="343"/>
      <c r="I111" s="328"/>
      <c r="J111" s="320"/>
      <c r="K111" s="356"/>
      <c r="L111" s="359"/>
      <c r="M111" s="359"/>
      <c r="N111" s="360"/>
      <c r="O111" s="320"/>
      <c r="P111" s="320"/>
      <c r="Q111" s="320"/>
      <c r="R111" s="315"/>
      <c r="S111" s="321"/>
      <c r="T111" s="316"/>
      <c r="U111" s="316"/>
      <c r="V111" s="243" t="s">
        <v>125</v>
      </c>
      <c r="W111" s="240"/>
      <c r="X111" s="223" t="str">
        <f>IF(W111&lt;&gt;0,IF(W111/L111&gt;100%,100%,W111/L111)," ")</f>
        <v> </v>
      </c>
      <c r="Y111" s="239"/>
      <c r="Z111" s="240"/>
      <c r="AA111" s="225" t="str">
        <f>IF(Z111&lt;&gt;0,IF(Z111/M111&gt;100%,100%,Z111/M111)," ")</f>
        <v> </v>
      </c>
      <c r="AB111" s="225"/>
      <c r="AC111" s="227" t="e">
        <f>AVERAGE(X111,AA111)</f>
        <v>#DIV/0!</v>
      </c>
      <c r="AD111" s="228">
        <f>SUM(Y111,AB111)</f>
        <v>0</v>
      </c>
      <c r="AE111" s="240"/>
      <c r="AF111" s="233" t="str">
        <f>IF(AE111&lt;&gt;0,IF(AE111/N111&gt;100%,100%,AE111/N111)," ")</f>
        <v> </v>
      </c>
      <c r="AG111" s="233"/>
      <c r="AH111" s="227" t="e">
        <f>AVERAGE(AC111,AF111)</f>
        <v>#DIV/0!</v>
      </c>
      <c r="AI111" s="228">
        <f>SUM(AD111,AG111)</f>
        <v>0</v>
      </c>
      <c r="AJ111" s="241"/>
      <c r="AK111" s="233" t="str">
        <f>IF(AJ111&lt;&gt;0,IF(AJ111/O111&gt;100%,100%,AJ111/O111)," ")</f>
        <v> </v>
      </c>
      <c r="AL111" s="233"/>
      <c r="AM111" s="227" t="e">
        <f>AVERAGE(AH111,AK111)</f>
        <v>#DIV/0!</v>
      </c>
      <c r="AN111" s="228">
        <f>SUM(AI111,AL111)</f>
        <v>0</v>
      </c>
      <c r="AO111" s="232"/>
      <c r="AP111" s="233" t="str">
        <f>IF(AO111&lt;&gt;0,IF(AO111/P111&gt;100%,100%,AO111/P111)," ")</f>
        <v> </v>
      </c>
      <c r="AQ111" s="233"/>
      <c r="AR111" s="227" t="e">
        <f>AVERAGE(AM111,AP111)</f>
        <v>#DIV/0!</v>
      </c>
      <c r="AS111" s="228">
        <f>SUM(AN111,AQ111)</f>
        <v>0</v>
      </c>
      <c r="AT111" s="232"/>
      <c r="AU111" s="233" t="str">
        <f>IF(AT111&lt;&gt;0,IF(AT111/Q111&gt;100%,100%,AT111/Q111)," ")</f>
        <v> </v>
      </c>
      <c r="AV111" s="233"/>
      <c r="AW111" s="230" t="e">
        <f>AVERAGE(W111,Z111,AE111,AJ111,AO111,AT111)</f>
        <v>#DIV/0!</v>
      </c>
      <c r="AX111" s="227" t="e">
        <f>IF(AW111&lt;&gt;0,IF(AW111/J111&gt;100%,100%,AW111/J111)," ")</f>
        <v>#DIV/0!</v>
      </c>
      <c r="AY111" s="228">
        <f>SUM(AV111,AS111)</f>
        <v>0</v>
      </c>
      <c r="AZ111" s="234"/>
      <c r="BA111" s="234"/>
      <c r="BB111" s="234"/>
      <c r="BC111" s="234"/>
      <c r="BD111" s="234"/>
      <c r="BE111" s="235"/>
      <c r="BF111" s="235"/>
      <c r="BG111" s="235"/>
      <c r="BH111" s="235"/>
      <c r="BI111" s="235"/>
      <c r="BJ111" s="235"/>
      <c r="BK111" s="235"/>
      <c r="BL111" s="235"/>
      <c r="BM111" s="235"/>
      <c r="BN111" s="235"/>
      <c r="BO111" s="235"/>
      <c r="BP111" s="235"/>
      <c r="BQ111" s="235"/>
      <c r="BR111" s="235"/>
      <c r="BS111" s="235"/>
      <c r="BT111" s="235"/>
      <c r="BU111" s="235"/>
      <c r="BV111" s="242"/>
      <c r="BW111" s="242"/>
      <c r="BX111" s="235"/>
      <c r="BY111" s="235"/>
      <c r="BZ111" s="235"/>
      <c r="CA111" s="235"/>
    </row>
    <row r="112" spans="1:79" ht="103.5" customHeight="1" hidden="1">
      <c r="A112" s="565"/>
      <c r="B112" s="565"/>
      <c r="C112" s="565"/>
      <c r="D112" s="565"/>
      <c r="E112" s="567"/>
      <c r="F112" s="566"/>
      <c r="G112" s="301"/>
      <c r="H112" s="343"/>
      <c r="I112" s="328"/>
      <c r="J112" s="320"/>
      <c r="K112" s="356"/>
      <c r="L112" s="359"/>
      <c r="M112" s="359"/>
      <c r="N112" s="360"/>
      <c r="O112" s="320"/>
      <c r="P112" s="320"/>
      <c r="Q112" s="320"/>
      <c r="R112" s="315"/>
      <c r="S112" s="321"/>
      <c r="T112" s="316"/>
      <c r="U112" s="316"/>
      <c r="V112" s="243"/>
      <c r="W112" s="240"/>
      <c r="X112" s="223"/>
      <c r="Y112" s="239"/>
      <c r="Z112" s="240"/>
      <c r="AA112" s="225"/>
      <c r="AB112" s="225"/>
      <c r="AC112" s="227"/>
      <c r="AD112" s="228"/>
      <c r="AE112" s="240"/>
      <c r="AF112" s="233"/>
      <c r="AG112" s="233"/>
      <c r="AH112" s="227"/>
      <c r="AI112" s="228"/>
      <c r="AJ112" s="241"/>
      <c r="AK112" s="233"/>
      <c r="AL112" s="233"/>
      <c r="AM112" s="227"/>
      <c r="AN112" s="228"/>
      <c r="AO112" s="232"/>
      <c r="AP112" s="233"/>
      <c r="AQ112" s="233"/>
      <c r="AR112" s="227"/>
      <c r="AS112" s="228"/>
      <c r="AT112" s="232"/>
      <c r="AU112" s="233"/>
      <c r="AV112" s="233"/>
      <c r="AW112" s="230"/>
      <c r="AX112" s="227"/>
      <c r="AY112" s="228"/>
      <c r="AZ112" s="234"/>
      <c r="BA112" s="234"/>
      <c r="BB112" s="234"/>
      <c r="BC112" s="234"/>
      <c r="BD112" s="234"/>
      <c r="BE112" s="235"/>
      <c r="BF112" s="235"/>
      <c r="BG112" s="235"/>
      <c r="BH112" s="235"/>
      <c r="BI112" s="235"/>
      <c r="BJ112" s="235"/>
      <c r="BK112" s="235"/>
      <c r="BL112" s="235"/>
      <c r="BM112" s="235"/>
      <c r="BN112" s="235"/>
      <c r="BO112" s="235"/>
      <c r="BP112" s="235"/>
      <c r="BQ112" s="235"/>
      <c r="BR112" s="235"/>
      <c r="BS112" s="235"/>
      <c r="BT112" s="235"/>
      <c r="BU112" s="235"/>
      <c r="BV112" s="242"/>
      <c r="BW112" s="242"/>
      <c r="BX112" s="235"/>
      <c r="BY112" s="235"/>
      <c r="BZ112" s="235"/>
      <c r="CA112" s="235"/>
    </row>
    <row r="113" spans="1:79" ht="103.5" customHeight="1" hidden="1">
      <c r="A113" s="565"/>
      <c r="B113" s="565"/>
      <c r="C113" s="565"/>
      <c r="D113" s="565"/>
      <c r="E113" s="567"/>
      <c r="F113" s="566"/>
      <c r="G113" s="301"/>
      <c r="H113" s="343"/>
      <c r="I113" s="328"/>
      <c r="J113" s="320"/>
      <c r="K113" s="356"/>
      <c r="L113" s="359"/>
      <c r="M113" s="359"/>
      <c r="N113" s="360"/>
      <c r="O113" s="320"/>
      <c r="P113" s="320"/>
      <c r="Q113" s="320"/>
      <c r="R113" s="315"/>
      <c r="S113" s="321"/>
      <c r="T113" s="316"/>
      <c r="U113" s="316"/>
      <c r="V113" s="243"/>
      <c r="W113" s="240"/>
      <c r="X113" s="223"/>
      <c r="Y113" s="239"/>
      <c r="Z113" s="240"/>
      <c r="AA113" s="225"/>
      <c r="AB113" s="225"/>
      <c r="AC113" s="227"/>
      <c r="AD113" s="228"/>
      <c r="AE113" s="240"/>
      <c r="AF113" s="233"/>
      <c r="AG113" s="233"/>
      <c r="AH113" s="227"/>
      <c r="AI113" s="228"/>
      <c r="AJ113" s="241"/>
      <c r="AK113" s="233"/>
      <c r="AL113" s="233"/>
      <c r="AM113" s="227"/>
      <c r="AN113" s="228"/>
      <c r="AO113" s="232"/>
      <c r="AP113" s="233"/>
      <c r="AQ113" s="233"/>
      <c r="AR113" s="227"/>
      <c r="AS113" s="228"/>
      <c r="AT113" s="232"/>
      <c r="AU113" s="233"/>
      <c r="AV113" s="233"/>
      <c r="AW113" s="230"/>
      <c r="AX113" s="227"/>
      <c r="AY113" s="228"/>
      <c r="AZ113" s="234"/>
      <c r="BA113" s="234"/>
      <c r="BB113" s="234"/>
      <c r="BC113" s="234"/>
      <c r="BD113" s="234"/>
      <c r="BE113" s="235"/>
      <c r="BF113" s="235"/>
      <c r="BG113" s="235"/>
      <c r="BH113" s="235"/>
      <c r="BI113" s="235"/>
      <c r="BJ113" s="235"/>
      <c r="BK113" s="235"/>
      <c r="BL113" s="235"/>
      <c r="BM113" s="235"/>
      <c r="BN113" s="235"/>
      <c r="BO113" s="235"/>
      <c r="BP113" s="235"/>
      <c r="BQ113" s="235"/>
      <c r="BR113" s="235"/>
      <c r="BS113" s="235"/>
      <c r="BT113" s="235"/>
      <c r="BU113" s="235"/>
      <c r="BV113" s="242"/>
      <c r="BW113" s="242"/>
      <c r="BX113" s="235"/>
      <c r="BY113" s="235"/>
      <c r="BZ113" s="235"/>
      <c r="CA113" s="235"/>
    </row>
    <row r="114" spans="1:79" ht="103.5" customHeight="1" hidden="1">
      <c r="A114" s="565"/>
      <c r="B114" s="565"/>
      <c r="C114" s="565"/>
      <c r="D114" s="565"/>
      <c r="E114" s="567"/>
      <c r="F114" s="566"/>
      <c r="G114" s="301"/>
      <c r="H114" s="604" t="s">
        <v>167</v>
      </c>
      <c r="I114" s="604"/>
      <c r="J114" s="604"/>
      <c r="K114" s="356"/>
      <c r="L114" s="359"/>
      <c r="M114" s="359"/>
      <c r="N114" s="360"/>
      <c r="O114" s="320"/>
      <c r="P114" s="320"/>
      <c r="Q114" s="320"/>
      <c r="R114" s="315"/>
      <c r="S114" s="321"/>
      <c r="T114" s="316"/>
      <c r="U114" s="316"/>
      <c r="V114" s="243"/>
      <c r="W114" s="240"/>
      <c r="X114" s="223"/>
      <c r="Y114" s="239"/>
      <c r="Z114" s="240"/>
      <c r="AA114" s="225"/>
      <c r="AB114" s="225"/>
      <c r="AC114" s="227"/>
      <c r="AD114" s="228"/>
      <c r="AE114" s="240"/>
      <c r="AF114" s="233"/>
      <c r="AG114" s="233"/>
      <c r="AH114" s="227"/>
      <c r="AI114" s="228"/>
      <c r="AJ114" s="241"/>
      <c r="AK114" s="233"/>
      <c r="AL114" s="233"/>
      <c r="AM114" s="227"/>
      <c r="AN114" s="228"/>
      <c r="AO114" s="232"/>
      <c r="AP114" s="233"/>
      <c r="AQ114" s="233"/>
      <c r="AR114" s="227"/>
      <c r="AS114" s="228"/>
      <c r="AT114" s="232"/>
      <c r="AU114" s="233"/>
      <c r="AV114" s="233"/>
      <c r="AW114" s="230"/>
      <c r="AX114" s="227"/>
      <c r="AY114" s="228"/>
      <c r="AZ114" s="234"/>
      <c r="BA114" s="234"/>
      <c r="BB114" s="234"/>
      <c r="BC114" s="234"/>
      <c r="BD114" s="234"/>
      <c r="BE114" s="235"/>
      <c r="BF114" s="235"/>
      <c r="BG114" s="235"/>
      <c r="BH114" s="235"/>
      <c r="BI114" s="235"/>
      <c r="BJ114" s="235"/>
      <c r="BK114" s="235"/>
      <c r="BL114" s="235"/>
      <c r="BM114" s="235"/>
      <c r="BN114" s="235"/>
      <c r="BO114" s="235"/>
      <c r="BP114" s="235"/>
      <c r="BQ114" s="235"/>
      <c r="BR114" s="235"/>
      <c r="BS114" s="235"/>
      <c r="BT114" s="235"/>
      <c r="BU114" s="235"/>
      <c r="BV114" s="242"/>
      <c r="BW114" s="242"/>
      <c r="BX114" s="235"/>
      <c r="BY114" s="235"/>
      <c r="BZ114" s="235"/>
      <c r="CA114" s="235"/>
    </row>
    <row r="115" spans="1:79" ht="71.25" customHeight="1" hidden="1">
      <c r="A115" s="565"/>
      <c r="B115" s="565"/>
      <c r="C115" s="565"/>
      <c r="D115" s="565"/>
      <c r="E115" s="567">
        <v>27</v>
      </c>
      <c r="F115" s="566" t="s">
        <v>230</v>
      </c>
      <c r="G115" s="301"/>
      <c r="H115" s="253"/>
      <c r="I115" s="328"/>
      <c r="J115" s="320"/>
      <c r="K115" s="356"/>
      <c r="L115" s="359"/>
      <c r="M115" s="359"/>
      <c r="N115" s="360"/>
      <c r="O115" s="320"/>
      <c r="P115" s="320"/>
      <c r="Q115" s="320"/>
      <c r="R115" s="315"/>
      <c r="S115" s="321"/>
      <c r="T115" s="316"/>
      <c r="U115" s="316"/>
      <c r="V115" s="243" t="s">
        <v>125</v>
      </c>
      <c r="W115" s="240"/>
      <c r="X115" s="223" t="str">
        <f>IF(W115&lt;&gt;0,IF(W115/L115&gt;100%,100%,W115/L115)," ")</f>
        <v> </v>
      </c>
      <c r="Y115" s="239"/>
      <c r="Z115" s="240"/>
      <c r="AA115" s="225" t="str">
        <f>IF(Z115&lt;&gt;0,IF(Z115/M115&gt;100%,100%,Z115/M115)," ")</f>
        <v> </v>
      </c>
      <c r="AB115" s="225"/>
      <c r="AC115" s="227" t="e">
        <f>AVERAGE(X115,AA115)</f>
        <v>#DIV/0!</v>
      </c>
      <c r="AD115" s="228">
        <f>SUM(Y115,AB115)</f>
        <v>0</v>
      </c>
      <c r="AE115" s="240"/>
      <c r="AF115" s="233" t="str">
        <f>IF(AE115&lt;&gt;0,IF(AE115/N115&gt;100%,100%,AE115/N115)," ")</f>
        <v> </v>
      </c>
      <c r="AG115" s="233"/>
      <c r="AH115" s="227" t="e">
        <f>AVERAGE(AC115,AF115)</f>
        <v>#DIV/0!</v>
      </c>
      <c r="AI115" s="228">
        <f>SUM(AD115,AG115)</f>
        <v>0</v>
      </c>
      <c r="AJ115" s="241"/>
      <c r="AK115" s="233" t="str">
        <f>IF(AJ115&lt;&gt;0,IF(AJ115/O115&gt;100%,100%,AJ115/O115)," ")</f>
        <v> </v>
      </c>
      <c r="AL115" s="233"/>
      <c r="AM115" s="227" t="e">
        <f>AVERAGE(AH115,AK115)</f>
        <v>#DIV/0!</v>
      </c>
      <c r="AN115" s="228">
        <f>SUM(AI115,AL115)</f>
        <v>0</v>
      </c>
      <c r="AO115" s="232"/>
      <c r="AP115" s="233" t="str">
        <f>IF(AO115&lt;&gt;0,IF(AO115/P115&gt;100%,100%,AO115/P115)," ")</f>
        <v> </v>
      </c>
      <c r="AQ115" s="233"/>
      <c r="AR115" s="227" t="e">
        <f>AVERAGE(AM115,AP115)</f>
        <v>#DIV/0!</v>
      </c>
      <c r="AS115" s="228">
        <f>SUM(AN115,AQ115)</f>
        <v>0</v>
      </c>
      <c r="AT115" s="232"/>
      <c r="AU115" s="233" t="str">
        <f>IF(AT115&lt;&gt;0,IF(AT115/Q115&gt;100%,100%,AT115/Q115)," ")</f>
        <v> </v>
      </c>
      <c r="AV115" s="233"/>
      <c r="AW115" s="230" t="e">
        <f>AVERAGE(W115,Z115,AE115,AJ115,AO115,AT115)</f>
        <v>#DIV/0!</v>
      </c>
      <c r="AX115" s="227" t="e">
        <f>IF(AW115&lt;&gt;0,IF(AW115/J115&gt;100%,100%,AW115/J115)," ")</f>
        <v>#DIV/0!</v>
      </c>
      <c r="AY115" s="228">
        <f>SUM(AV115,AS115)</f>
        <v>0</v>
      </c>
      <c r="AZ115" s="234"/>
      <c r="BA115" s="234"/>
      <c r="BB115" s="234"/>
      <c r="BC115" s="234"/>
      <c r="BD115" s="234"/>
      <c r="BE115" s="235"/>
      <c r="BF115" s="235"/>
      <c r="BG115" s="235"/>
      <c r="BH115" s="235"/>
      <c r="BI115" s="235"/>
      <c r="BJ115" s="235"/>
      <c r="BK115" s="235"/>
      <c r="BL115" s="235"/>
      <c r="BM115" s="235"/>
      <c r="BN115" s="235"/>
      <c r="BO115" s="235"/>
      <c r="BP115" s="235"/>
      <c r="BQ115" s="235"/>
      <c r="BR115" s="235"/>
      <c r="BS115" s="235"/>
      <c r="BT115" s="235"/>
      <c r="BU115" s="235"/>
      <c r="BV115" s="242"/>
      <c r="BW115" s="242"/>
      <c r="BX115" s="235"/>
      <c r="BY115" s="235"/>
      <c r="BZ115" s="235"/>
      <c r="CA115" s="235"/>
    </row>
    <row r="116" spans="1:79" ht="76.5" customHeight="1" hidden="1">
      <c r="A116" s="565"/>
      <c r="B116" s="565"/>
      <c r="C116" s="565"/>
      <c r="D116" s="565"/>
      <c r="E116" s="567"/>
      <c r="F116" s="566"/>
      <c r="G116" s="301"/>
      <c r="H116" s="343"/>
      <c r="I116" s="314"/>
      <c r="J116" s="312"/>
      <c r="K116" s="356"/>
      <c r="L116" s="312"/>
      <c r="M116" s="318"/>
      <c r="N116" s="312"/>
      <c r="O116" s="312"/>
      <c r="P116" s="312"/>
      <c r="Q116" s="312"/>
      <c r="R116" s="334"/>
      <c r="S116" s="334"/>
      <c r="T116" s="335"/>
      <c r="U116" s="335"/>
      <c r="V116" s="243" t="s">
        <v>125</v>
      </c>
      <c r="W116" s="240"/>
      <c r="X116" s="223" t="str">
        <f>IF(W116&lt;&gt;0,IF(W116/L116&gt;100%,100%,W116/L116)," ")</f>
        <v> </v>
      </c>
      <c r="Y116" s="239"/>
      <c r="Z116" s="240"/>
      <c r="AA116" s="225" t="str">
        <f>IF(Z116&lt;&gt;0,IF(Z116/M116&gt;100%,100%,Z116/M116)," ")</f>
        <v> </v>
      </c>
      <c r="AB116" s="225"/>
      <c r="AC116" s="227" t="e">
        <f>AVERAGE(X116,AA116)</f>
        <v>#DIV/0!</v>
      </c>
      <c r="AD116" s="228">
        <f>SUM(Y116,AB116)</f>
        <v>0</v>
      </c>
      <c r="AE116" s="240"/>
      <c r="AF116" s="233" t="str">
        <f>IF(AE116&lt;&gt;0,IF(AE116/N116&gt;100%,100%,AE116/N116)," ")</f>
        <v> </v>
      </c>
      <c r="AG116" s="233"/>
      <c r="AH116" s="227" t="e">
        <f>AVERAGE(AC116,AF116)</f>
        <v>#DIV/0!</v>
      </c>
      <c r="AI116" s="228">
        <f>SUM(AD116,AG116)</f>
        <v>0</v>
      </c>
      <c r="AJ116" s="241"/>
      <c r="AK116" s="233" t="str">
        <f>IF(AJ116&lt;&gt;0,IF(AJ116/O116&gt;100%,100%,AJ116/O116)," ")</f>
        <v> </v>
      </c>
      <c r="AL116" s="233"/>
      <c r="AM116" s="227" t="e">
        <f>AVERAGE(AH116,AK116)</f>
        <v>#DIV/0!</v>
      </c>
      <c r="AN116" s="228">
        <f>SUM(AI116,AL116)</f>
        <v>0</v>
      </c>
      <c r="AO116" s="232"/>
      <c r="AP116" s="233" t="str">
        <f>IF(AO116&lt;&gt;0,IF(AO116/P116&gt;100%,100%,AO116/P116)," ")</f>
        <v> </v>
      </c>
      <c r="AQ116" s="233"/>
      <c r="AR116" s="227" t="e">
        <f>AVERAGE(AM116,AP116)</f>
        <v>#DIV/0!</v>
      </c>
      <c r="AS116" s="228">
        <f>SUM(AN116,AQ116)</f>
        <v>0</v>
      </c>
      <c r="AT116" s="232"/>
      <c r="AU116" s="233" t="str">
        <f>IF(AT116&lt;&gt;0,IF(AT116/Q116&gt;100%,100%,AT116/Q116)," ")</f>
        <v> </v>
      </c>
      <c r="AV116" s="233"/>
      <c r="AW116" s="230" t="e">
        <f>AVERAGE(W116,Z116,AE116,AJ116,AO116,AT116)</f>
        <v>#DIV/0!</v>
      </c>
      <c r="AX116" s="227" t="e">
        <f>IF(AW116&lt;&gt;0,IF(AW116/J116&gt;100%,100%,AW116/J116)," ")</f>
        <v>#DIV/0!</v>
      </c>
      <c r="AY116" s="228">
        <f>SUM(AV116,AS116)</f>
        <v>0</v>
      </c>
      <c r="AZ116" s="245"/>
      <c r="BA116" s="245"/>
      <c r="BB116" s="245"/>
      <c r="BC116" s="245"/>
      <c r="BD116" s="245"/>
      <c r="BE116" s="246"/>
      <c r="BF116" s="246"/>
      <c r="BG116" s="246"/>
      <c r="BH116" s="246"/>
      <c r="BI116" s="246"/>
      <c r="BJ116" s="246"/>
      <c r="BK116" s="246"/>
      <c r="BL116" s="246"/>
      <c r="BM116" s="246"/>
      <c r="BO116" s="246"/>
      <c r="BP116" s="246"/>
      <c r="BQ116" s="246"/>
      <c r="BR116" s="246"/>
      <c r="BS116" s="246"/>
      <c r="BT116" s="246"/>
      <c r="BU116" s="246"/>
      <c r="BV116" s="247"/>
      <c r="BW116" s="247"/>
      <c r="BX116" s="247"/>
      <c r="BY116" s="247"/>
      <c r="BZ116" s="246"/>
      <c r="CA116" s="246"/>
    </row>
    <row r="117" spans="1:79" ht="58.5" customHeight="1" hidden="1">
      <c r="A117" s="565"/>
      <c r="B117" s="565"/>
      <c r="C117" s="565"/>
      <c r="D117" s="565"/>
      <c r="E117" s="567"/>
      <c r="F117" s="566"/>
      <c r="G117" s="301"/>
      <c r="H117" s="343"/>
      <c r="I117" s="314"/>
      <c r="J117" s="312"/>
      <c r="K117" s="356"/>
      <c r="L117" s="312"/>
      <c r="M117" s="318"/>
      <c r="N117" s="312"/>
      <c r="O117" s="312"/>
      <c r="P117" s="312"/>
      <c r="Q117" s="312"/>
      <c r="R117" s="334"/>
      <c r="S117" s="334"/>
      <c r="T117" s="335"/>
      <c r="U117" s="335"/>
      <c r="V117" s="243"/>
      <c r="W117" s="240"/>
      <c r="X117" s="223"/>
      <c r="Y117" s="239"/>
      <c r="Z117" s="240"/>
      <c r="AA117" s="225"/>
      <c r="AB117" s="225"/>
      <c r="AC117" s="227"/>
      <c r="AD117" s="228"/>
      <c r="AE117" s="240"/>
      <c r="AF117" s="233"/>
      <c r="AG117" s="233"/>
      <c r="AH117" s="227"/>
      <c r="AI117" s="228"/>
      <c r="AJ117" s="241"/>
      <c r="AK117" s="233"/>
      <c r="AL117" s="233"/>
      <c r="AM117" s="227"/>
      <c r="AN117" s="228"/>
      <c r="AO117" s="232"/>
      <c r="AP117" s="233"/>
      <c r="AQ117" s="233"/>
      <c r="AR117" s="227"/>
      <c r="AS117" s="228"/>
      <c r="AT117" s="232"/>
      <c r="AU117" s="233"/>
      <c r="AV117" s="233"/>
      <c r="AW117" s="230"/>
      <c r="AX117" s="227"/>
      <c r="AY117" s="228"/>
      <c r="AZ117" s="245"/>
      <c r="BA117" s="245"/>
      <c r="BB117" s="245"/>
      <c r="BC117" s="245"/>
      <c r="BD117" s="245"/>
      <c r="BE117" s="246"/>
      <c r="BF117" s="246"/>
      <c r="BG117" s="246"/>
      <c r="BH117" s="246"/>
      <c r="BI117" s="246"/>
      <c r="BJ117" s="246"/>
      <c r="BK117" s="246"/>
      <c r="BL117" s="246"/>
      <c r="BM117" s="246"/>
      <c r="BO117" s="246"/>
      <c r="BP117" s="246"/>
      <c r="BQ117" s="246"/>
      <c r="BR117" s="246"/>
      <c r="BS117" s="246"/>
      <c r="BT117" s="246"/>
      <c r="BU117" s="246"/>
      <c r="BV117" s="247"/>
      <c r="BW117" s="247"/>
      <c r="BX117" s="247"/>
      <c r="BY117" s="247"/>
      <c r="BZ117" s="246"/>
      <c r="CA117" s="246"/>
    </row>
    <row r="118" spans="1:79" ht="58.5" customHeight="1" hidden="1">
      <c r="A118" s="565"/>
      <c r="B118" s="565"/>
      <c r="C118" s="565"/>
      <c r="D118" s="565"/>
      <c r="E118" s="567"/>
      <c r="F118" s="566"/>
      <c r="G118" s="301"/>
      <c r="H118" s="604" t="s">
        <v>167</v>
      </c>
      <c r="I118" s="604"/>
      <c r="J118" s="604"/>
      <c r="K118" s="356"/>
      <c r="L118" s="312"/>
      <c r="M118" s="318"/>
      <c r="N118" s="312"/>
      <c r="O118" s="312"/>
      <c r="P118" s="312"/>
      <c r="Q118" s="312"/>
      <c r="R118" s="334"/>
      <c r="S118" s="334"/>
      <c r="T118" s="335"/>
      <c r="U118" s="335"/>
      <c r="V118" s="243"/>
      <c r="W118" s="240"/>
      <c r="X118" s="223"/>
      <c r="Y118" s="239"/>
      <c r="Z118" s="240"/>
      <c r="AA118" s="225"/>
      <c r="AB118" s="225"/>
      <c r="AC118" s="227"/>
      <c r="AD118" s="228"/>
      <c r="AE118" s="240"/>
      <c r="AF118" s="233"/>
      <c r="AG118" s="233"/>
      <c r="AH118" s="227"/>
      <c r="AI118" s="228"/>
      <c r="AJ118" s="241"/>
      <c r="AK118" s="233"/>
      <c r="AL118" s="233"/>
      <c r="AM118" s="227"/>
      <c r="AN118" s="228"/>
      <c r="AO118" s="232"/>
      <c r="AP118" s="233"/>
      <c r="AQ118" s="233"/>
      <c r="AR118" s="227"/>
      <c r="AS118" s="228"/>
      <c r="AT118" s="232"/>
      <c r="AU118" s="233"/>
      <c r="AV118" s="233"/>
      <c r="AW118" s="230"/>
      <c r="AX118" s="227"/>
      <c r="AY118" s="228"/>
      <c r="AZ118" s="245"/>
      <c r="BA118" s="245"/>
      <c r="BB118" s="245"/>
      <c r="BC118" s="245"/>
      <c r="BD118" s="245"/>
      <c r="BE118" s="246"/>
      <c r="BF118" s="246"/>
      <c r="BG118" s="246"/>
      <c r="BH118" s="246"/>
      <c r="BI118" s="246"/>
      <c r="BJ118" s="246"/>
      <c r="BK118" s="246"/>
      <c r="BL118" s="246"/>
      <c r="BM118" s="246"/>
      <c r="BO118" s="246"/>
      <c r="BP118" s="246"/>
      <c r="BQ118" s="246"/>
      <c r="BR118" s="246"/>
      <c r="BS118" s="246"/>
      <c r="BT118" s="246"/>
      <c r="BU118" s="246"/>
      <c r="BV118" s="247"/>
      <c r="BW118" s="247"/>
      <c r="BX118" s="247"/>
      <c r="BY118" s="247"/>
      <c r="BZ118" s="246"/>
      <c r="CA118" s="246"/>
    </row>
    <row r="119" spans="1:79" ht="75" customHeight="1" hidden="1">
      <c r="A119" s="565"/>
      <c r="B119" s="565"/>
      <c r="C119" s="565"/>
      <c r="D119" s="565"/>
      <c r="E119" s="567">
        <v>28</v>
      </c>
      <c r="F119" s="566" t="s">
        <v>231</v>
      </c>
      <c r="G119" s="301"/>
      <c r="H119" s="343"/>
      <c r="I119" s="314"/>
      <c r="J119" s="312"/>
      <c r="K119" s="356"/>
      <c r="L119" s="312"/>
      <c r="M119" s="318"/>
      <c r="N119" s="312"/>
      <c r="O119" s="312"/>
      <c r="P119" s="312"/>
      <c r="Q119" s="312"/>
      <c r="R119" s="334"/>
      <c r="S119" s="334"/>
      <c r="T119" s="335"/>
      <c r="U119" s="335"/>
      <c r="V119" s="243" t="s">
        <v>125</v>
      </c>
      <c r="W119" s="240"/>
      <c r="X119" s="223" t="str">
        <f>IF(W119&lt;&gt;0,IF(W119/L119&gt;100%,100%,W119/L119)," ")</f>
        <v> </v>
      </c>
      <c r="Y119" s="239"/>
      <c r="Z119" s="240"/>
      <c r="AA119" s="225" t="str">
        <f>IF(Z119&lt;&gt;0,IF(Z119/M119&gt;100%,100%,Z119/M119)," ")</f>
        <v> </v>
      </c>
      <c r="AB119" s="225"/>
      <c r="AC119" s="227" t="e">
        <f>AVERAGE(X119,AA119)</f>
        <v>#DIV/0!</v>
      </c>
      <c r="AD119" s="228">
        <f>SUM(Y119,AB119)</f>
        <v>0</v>
      </c>
      <c r="AE119" s="240"/>
      <c r="AF119" s="233" t="str">
        <f>IF(AE119&lt;&gt;0,IF(AE119/N119&gt;100%,100%,AE119/N119)," ")</f>
        <v> </v>
      </c>
      <c r="AG119" s="233"/>
      <c r="AH119" s="227" t="e">
        <f>AVERAGE(AC119,AF119)</f>
        <v>#DIV/0!</v>
      </c>
      <c r="AI119" s="228">
        <f>SUM(AD119,AG119)</f>
        <v>0</v>
      </c>
      <c r="AJ119" s="241"/>
      <c r="AK119" s="233" t="str">
        <f>IF(AJ119&lt;&gt;0,IF(AJ119/O119&gt;100%,100%,AJ119/O119)," ")</f>
        <v> </v>
      </c>
      <c r="AL119" s="233"/>
      <c r="AM119" s="227" t="e">
        <f>AVERAGE(AH119,AK119)</f>
        <v>#DIV/0!</v>
      </c>
      <c r="AN119" s="228">
        <f>SUM(AI119,AL119)</f>
        <v>0</v>
      </c>
      <c r="AO119" s="232"/>
      <c r="AP119" s="233" t="str">
        <f>IF(AO119&lt;&gt;0,IF(AO119/P119&gt;100%,100%,AO119/P119)," ")</f>
        <v> </v>
      </c>
      <c r="AQ119" s="233"/>
      <c r="AR119" s="227" t="e">
        <f>AVERAGE(AM119,AP119)</f>
        <v>#DIV/0!</v>
      </c>
      <c r="AS119" s="228">
        <f>SUM(AN119,AQ119)</f>
        <v>0</v>
      </c>
      <c r="AT119" s="232"/>
      <c r="AU119" s="233" t="str">
        <f>IF(AT119&lt;&gt;0,IF(AT119/Q119&gt;100%,100%,AT119/Q119)," ")</f>
        <v> </v>
      </c>
      <c r="AV119" s="233"/>
      <c r="AW119" s="230" t="e">
        <f>AVERAGE(W119,Z119,AE119,AJ119,AO119,AT119)</f>
        <v>#DIV/0!</v>
      </c>
      <c r="AX119" s="227" t="e">
        <f>IF(AW119&lt;&gt;0,IF(AW119/J119&gt;100%,100%,AW119/J119)," ")</f>
        <v>#DIV/0!</v>
      </c>
      <c r="AY119" s="228">
        <f>SUM(AV119,AS119)</f>
        <v>0</v>
      </c>
      <c r="AZ119" s="245"/>
      <c r="BA119" s="245"/>
      <c r="BB119" s="245"/>
      <c r="BC119" s="245"/>
      <c r="BD119" s="245"/>
      <c r="BE119" s="246"/>
      <c r="BF119" s="246"/>
      <c r="BG119" s="246"/>
      <c r="BH119" s="246"/>
      <c r="BI119" s="246"/>
      <c r="BJ119" s="246"/>
      <c r="BK119" s="246"/>
      <c r="BL119" s="246"/>
      <c r="BM119" s="246"/>
      <c r="BN119" s="246"/>
      <c r="BO119" s="246"/>
      <c r="BP119" s="246"/>
      <c r="BQ119" s="246"/>
      <c r="BR119" s="246"/>
      <c r="BS119" s="246"/>
      <c r="BT119" s="246"/>
      <c r="BU119" s="246"/>
      <c r="BV119" s="246"/>
      <c r="BW119" s="246"/>
      <c r="BX119" s="247"/>
      <c r="BY119" s="247"/>
      <c r="BZ119" s="246"/>
      <c r="CA119" s="246"/>
    </row>
    <row r="120" spans="1:79" ht="75" customHeight="1" hidden="1">
      <c r="A120" s="565"/>
      <c r="B120" s="565"/>
      <c r="C120" s="565"/>
      <c r="D120" s="565"/>
      <c r="E120" s="567"/>
      <c r="F120" s="566"/>
      <c r="G120" s="301"/>
      <c r="H120" s="343"/>
      <c r="I120" s="314"/>
      <c r="J120" s="312"/>
      <c r="K120" s="356"/>
      <c r="L120" s="312"/>
      <c r="M120" s="318"/>
      <c r="N120" s="312"/>
      <c r="O120" s="312"/>
      <c r="P120" s="312"/>
      <c r="Q120" s="312"/>
      <c r="R120" s="334"/>
      <c r="S120" s="334"/>
      <c r="T120" s="335"/>
      <c r="U120" s="335"/>
      <c r="V120" s="243"/>
      <c r="W120" s="240"/>
      <c r="X120" s="223"/>
      <c r="Y120" s="239"/>
      <c r="Z120" s="240"/>
      <c r="AA120" s="225"/>
      <c r="AB120" s="225"/>
      <c r="AC120" s="227"/>
      <c r="AD120" s="228"/>
      <c r="AE120" s="240"/>
      <c r="AF120" s="233"/>
      <c r="AG120" s="233"/>
      <c r="AH120" s="227"/>
      <c r="AI120" s="228"/>
      <c r="AJ120" s="241"/>
      <c r="AK120" s="233"/>
      <c r="AL120" s="233"/>
      <c r="AM120" s="227"/>
      <c r="AN120" s="228"/>
      <c r="AO120" s="232"/>
      <c r="AP120" s="233"/>
      <c r="AQ120" s="233"/>
      <c r="AR120" s="227"/>
      <c r="AS120" s="228"/>
      <c r="AT120" s="232"/>
      <c r="AU120" s="233"/>
      <c r="AV120" s="233"/>
      <c r="AW120" s="230"/>
      <c r="AX120" s="227"/>
      <c r="AY120" s="228"/>
      <c r="AZ120" s="245"/>
      <c r="BA120" s="245"/>
      <c r="BB120" s="245"/>
      <c r="BC120" s="245"/>
      <c r="BD120" s="245"/>
      <c r="BE120" s="246"/>
      <c r="BF120" s="246"/>
      <c r="BG120" s="246"/>
      <c r="BH120" s="246"/>
      <c r="BI120" s="246"/>
      <c r="BJ120" s="246"/>
      <c r="BK120" s="246"/>
      <c r="BL120" s="246"/>
      <c r="BM120" s="246"/>
      <c r="BN120" s="246"/>
      <c r="BO120" s="246"/>
      <c r="BP120" s="246"/>
      <c r="BQ120" s="246"/>
      <c r="BR120" s="246"/>
      <c r="BS120" s="246"/>
      <c r="BT120" s="246"/>
      <c r="BU120" s="246"/>
      <c r="BV120" s="246"/>
      <c r="BW120" s="246"/>
      <c r="BX120" s="247"/>
      <c r="BY120" s="247"/>
      <c r="BZ120" s="246"/>
      <c r="CA120" s="246"/>
    </row>
    <row r="121" spans="1:79" ht="75" customHeight="1" hidden="1">
      <c r="A121" s="565"/>
      <c r="B121" s="565"/>
      <c r="C121" s="565"/>
      <c r="D121" s="565"/>
      <c r="E121" s="567"/>
      <c r="F121" s="566"/>
      <c r="G121" s="301"/>
      <c r="H121" s="343"/>
      <c r="I121" s="314"/>
      <c r="J121" s="312"/>
      <c r="K121" s="356"/>
      <c r="L121" s="312"/>
      <c r="M121" s="318"/>
      <c r="N121" s="312"/>
      <c r="O121" s="312"/>
      <c r="P121" s="312"/>
      <c r="Q121" s="312"/>
      <c r="R121" s="334"/>
      <c r="S121" s="334"/>
      <c r="T121" s="335"/>
      <c r="U121" s="335"/>
      <c r="V121" s="243"/>
      <c r="W121" s="240"/>
      <c r="X121" s="223"/>
      <c r="Y121" s="239"/>
      <c r="Z121" s="240"/>
      <c r="AA121" s="225"/>
      <c r="AB121" s="225"/>
      <c r="AC121" s="227"/>
      <c r="AD121" s="228"/>
      <c r="AE121" s="240"/>
      <c r="AF121" s="233"/>
      <c r="AG121" s="233"/>
      <c r="AH121" s="227"/>
      <c r="AI121" s="228"/>
      <c r="AJ121" s="241"/>
      <c r="AK121" s="233"/>
      <c r="AL121" s="233"/>
      <c r="AM121" s="227"/>
      <c r="AN121" s="228"/>
      <c r="AO121" s="232"/>
      <c r="AP121" s="233"/>
      <c r="AQ121" s="233"/>
      <c r="AR121" s="227"/>
      <c r="AS121" s="228"/>
      <c r="AT121" s="232"/>
      <c r="AU121" s="233"/>
      <c r="AV121" s="233"/>
      <c r="AW121" s="230"/>
      <c r="AX121" s="227"/>
      <c r="AY121" s="228"/>
      <c r="AZ121" s="245"/>
      <c r="BA121" s="245"/>
      <c r="BB121" s="245"/>
      <c r="BC121" s="245"/>
      <c r="BD121" s="245"/>
      <c r="BE121" s="246"/>
      <c r="BF121" s="246"/>
      <c r="BG121" s="246"/>
      <c r="BH121" s="246"/>
      <c r="BI121" s="246"/>
      <c r="BJ121" s="246"/>
      <c r="BK121" s="246"/>
      <c r="BL121" s="246"/>
      <c r="BM121" s="246"/>
      <c r="BN121" s="246"/>
      <c r="BO121" s="246"/>
      <c r="BP121" s="246"/>
      <c r="BQ121" s="246"/>
      <c r="BR121" s="246"/>
      <c r="BS121" s="246"/>
      <c r="BT121" s="246"/>
      <c r="BU121" s="246"/>
      <c r="BV121" s="246"/>
      <c r="BW121" s="246"/>
      <c r="BX121" s="247"/>
      <c r="BY121" s="247"/>
      <c r="BZ121" s="246"/>
      <c r="CA121" s="246"/>
    </row>
    <row r="122" spans="1:79" ht="75" customHeight="1" hidden="1">
      <c r="A122" s="565"/>
      <c r="B122" s="565"/>
      <c r="C122" s="565"/>
      <c r="D122" s="565"/>
      <c r="E122" s="567"/>
      <c r="F122" s="566"/>
      <c r="G122" s="301"/>
      <c r="H122" s="604" t="s">
        <v>167</v>
      </c>
      <c r="I122" s="604"/>
      <c r="J122" s="604"/>
      <c r="K122" s="356"/>
      <c r="L122" s="312"/>
      <c r="M122" s="318"/>
      <c r="N122" s="312"/>
      <c r="O122" s="312"/>
      <c r="P122" s="312"/>
      <c r="Q122" s="312"/>
      <c r="R122" s="334"/>
      <c r="S122" s="334"/>
      <c r="T122" s="335"/>
      <c r="U122" s="335"/>
      <c r="V122" s="243"/>
      <c r="W122" s="240"/>
      <c r="X122" s="223"/>
      <c r="Y122" s="239"/>
      <c r="Z122" s="240"/>
      <c r="AA122" s="225"/>
      <c r="AB122" s="225"/>
      <c r="AC122" s="227"/>
      <c r="AD122" s="228"/>
      <c r="AE122" s="240"/>
      <c r="AF122" s="233"/>
      <c r="AG122" s="233"/>
      <c r="AH122" s="227"/>
      <c r="AI122" s="228"/>
      <c r="AJ122" s="241"/>
      <c r="AK122" s="233"/>
      <c r="AL122" s="233"/>
      <c r="AM122" s="227"/>
      <c r="AN122" s="228"/>
      <c r="AO122" s="232"/>
      <c r="AP122" s="233"/>
      <c r="AQ122" s="233"/>
      <c r="AR122" s="227"/>
      <c r="AS122" s="228"/>
      <c r="AT122" s="232"/>
      <c r="AU122" s="233"/>
      <c r="AV122" s="233"/>
      <c r="AW122" s="230"/>
      <c r="AX122" s="227"/>
      <c r="AY122" s="228"/>
      <c r="AZ122" s="245"/>
      <c r="BA122" s="245"/>
      <c r="BB122" s="245"/>
      <c r="BC122" s="245"/>
      <c r="BD122" s="245"/>
      <c r="BE122" s="246"/>
      <c r="BF122" s="246"/>
      <c r="BG122" s="246"/>
      <c r="BH122" s="246"/>
      <c r="BI122" s="246"/>
      <c r="BJ122" s="246"/>
      <c r="BK122" s="246"/>
      <c r="BL122" s="246"/>
      <c r="BM122" s="246"/>
      <c r="BN122" s="246"/>
      <c r="BO122" s="246"/>
      <c r="BP122" s="246"/>
      <c r="BQ122" s="246"/>
      <c r="BR122" s="246"/>
      <c r="BS122" s="246"/>
      <c r="BT122" s="246"/>
      <c r="BU122" s="246"/>
      <c r="BV122" s="246"/>
      <c r="BW122" s="246"/>
      <c r="BX122" s="247"/>
      <c r="BY122" s="247"/>
      <c r="BZ122" s="246"/>
      <c r="CA122" s="246"/>
    </row>
    <row r="123" spans="1:79" ht="76.5" customHeight="1" hidden="1">
      <c r="A123" s="565"/>
      <c r="B123" s="565"/>
      <c r="C123" s="565"/>
      <c r="D123" s="565"/>
      <c r="E123" s="567">
        <v>29</v>
      </c>
      <c r="F123" s="566" t="s">
        <v>232</v>
      </c>
      <c r="G123" s="301"/>
      <c r="H123" s="343"/>
      <c r="I123" s="318"/>
      <c r="J123" s="318"/>
      <c r="K123" s="356"/>
      <c r="L123" s="318"/>
      <c r="M123" s="318"/>
      <c r="N123" s="318"/>
      <c r="O123" s="318"/>
      <c r="P123" s="318"/>
      <c r="Q123" s="318"/>
      <c r="R123" s="342"/>
      <c r="S123" s="343"/>
      <c r="T123" s="358"/>
      <c r="U123" s="358"/>
      <c r="V123" s="576" t="s">
        <v>131</v>
      </c>
      <c r="W123" s="240"/>
      <c r="X123" s="223" t="str">
        <f>IF(W123&lt;&gt;0,IF(W123/L123&gt;100%,100%,W123/L123)," ")</f>
        <v> </v>
      </c>
      <c r="Y123" s="239"/>
      <c r="Z123" s="240"/>
      <c r="AA123" s="225" t="str">
        <f>IF(Z123&lt;&gt;0,IF(Z123/M123&gt;100%,100%,Z123/M123)," ")</f>
        <v> </v>
      </c>
      <c r="AB123" s="225"/>
      <c r="AC123" s="227" t="e">
        <f>AVERAGE(X123,AA123)</f>
        <v>#DIV/0!</v>
      </c>
      <c r="AD123" s="228">
        <f>SUM(Y123,AB123)</f>
        <v>0</v>
      </c>
      <c r="AE123" s="240"/>
      <c r="AF123" s="233" t="str">
        <f>IF(AE123&lt;&gt;0,IF(AE123/N123&gt;100%,100%,AE123/N123)," ")</f>
        <v> </v>
      </c>
      <c r="AG123" s="233"/>
      <c r="AH123" s="227" t="e">
        <f>AVERAGE(AC123,AF123)</f>
        <v>#DIV/0!</v>
      </c>
      <c r="AI123" s="228">
        <f>SUM(AD123,AG123)</f>
        <v>0</v>
      </c>
      <c r="AJ123" s="241"/>
      <c r="AK123" s="233" t="str">
        <f>IF(AJ123&lt;&gt;0,IF(AJ123/O123&gt;100%,100%,AJ123/O123)," ")</f>
        <v> </v>
      </c>
      <c r="AL123" s="233"/>
      <c r="AM123" s="227" t="e">
        <f>AVERAGE(AH123,AK123)</f>
        <v>#DIV/0!</v>
      </c>
      <c r="AN123" s="228">
        <f>SUM(AI123,AL123)</f>
        <v>0</v>
      </c>
      <c r="AO123" s="232"/>
      <c r="AP123" s="233" t="str">
        <f>IF(AO123&lt;&gt;0,IF(AO123/P123&gt;100%,100%,AO123/P123)," ")</f>
        <v> </v>
      </c>
      <c r="AQ123" s="233"/>
      <c r="AR123" s="227" t="e">
        <f>AVERAGE(AM123,AP123)</f>
        <v>#DIV/0!</v>
      </c>
      <c r="AS123" s="228">
        <f>SUM(AN123,AQ123)</f>
        <v>0</v>
      </c>
      <c r="AT123" s="232"/>
      <c r="AU123" s="233" t="str">
        <f>IF(AT123&lt;&gt;0,IF(AT123/Q123&gt;100%,100%,AT123/Q123)," ")</f>
        <v> </v>
      </c>
      <c r="AV123" s="233"/>
      <c r="AW123" s="230" t="e">
        <f>AVERAGE(W123,Z123,AE123,AJ123,AO123,AT123)</f>
        <v>#DIV/0!</v>
      </c>
      <c r="AX123" s="227" t="e">
        <f>IF(AW123&lt;&gt;0,IF(AW123/J123&gt;100%,100%,AW123/J123)," ")</f>
        <v>#DIV/0!</v>
      </c>
      <c r="AY123" s="228">
        <f>SUM(AV123,AS123)</f>
        <v>0</v>
      </c>
      <c r="AZ123" s="234"/>
      <c r="BA123" s="234"/>
      <c r="BB123" s="234"/>
      <c r="BC123" s="234"/>
      <c r="BD123" s="234"/>
      <c r="BE123" s="235"/>
      <c r="BF123" s="235"/>
      <c r="BG123" s="235"/>
      <c r="BH123" s="235"/>
      <c r="BI123" s="235"/>
      <c r="BJ123" s="235"/>
      <c r="BK123" s="235"/>
      <c r="BL123" s="235"/>
      <c r="BM123" s="235"/>
      <c r="BN123" s="235"/>
      <c r="BO123" s="235"/>
      <c r="BP123" s="235"/>
      <c r="BQ123" s="235"/>
      <c r="BR123" s="235"/>
      <c r="BS123" s="235"/>
      <c r="BT123" s="235"/>
      <c r="BU123" s="235"/>
      <c r="BV123" s="236"/>
      <c r="BW123" s="236"/>
      <c r="BX123" s="237"/>
      <c r="BY123" s="237"/>
      <c r="BZ123" s="235"/>
      <c r="CA123" s="235"/>
    </row>
    <row r="124" spans="1:79" ht="76.5" customHeight="1" hidden="1">
      <c r="A124" s="565"/>
      <c r="B124" s="565"/>
      <c r="C124" s="565"/>
      <c r="D124" s="565"/>
      <c r="E124" s="567"/>
      <c r="F124" s="566"/>
      <c r="G124" s="301"/>
      <c r="H124" s="343"/>
      <c r="I124" s="318"/>
      <c r="J124" s="318"/>
      <c r="K124" s="356"/>
      <c r="L124" s="318"/>
      <c r="M124" s="318"/>
      <c r="N124" s="318"/>
      <c r="O124" s="318"/>
      <c r="P124" s="318"/>
      <c r="Q124" s="318"/>
      <c r="R124" s="342"/>
      <c r="S124" s="343"/>
      <c r="T124" s="344"/>
      <c r="U124" s="344"/>
      <c r="V124" s="577"/>
      <c r="W124" s="240"/>
      <c r="X124" s="223"/>
      <c r="Y124" s="239"/>
      <c r="Z124" s="240"/>
      <c r="AA124" s="225"/>
      <c r="AB124" s="225"/>
      <c r="AC124" s="227"/>
      <c r="AD124" s="228"/>
      <c r="AE124" s="240"/>
      <c r="AF124" s="233"/>
      <c r="AG124" s="233"/>
      <c r="AH124" s="227"/>
      <c r="AI124" s="228"/>
      <c r="AJ124" s="241"/>
      <c r="AK124" s="233"/>
      <c r="AL124" s="233"/>
      <c r="AM124" s="227"/>
      <c r="AN124" s="228"/>
      <c r="AO124" s="232"/>
      <c r="AP124" s="233"/>
      <c r="AQ124" s="233"/>
      <c r="AR124" s="227"/>
      <c r="AS124" s="228"/>
      <c r="AT124" s="232"/>
      <c r="AU124" s="233"/>
      <c r="AV124" s="233"/>
      <c r="AW124" s="230"/>
      <c r="AX124" s="227"/>
      <c r="AY124" s="228"/>
      <c r="AZ124" s="234"/>
      <c r="BA124" s="234"/>
      <c r="BB124" s="234"/>
      <c r="BC124" s="234"/>
      <c r="BD124" s="234"/>
      <c r="BE124" s="235"/>
      <c r="BF124" s="235"/>
      <c r="BG124" s="235"/>
      <c r="BH124" s="235"/>
      <c r="BI124" s="235"/>
      <c r="BJ124" s="235"/>
      <c r="BK124" s="235"/>
      <c r="BL124" s="235"/>
      <c r="BM124" s="235"/>
      <c r="BN124" s="235"/>
      <c r="BO124" s="235"/>
      <c r="BP124" s="235"/>
      <c r="BQ124" s="235"/>
      <c r="BR124" s="235"/>
      <c r="BS124" s="235"/>
      <c r="BT124" s="235"/>
      <c r="BU124" s="235"/>
      <c r="BV124" s="236"/>
      <c r="BW124" s="236"/>
      <c r="BX124" s="237"/>
      <c r="BY124" s="237"/>
      <c r="BZ124" s="235"/>
      <c r="CA124" s="235"/>
    </row>
    <row r="125" spans="1:79" ht="76.5" customHeight="1" hidden="1">
      <c r="A125" s="565"/>
      <c r="B125" s="565"/>
      <c r="C125" s="565"/>
      <c r="D125" s="565"/>
      <c r="E125" s="567"/>
      <c r="F125" s="566"/>
      <c r="G125" s="301"/>
      <c r="H125" s="343"/>
      <c r="I125" s="318"/>
      <c r="J125" s="318"/>
      <c r="K125" s="356"/>
      <c r="L125" s="318"/>
      <c r="M125" s="318"/>
      <c r="N125" s="318"/>
      <c r="O125" s="318"/>
      <c r="P125" s="318"/>
      <c r="Q125" s="318"/>
      <c r="R125" s="342"/>
      <c r="S125" s="343"/>
      <c r="T125" s="344"/>
      <c r="U125" s="344"/>
      <c r="V125" s="577"/>
      <c r="W125" s="240"/>
      <c r="X125" s="223"/>
      <c r="Y125" s="239"/>
      <c r="Z125" s="240"/>
      <c r="AA125" s="225"/>
      <c r="AB125" s="225"/>
      <c r="AC125" s="227"/>
      <c r="AD125" s="228"/>
      <c r="AE125" s="240"/>
      <c r="AF125" s="233"/>
      <c r="AG125" s="233"/>
      <c r="AH125" s="227"/>
      <c r="AI125" s="228"/>
      <c r="AJ125" s="241"/>
      <c r="AK125" s="233"/>
      <c r="AL125" s="233"/>
      <c r="AM125" s="227"/>
      <c r="AN125" s="228"/>
      <c r="AO125" s="232"/>
      <c r="AP125" s="233"/>
      <c r="AQ125" s="233"/>
      <c r="AR125" s="227"/>
      <c r="AS125" s="228"/>
      <c r="AT125" s="232"/>
      <c r="AU125" s="233"/>
      <c r="AV125" s="233"/>
      <c r="AW125" s="230"/>
      <c r="AX125" s="227"/>
      <c r="AY125" s="228"/>
      <c r="AZ125" s="234"/>
      <c r="BA125" s="234"/>
      <c r="BB125" s="234"/>
      <c r="BC125" s="234"/>
      <c r="BD125" s="234"/>
      <c r="BE125" s="235"/>
      <c r="BF125" s="235"/>
      <c r="BG125" s="235"/>
      <c r="BH125" s="235"/>
      <c r="BI125" s="235"/>
      <c r="BJ125" s="235"/>
      <c r="BK125" s="235"/>
      <c r="BL125" s="235"/>
      <c r="BM125" s="235"/>
      <c r="BN125" s="235"/>
      <c r="BO125" s="235"/>
      <c r="BP125" s="235"/>
      <c r="BQ125" s="235"/>
      <c r="BR125" s="235"/>
      <c r="BS125" s="235"/>
      <c r="BT125" s="235"/>
      <c r="BU125" s="235"/>
      <c r="BV125" s="236"/>
      <c r="BW125" s="236"/>
      <c r="BX125" s="237"/>
      <c r="BY125" s="237"/>
      <c r="BZ125" s="235"/>
      <c r="CA125" s="235"/>
    </row>
    <row r="126" spans="1:79" ht="76.5" customHeight="1" hidden="1">
      <c r="A126" s="565"/>
      <c r="B126" s="565"/>
      <c r="C126" s="565"/>
      <c r="D126" s="565"/>
      <c r="E126" s="567"/>
      <c r="F126" s="566"/>
      <c r="G126" s="301"/>
      <c r="H126" s="604" t="s">
        <v>167</v>
      </c>
      <c r="I126" s="604"/>
      <c r="J126" s="604"/>
      <c r="K126" s="356"/>
      <c r="L126" s="318"/>
      <c r="M126" s="318"/>
      <c r="N126" s="318"/>
      <c r="O126" s="318"/>
      <c r="P126" s="318"/>
      <c r="Q126" s="318"/>
      <c r="R126" s="342"/>
      <c r="S126" s="343"/>
      <c r="T126" s="344"/>
      <c r="U126" s="344"/>
      <c r="V126" s="577"/>
      <c r="W126" s="240"/>
      <c r="X126" s="223"/>
      <c r="Y126" s="239"/>
      <c r="Z126" s="240"/>
      <c r="AA126" s="225"/>
      <c r="AB126" s="225"/>
      <c r="AC126" s="227"/>
      <c r="AD126" s="228"/>
      <c r="AE126" s="240"/>
      <c r="AF126" s="233"/>
      <c r="AG126" s="233"/>
      <c r="AH126" s="227"/>
      <c r="AI126" s="228"/>
      <c r="AJ126" s="241"/>
      <c r="AK126" s="233"/>
      <c r="AL126" s="233"/>
      <c r="AM126" s="227"/>
      <c r="AN126" s="228"/>
      <c r="AO126" s="232"/>
      <c r="AP126" s="233"/>
      <c r="AQ126" s="233"/>
      <c r="AR126" s="227"/>
      <c r="AS126" s="228"/>
      <c r="AT126" s="232"/>
      <c r="AU126" s="233"/>
      <c r="AV126" s="233"/>
      <c r="AW126" s="230"/>
      <c r="AX126" s="227"/>
      <c r="AY126" s="228"/>
      <c r="AZ126" s="234"/>
      <c r="BA126" s="234"/>
      <c r="BB126" s="234"/>
      <c r="BC126" s="234"/>
      <c r="BD126" s="234"/>
      <c r="BE126" s="235"/>
      <c r="BF126" s="235"/>
      <c r="BG126" s="235"/>
      <c r="BH126" s="235"/>
      <c r="BI126" s="235"/>
      <c r="BJ126" s="235"/>
      <c r="BK126" s="235"/>
      <c r="BL126" s="235"/>
      <c r="BM126" s="235"/>
      <c r="BN126" s="235"/>
      <c r="BO126" s="235"/>
      <c r="BP126" s="235"/>
      <c r="BQ126" s="235"/>
      <c r="BR126" s="235"/>
      <c r="BS126" s="235"/>
      <c r="BT126" s="235"/>
      <c r="BU126" s="235"/>
      <c r="BV126" s="236"/>
      <c r="BW126" s="236"/>
      <c r="BX126" s="237"/>
      <c r="BY126" s="237"/>
      <c r="BZ126" s="235"/>
      <c r="CA126" s="235"/>
    </row>
    <row r="127" spans="1:79" ht="83.25" customHeight="1" hidden="1">
      <c r="A127" s="565"/>
      <c r="B127" s="565"/>
      <c r="C127" s="565"/>
      <c r="D127" s="565"/>
      <c r="E127" s="567">
        <v>30</v>
      </c>
      <c r="F127" s="566" t="s">
        <v>233</v>
      </c>
      <c r="G127" s="301"/>
      <c r="H127" s="345" t="s">
        <v>234</v>
      </c>
      <c r="I127" s="318"/>
      <c r="J127" s="318"/>
      <c r="K127" s="356"/>
      <c r="L127" s="318"/>
      <c r="M127" s="318"/>
      <c r="N127" s="318"/>
      <c r="O127" s="318"/>
      <c r="P127" s="318"/>
      <c r="Q127" s="318"/>
      <c r="R127" s="342"/>
      <c r="S127" s="343"/>
      <c r="T127" s="357"/>
      <c r="U127" s="357"/>
      <c r="V127" s="578"/>
      <c r="W127" s="240"/>
      <c r="X127" s="223" t="str">
        <f>IF(W127&lt;&gt;0,IF(W127/L127&gt;100%,100%,W127/L127)," ")</f>
        <v> </v>
      </c>
      <c r="Y127" s="239"/>
      <c r="Z127" s="240"/>
      <c r="AA127" s="225" t="str">
        <f>IF(Z127&lt;&gt;0,IF(Z127/M127&gt;100%,100%,Z127/M127)," ")</f>
        <v> </v>
      </c>
      <c r="AB127" s="225"/>
      <c r="AC127" s="227" t="e">
        <f>AVERAGE(X127,AA127)</f>
        <v>#DIV/0!</v>
      </c>
      <c r="AD127" s="228">
        <f>SUM(Y127,AB127)</f>
        <v>0</v>
      </c>
      <c r="AE127" s="240"/>
      <c r="AF127" s="233" t="str">
        <f>IF(AE127&lt;&gt;0,IF(AE127/N127&gt;100%,100%,AE127/N127)," ")</f>
        <v> </v>
      </c>
      <c r="AG127" s="233"/>
      <c r="AH127" s="227" t="e">
        <f>AVERAGE(AC127,AF127)</f>
        <v>#DIV/0!</v>
      </c>
      <c r="AI127" s="228">
        <f>SUM(AD127,AG127)</f>
        <v>0</v>
      </c>
      <c r="AJ127" s="241"/>
      <c r="AK127" s="233" t="str">
        <f>IF(AJ127&lt;&gt;0,IF(AJ127/O127&gt;100%,100%,AJ127/O127)," ")</f>
        <v> </v>
      </c>
      <c r="AL127" s="233"/>
      <c r="AM127" s="227" t="e">
        <f>AVERAGE(AH127,AK127)</f>
        <v>#DIV/0!</v>
      </c>
      <c r="AN127" s="228">
        <f>SUM(AI127,AL127)</f>
        <v>0</v>
      </c>
      <c r="AO127" s="232"/>
      <c r="AP127" s="233" t="str">
        <f>IF(AO127&lt;&gt;0,IF(AO127/P127&gt;100%,100%,AO127/P127)," ")</f>
        <v> </v>
      </c>
      <c r="AQ127" s="233"/>
      <c r="AR127" s="227" t="e">
        <f>AVERAGE(AM127,AP127)</f>
        <v>#DIV/0!</v>
      </c>
      <c r="AS127" s="228">
        <f>SUM(AN127,AQ127)</f>
        <v>0</v>
      </c>
      <c r="AT127" s="232"/>
      <c r="AU127" s="233" t="str">
        <f>IF(AT127&lt;&gt;0,IF(AT127/Q127&gt;100%,100%,AT127/Q127)," ")</f>
        <v> </v>
      </c>
      <c r="AV127" s="233"/>
      <c r="AW127" s="230" t="e">
        <f>AVERAGE(W127,Z127,AE127,AJ127,AO127,AT127)</f>
        <v>#DIV/0!</v>
      </c>
      <c r="AX127" s="227" t="e">
        <f>IF(AW127&lt;&gt;0,IF(AW127/J127&gt;100%,100%,AW127/J127)," ")</f>
        <v>#DIV/0!</v>
      </c>
      <c r="AY127" s="228">
        <f>SUM(AV127,AS127)</f>
        <v>0</v>
      </c>
      <c r="AZ127" s="234"/>
      <c r="BA127" s="234"/>
      <c r="BB127" s="234"/>
      <c r="BC127" s="234"/>
      <c r="BD127" s="234"/>
      <c r="BE127" s="235"/>
      <c r="BF127" s="235"/>
      <c r="BG127" s="235"/>
      <c r="BH127" s="235"/>
      <c r="BI127" s="235"/>
      <c r="BJ127" s="235"/>
      <c r="BK127" s="235"/>
      <c r="BL127" s="235"/>
      <c r="BM127" s="235"/>
      <c r="BN127" s="235"/>
      <c r="BO127" s="235"/>
      <c r="BP127" s="235"/>
      <c r="BQ127" s="235"/>
      <c r="BR127" s="235"/>
      <c r="BS127" s="235"/>
      <c r="BT127" s="235"/>
      <c r="BU127" s="235"/>
      <c r="BV127" s="242"/>
      <c r="BW127" s="242"/>
      <c r="BX127" s="235"/>
      <c r="BY127" s="235"/>
      <c r="BZ127" s="235"/>
      <c r="CA127" s="235"/>
    </row>
    <row r="128" spans="1:79" ht="60" customHeight="1" hidden="1">
      <c r="A128" s="565"/>
      <c r="B128" s="565"/>
      <c r="C128" s="565"/>
      <c r="D128" s="565"/>
      <c r="E128" s="567"/>
      <c r="F128" s="566"/>
      <c r="G128" s="301"/>
      <c r="H128" s="343"/>
      <c r="I128" s="328"/>
      <c r="J128" s="320"/>
      <c r="K128" s="356"/>
      <c r="L128" s="359"/>
      <c r="M128" s="359"/>
      <c r="N128" s="360"/>
      <c r="O128" s="320"/>
      <c r="P128" s="320"/>
      <c r="Q128" s="320"/>
      <c r="R128" s="315"/>
      <c r="S128" s="321"/>
      <c r="T128" s="316"/>
      <c r="U128" s="316"/>
      <c r="V128" s="243" t="s">
        <v>125</v>
      </c>
      <c r="W128" s="240"/>
      <c r="X128" s="223" t="str">
        <f>IF(W128&lt;&gt;0,IF(W128/L128&gt;100%,100%,W128/L128)," ")</f>
        <v> </v>
      </c>
      <c r="Y128" s="239"/>
      <c r="Z128" s="240"/>
      <c r="AA128" s="225" t="str">
        <f>IF(Z128&lt;&gt;0,IF(Z128/M128&gt;100%,100%,Z128/M128)," ")</f>
        <v> </v>
      </c>
      <c r="AB128" s="225"/>
      <c r="AC128" s="227" t="e">
        <f>AVERAGE(X128,AA128)</f>
        <v>#DIV/0!</v>
      </c>
      <c r="AD128" s="228">
        <f>SUM(Y128,AB128)</f>
        <v>0</v>
      </c>
      <c r="AE128" s="240"/>
      <c r="AF128" s="233" t="str">
        <f>IF(AE128&lt;&gt;0,IF(AE128/N128&gt;100%,100%,AE128/N128)," ")</f>
        <v> </v>
      </c>
      <c r="AG128" s="233"/>
      <c r="AH128" s="227" t="e">
        <f>AVERAGE(AC128,AF128)</f>
        <v>#DIV/0!</v>
      </c>
      <c r="AI128" s="228">
        <f>SUM(AD128,AG128)</f>
        <v>0</v>
      </c>
      <c r="AJ128" s="241"/>
      <c r="AK128" s="233" t="str">
        <f>IF(AJ128&lt;&gt;0,IF(AJ128/O128&gt;100%,100%,AJ128/O128)," ")</f>
        <v> </v>
      </c>
      <c r="AL128" s="233"/>
      <c r="AM128" s="227" t="e">
        <f>AVERAGE(AH128,AK128)</f>
        <v>#DIV/0!</v>
      </c>
      <c r="AN128" s="228">
        <f>SUM(AI128,AL128)</f>
        <v>0</v>
      </c>
      <c r="AO128" s="232"/>
      <c r="AP128" s="233" t="str">
        <f>IF(AO128&lt;&gt;0,IF(AO128/P128&gt;100%,100%,AO128/P128)," ")</f>
        <v> </v>
      </c>
      <c r="AQ128" s="233"/>
      <c r="AR128" s="227" t="e">
        <f>AVERAGE(AM128,AP128)</f>
        <v>#DIV/0!</v>
      </c>
      <c r="AS128" s="228">
        <f>SUM(AN128,AQ128)</f>
        <v>0</v>
      </c>
      <c r="AT128" s="232"/>
      <c r="AU128" s="233" t="str">
        <f>IF(AT128&lt;&gt;0,IF(AT128/Q128&gt;100%,100%,AT128/Q128)," ")</f>
        <v> </v>
      </c>
      <c r="AV128" s="233"/>
      <c r="AW128" s="230" t="e">
        <f>AVERAGE(W128,Z128,AE128,AJ128,AO128,AT128)</f>
        <v>#DIV/0!</v>
      </c>
      <c r="AX128" s="227" t="e">
        <f>IF(AW128&lt;&gt;0,IF(AW128/J128&gt;100%,100%,AW128/J128)," ")</f>
        <v>#DIV/0!</v>
      </c>
      <c r="AY128" s="228">
        <f>SUM(AV128,AS128)</f>
        <v>0</v>
      </c>
      <c r="AZ128" s="234"/>
      <c r="BA128" s="234"/>
      <c r="BB128" s="234"/>
      <c r="BC128" s="234"/>
      <c r="BD128" s="234"/>
      <c r="BE128" s="235"/>
      <c r="BF128" s="235"/>
      <c r="BG128" s="235"/>
      <c r="BH128" s="235"/>
      <c r="BI128" s="235"/>
      <c r="BJ128" s="235"/>
      <c r="BK128" s="235"/>
      <c r="BL128" s="235"/>
      <c r="BM128" s="235"/>
      <c r="BN128" s="235"/>
      <c r="BO128" s="235"/>
      <c r="BP128" s="235"/>
      <c r="BQ128" s="235"/>
      <c r="BR128" s="235"/>
      <c r="BS128" s="235"/>
      <c r="BT128" s="235"/>
      <c r="BU128" s="235"/>
      <c r="BV128" s="242"/>
      <c r="BW128" s="242"/>
      <c r="BX128" s="235"/>
      <c r="BY128" s="235"/>
      <c r="BZ128" s="235"/>
      <c r="CA128" s="235"/>
    </row>
    <row r="129" spans="1:79" ht="60" customHeight="1" hidden="1">
      <c r="A129" s="565"/>
      <c r="B129" s="565"/>
      <c r="C129" s="565"/>
      <c r="D129" s="565"/>
      <c r="E129" s="567"/>
      <c r="F129" s="566"/>
      <c r="G129" s="301"/>
      <c r="H129" s="343"/>
      <c r="I129" s="328"/>
      <c r="J129" s="320"/>
      <c r="K129" s="356"/>
      <c r="L129" s="359"/>
      <c r="M129" s="359"/>
      <c r="N129" s="360"/>
      <c r="O129" s="320"/>
      <c r="P129" s="320"/>
      <c r="Q129" s="320"/>
      <c r="R129" s="315"/>
      <c r="S129" s="321"/>
      <c r="T129" s="316"/>
      <c r="U129" s="316"/>
      <c r="V129" s="243"/>
      <c r="W129" s="240"/>
      <c r="X129" s="223"/>
      <c r="Y129" s="239"/>
      <c r="Z129" s="240"/>
      <c r="AA129" s="225"/>
      <c r="AB129" s="225"/>
      <c r="AC129" s="227"/>
      <c r="AD129" s="228"/>
      <c r="AE129" s="240"/>
      <c r="AF129" s="233"/>
      <c r="AG129" s="233"/>
      <c r="AH129" s="227"/>
      <c r="AI129" s="228"/>
      <c r="AJ129" s="241"/>
      <c r="AK129" s="233"/>
      <c r="AL129" s="233"/>
      <c r="AM129" s="227"/>
      <c r="AN129" s="228"/>
      <c r="AO129" s="232"/>
      <c r="AP129" s="233"/>
      <c r="AQ129" s="233"/>
      <c r="AR129" s="227"/>
      <c r="AS129" s="228"/>
      <c r="AT129" s="232"/>
      <c r="AU129" s="233"/>
      <c r="AV129" s="233"/>
      <c r="AW129" s="230"/>
      <c r="AX129" s="227"/>
      <c r="AY129" s="228"/>
      <c r="AZ129" s="234"/>
      <c r="BA129" s="234"/>
      <c r="BB129" s="234"/>
      <c r="BC129" s="234"/>
      <c r="BD129" s="234"/>
      <c r="BE129" s="235"/>
      <c r="BF129" s="235"/>
      <c r="BG129" s="235"/>
      <c r="BH129" s="235"/>
      <c r="BI129" s="235"/>
      <c r="BJ129" s="235"/>
      <c r="BK129" s="235"/>
      <c r="BL129" s="235"/>
      <c r="BM129" s="235"/>
      <c r="BN129" s="235"/>
      <c r="BO129" s="235"/>
      <c r="BP129" s="235"/>
      <c r="BQ129" s="235"/>
      <c r="BR129" s="235"/>
      <c r="BS129" s="235"/>
      <c r="BT129" s="235"/>
      <c r="BU129" s="235"/>
      <c r="BV129" s="242"/>
      <c r="BW129" s="242"/>
      <c r="BX129" s="235"/>
      <c r="BY129" s="235"/>
      <c r="BZ129" s="235"/>
      <c r="CA129" s="235"/>
    </row>
    <row r="130" spans="1:79" ht="60" customHeight="1" hidden="1">
      <c r="A130" s="565"/>
      <c r="B130" s="565"/>
      <c r="C130" s="565"/>
      <c r="D130" s="565"/>
      <c r="E130" s="567"/>
      <c r="F130" s="566"/>
      <c r="G130" s="301"/>
      <c r="H130" s="604" t="s">
        <v>167</v>
      </c>
      <c r="I130" s="604"/>
      <c r="J130" s="604"/>
      <c r="K130" s="356"/>
      <c r="L130" s="359"/>
      <c r="M130" s="359"/>
      <c r="N130" s="360"/>
      <c r="O130" s="320"/>
      <c r="P130" s="320"/>
      <c r="Q130" s="320"/>
      <c r="R130" s="315"/>
      <c r="S130" s="321"/>
      <c r="T130" s="316"/>
      <c r="U130" s="316"/>
      <c r="V130" s="243"/>
      <c r="W130" s="240"/>
      <c r="X130" s="223"/>
      <c r="Y130" s="239"/>
      <c r="Z130" s="240"/>
      <c r="AA130" s="225"/>
      <c r="AB130" s="225"/>
      <c r="AC130" s="227"/>
      <c r="AD130" s="228"/>
      <c r="AE130" s="240"/>
      <c r="AF130" s="233"/>
      <c r="AG130" s="233"/>
      <c r="AH130" s="227"/>
      <c r="AI130" s="228"/>
      <c r="AJ130" s="241"/>
      <c r="AK130" s="233"/>
      <c r="AL130" s="233"/>
      <c r="AM130" s="227"/>
      <c r="AN130" s="228"/>
      <c r="AO130" s="232"/>
      <c r="AP130" s="233"/>
      <c r="AQ130" s="233"/>
      <c r="AR130" s="227"/>
      <c r="AS130" s="228"/>
      <c r="AT130" s="232"/>
      <c r="AU130" s="233"/>
      <c r="AV130" s="233"/>
      <c r="AW130" s="230"/>
      <c r="AX130" s="227"/>
      <c r="AY130" s="228"/>
      <c r="AZ130" s="234"/>
      <c r="BA130" s="234"/>
      <c r="BB130" s="234"/>
      <c r="BC130" s="234"/>
      <c r="BD130" s="234"/>
      <c r="BE130" s="235"/>
      <c r="BF130" s="235"/>
      <c r="BG130" s="235"/>
      <c r="BH130" s="235"/>
      <c r="BI130" s="235"/>
      <c r="BJ130" s="235"/>
      <c r="BK130" s="235"/>
      <c r="BL130" s="235"/>
      <c r="BM130" s="235"/>
      <c r="BN130" s="235"/>
      <c r="BO130" s="235"/>
      <c r="BP130" s="235"/>
      <c r="BQ130" s="235"/>
      <c r="BR130" s="235"/>
      <c r="BS130" s="235"/>
      <c r="BT130" s="235"/>
      <c r="BU130" s="235"/>
      <c r="BV130" s="242"/>
      <c r="BW130" s="242"/>
      <c r="BX130" s="235"/>
      <c r="BY130" s="235"/>
      <c r="BZ130" s="235"/>
      <c r="CA130" s="235"/>
    </row>
    <row r="131" spans="1:79" ht="65.25" customHeight="1" hidden="1">
      <c r="A131" s="565"/>
      <c r="B131" s="565"/>
      <c r="C131" s="565"/>
      <c r="D131" s="566" t="s">
        <v>235</v>
      </c>
      <c r="E131" s="567">
        <v>31</v>
      </c>
      <c r="F131" s="566" t="s">
        <v>236</v>
      </c>
      <c r="G131" s="301"/>
      <c r="H131" s="345" t="s">
        <v>237</v>
      </c>
      <c r="I131" s="328"/>
      <c r="J131" s="320"/>
      <c r="K131" s="356"/>
      <c r="L131" s="359"/>
      <c r="M131" s="359"/>
      <c r="N131" s="360"/>
      <c r="O131" s="320"/>
      <c r="P131" s="320"/>
      <c r="Q131" s="320"/>
      <c r="R131" s="315"/>
      <c r="S131" s="321"/>
      <c r="T131" s="316"/>
      <c r="U131" s="316"/>
      <c r="V131" s="243" t="s">
        <v>125</v>
      </c>
      <c r="W131" s="240"/>
      <c r="X131" s="223" t="str">
        <f>IF(W131&lt;&gt;0,IF(W131/L131&gt;100%,100%,W131/L131)," ")</f>
        <v> </v>
      </c>
      <c r="Y131" s="239"/>
      <c r="Z131" s="240"/>
      <c r="AA131" s="225" t="str">
        <f>IF(Z131&lt;&gt;0,IF(Z131/M131&gt;100%,100%,Z131/M131)," ")</f>
        <v> </v>
      </c>
      <c r="AB131" s="225"/>
      <c r="AC131" s="227" t="e">
        <f>AVERAGE(X131,AA131)</f>
        <v>#DIV/0!</v>
      </c>
      <c r="AD131" s="228">
        <f>SUM(Y131,AB131)</f>
        <v>0</v>
      </c>
      <c r="AE131" s="240"/>
      <c r="AF131" s="233" t="str">
        <f>IF(AE131&lt;&gt;0,IF(AE131/N131&gt;100%,100%,AE131/N131)," ")</f>
        <v> </v>
      </c>
      <c r="AG131" s="233"/>
      <c r="AH131" s="227" t="e">
        <f>AVERAGE(AC131,AF131)</f>
        <v>#DIV/0!</v>
      </c>
      <c r="AI131" s="228">
        <f>SUM(AD131,AG131)</f>
        <v>0</v>
      </c>
      <c r="AJ131" s="241"/>
      <c r="AK131" s="233" t="str">
        <f>IF(AJ131&lt;&gt;0,IF(AJ131/O131&gt;100%,100%,AJ131/O131)," ")</f>
        <v> </v>
      </c>
      <c r="AL131" s="233"/>
      <c r="AM131" s="227" t="e">
        <f>AVERAGE(AH131,AK131)</f>
        <v>#DIV/0!</v>
      </c>
      <c r="AN131" s="228">
        <f>SUM(AI131,AL131)</f>
        <v>0</v>
      </c>
      <c r="AO131" s="232"/>
      <c r="AP131" s="233" t="str">
        <f>IF(AO131&lt;&gt;0,IF(AO131/P131&gt;100%,100%,AO131/P131)," ")</f>
        <v> </v>
      </c>
      <c r="AQ131" s="233"/>
      <c r="AR131" s="227" t="e">
        <f>AVERAGE(AM131,AP131)</f>
        <v>#DIV/0!</v>
      </c>
      <c r="AS131" s="228">
        <f>SUM(AN131,AQ131)</f>
        <v>0</v>
      </c>
      <c r="AT131" s="232"/>
      <c r="AU131" s="233" t="str">
        <f>IF(AT131&lt;&gt;0,IF(AT131/Q131&gt;100%,100%,AT131/Q131)," ")</f>
        <v> </v>
      </c>
      <c r="AV131" s="233"/>
      <c r="AW131" s="230" t="e">
        <f>AVERAGE(W131,Z131,AE131,AJ131,AO131,AT131)</f>
        <v>#DIV/0!</v>
      </c>
      <c r="AX131" s="227" t="e">
        <f>IF(AW131&lt;&gt;0,IF(AW131/J131&gt;100%,100%,AW131/J131)," ")</f>
        <v>#DIV/0!</v>
      </c>
      <c r="AY131" s="228">
        <f>SUM(AV131,AS131)</f>
        <v>0</v>
      </c>
      <c r="AZ131" s="234"/>
      <c r="BA131" s="234"/>
      <c r="BB131" s="234"/>
      <c r="BC131" s="234"/>
      <c r="BD131" s="234"/>
      <c r="BE131" s="235"/>
      <c r="BF131" s="235"/>
      <c r="BG131" s="235"/>
      <c r="BH131" s="235"/>
      <c r="BI131" s="235"/>
      <c r="BJ131" s="235"/>
      <c r="BK131" s="235"/>
      <c r="BL131" s="235"/>
      <c r="BM131" s="235"/>
      <c r="BN131" s="235"/>
      <c r="BO131" s="235"/>
      <c r="BP131" s="235"/>
      <c r="BQ131" s="235"/>
      <c r="BR131" s="235"/>
      <c r="BS131" s="235"/>
      <c r="BT131" s="235"/>
      <c r="BU131" s="235"/>
      <c r="BV131" s="242"/>
      <c r="BW131" s="242"/>
      <c r="BX131" s="235"/>
      <c r="BY131" s="235"/>
      <c r="BZ131" s="235"/>
      <c r="CA131" s="235"/>
    </row>
    <row r="132" spans="1:79" ht="94.5" customHeight="1" hidden="1">
      <c r="A132" s="565"/>
      <c r="B132" s="565"/>
      <c r="C132" s="565"/>
      <c r="D132" s="566"/>
      <c r="E132" s="567"/>
      <c r="F132" s="566"/>
      <c r="G132" s="301"/>
      <c r="H132" s="343"/>
      <c r="I132" s="314"/>
      <c r="J132" s="312"/>
      <c r="K132" s="356"/>
      <c r="L132" s="312"/>
      <c r="M132" s="318"/>
      <c r="N132" s="312"/>
      <c r="O132" s="312"/>
      <c r="P132" s="312"/>
      <c r="Q132" s="312"/>
      <c r="R132" s="334"/>
      <c r="S132" s="334"/>
      <c r="T132" s="335"/>
      <c r="U132" s="335"/>
      <c r="V132" s="243" t="s">
        <v>125</v>
      </c>
      <c r="W132" s="240"/>
      <c r="X132" s="223" t="str">
        <f>IF(W132&lt;&gt;0,IF(W132/L132&gt;100%,100%,W132/L132)," ")</f>
        <v> </v>
      </c>
      <c r="Y132" s="239"/>
      <c r="Z132" s="240"/>
      <c r="AA132" s="225" t="str">
        <f>IF(Z132&lt;&gt;0,IF(Z132/M132&gt;100%,100%,Z132/M132)," ")</f>
        <v> </v>
      </c>
      <c r="AB132" s="225"/>
      <c r="AC132" s="227" t="e">
        <f>AVERAGE(X132,AA132)</f>
        <v>#DIV/0!</v>
      </c>
      <c r="AD132" s="228">
        <f>SUM(Y132,AB132)</f>
        <v>0</v>
      </c>
      <c r="AE132" s="240"/>
      <c r="AF132" s="233" t="str">
        <f>IF(AE132&lt;&gt;0,IF(AE132/N132&gt;100%,100%,AE132/N132)," ")</f>
        <v> </v>
      </c>
      <c r="AG132" s="233"/>
      <c r="AH132" s="227" t="e">
        <f>AVERAGE(AC132,AF132)</f>
        <v>#DIV/0!</v>
      </c>
      <c r="AI132" s="228">
        <f>SUM(AD132,AG132)</f>
        <v>0</v>
      </c>
      <c r="AJ132" s="241"/>
      <c r="AK132" s="233" t="str">
        <f>IF(AJ132&lt;&gt;0,IF(AJ132/O132&gt;100%,100%,AJ132/O132)," ")</f>
        <v> </v>
      </c>
      <c r="AL132" s="233"/>
      <c r="AM132" s="227" t="e">
        <f>AVERAGE(AH132,AK132)</f>
        <v>#DIV/0!</v>
      </c>
      <c r="AN132" s="228">
        <f>SUM(AI132,AL132)</f>
        <v>0</v>
      </c>
      <c r="AO132" s="232"/>
      <c r="AP132" s="233" t="str">
        <f>IF(AO132&lt;&gt;0,IF(AO132/P132&gt;100%,100%,AO132/P132)," ")</f>
        <v> </v>
      </c>
      <c r="AQ132" s="233"/>
      <c r="AR132" s="227" t="e">
        <f>AVERAGE(AM132,AP132)</f>
        <v>#DIV/0!</v>
      </c>
      <c r="AS132" s="228">
        <f>SUM(AN132,AQ132)</f>
        <v>0</v>
      </c>
      <c r="AT132" s="232"/>
      <c r="AU132" s="233" t="str">
        <f>IF(AT132&lt;&gt;0,IF(AT132/Q132&gt;100%,100%,AT132/Q132)," ")</f>
        <v> </v>
      </c>
      <c r="AV132" s="233"/>
      <c r="AW132" s="230" t="e">
        <f>AVERAGE(W132,Z132,AE132,AJ132,AO132,AT132)</f>
        <v>#DIV/0!</v>
      </c>
      <c r="AX132" s="227" t="e">
        <f>IF(AW132&lt;&gt;0,IF(AW132/J132&gt;100%,100%,AW132/J132)," ")</f>
        <v>#DIV/0!</v>
      </c>
      <c r="AY132" s="228">
        <f>SUM(AV132,AS132)</f>
        <v>0</v>
      </c>
      <c r="AZ132" s="245"/>
      <c r="BA132" s="245"/>
      <c r="BB132" s="245"/>
      <c r="BC132" s="245"/>
      <c r="BD132" s="245"/>
      <c r="BE132" s="246"/>
      <c r="BF132" s="246"/>
      <c r="BG132" s="246"/>
      <c r="BH132" s="246"/>
      <c r="BI132" s="246"/>
      <c r="BJ132" s="246"/>
      <c r="BK132" s="246"/>
      <c r="BL132" s="246"/>
      <c r="BM132" s="246"/>
      <c r="BO132" s="246"/>
      <c r="BP132" s="246"/>
      <c r="BQ132" s="246"/>
      <c r="BR132" s="246"/>
      <c r="BS132" s="246"/>
      <c r="BT132" s="246"/>
      <c r="BU132" s="246"/>
      <c r="BV132" s="247"/>
      <c r="BW132" s="247"/>
      <c r="BX132" s="247"/>
      <c r="BY132" s="247"/>
      <c r="BZ132" s="246"/>
      <c r="CA132" s="246"/>
    </row>
    <row r="133" spans="1:97" ht="52.5" customHeight="1" hidden="1">
      <c r="A133" s="565"/>
      <c r="B133" s="565"/>
      <c r="C133" s="565"/>
      <c r="D133" s="566"/>
      <c r="E133" s="567"/>
      <c r="F133" s="566"/>
      <c r="G133" s="301"/>
      <c r="H133" s="343"/>
      <c r="I133" s="363"/>
      <c r="J133" s="363"/>
      <c r="K133" s="364"/>
      <c r="L133" s="363"/>
      <c r="M133" s="365"/>
      <c r="N133" s="363"/>
      <c r="O133" s="363"/>
      <c r="P133" s="363"/>
      <c r="Q133" s="363"/>
      <c r="R133" s="364"/>
      <c r="S133" s="363"/>
      <c r="T133" s="366"/>
      <c r="U133" s="366"/>
      <c r="X133" s="210" t="str">
        <f>IF(W133&lt;&gt;0,IF(W133/L133&gt;100%,100%,W133/L133)," ")</f>
        <v> </v>
      </c>
      <c r="AA133" s="210" t="str">
        <f>IF(Z133&lt;&gt;0,IF(Z133/M133&gt;100%,100%,Z133/M133)," ")</f>
        <v> </v>
      </c>
      <c r="AZ133" s="249"/>
      <c r="BA133" s="249"/>
      <c r="BB133" s="249"/>
      <c r="BC133" s="249"/>
      <c r="BD133" s="249"/>
      <c r="BE133" s="249"/>
      <c r="BF133" s="249"/>
      <c r="BG133" s="249"/>
      <c r="BH133" s="249"/>
      <c r="BI133" s="249"/>
      <c r="BJ133" s="249"/>
      <c r="BK133" s="249"/>
      <c r="BL133" s="249"/>
      <c r="BM133" s="249"/>
      <c r="BN133" s="249"/>
      <c r="BO133" s="249"/>
      <c r="BP133" s="249"/>
      <c r="BQ133" s="249"/>
      <c r="BR133" s="249"/>
      <c r="BS133" s="249"/>
      <c r="BT133" s="249"/>
      <c r="BU133" s="249"/>
      <c r="BV133" s="249"/>
      <c r="BW133" s="249"/>
      <c r="BX133" s="249"/>
      <c r="BY133" s="249"/>
      <c r="BZ133" s="252"/>
      <c r="CA133" s="252"/>
      <c r="CB133" s="249"/>
      <c r="CC133" s="249"/>
      <c r="CD133" s="249"/>
      <c r="CE133" s="249"/>
      <c r="CF133" s="249"/>
      <c r="CG133" s="249"/>
      <c r="CH133" s="249"/>
      <c r="CI133" s="249"/>
      <c r="CJ133" s="249"/>
      <c r="CK133" s="249"/>
      <c r="CL133" s="249"/>
      <c r="CM133" s="249"/>
      <c r="CN133" s="249"/>
      <c r="CO133" s="249"/>
      <c r="CP133" s="249"/>
      <c r="CQ133" s="249"/>
      <c r="CR133" s="249"/>
      <c r="CS133" s="249"/>
    </row>
    <row r="134" spans="1:97" ht="52.5" customHeight="1" hidden="1">
      <c r="A134" s="565"/>
      <c r="B134" s="565"/>
      <c r="C134" s="565"/>
      <c r="D134" s="566"/>
      <c r="E134" s="567"/>
      <c r="F134" s="566"/>
      <c r="G134" s="301"/>
      <c r="H134" s="604" t="s">
        <v>167</v>
      </c>
      <c r="I134" s="604"/>
      <c r="J134" s="604"/>
      <c r="K134" s="356"/>
      <c r="L134" s="363"/>
      <c r="M134" s="365"/>
      <c r="N134" s="363"/>
      <c r="O134" s="363"/>
      <c r="P134" s="363"/>
      <c r="Q134" s="363"/>
      <c r="R134" s="364"/>
      <c r="S134" s="363"/>
      <c r="T134" s="366"/>
      <c r="U134" s="366"/>
      <c r="AZ134" s="249"/>
      <c r="BA134" s="249"/>
      <c r="BB134" s="249"/>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52"/>
      <c r="CA134" s="252"/>
      <c r="CB134" s="249"/>
      <c r="CC134" s="249"/>
      <c r="CD134" s="249"/>
      <c r="CE134" s="249"/>
      <c r="CF134" s="249"/>
      <c r="CG134" s="249"/>
      <c r="CH134" s="249"/>
      <c r="CI134" s="249"/>
      <c r="CJ134" s="249"/>
      <c r="CK134" s="249"/>
      <c r="CL134" s="249"/>
      <c r="CM134" s="249"/>
      <c r="CN134" s="249"/>
      <c r="CO134" s="249"/>
      <c r="CP134" s="249"/>
      <c r="CQ134" s="249"/>
      <c r="CR134" s="249"/>
      <c r="CS134" s="249"/>
    </row>
    <row r="135" spans="1:97" ht="87" customHeight="1" hidden="1">
      <c r="A135" s="565"/>
      <c r="B135" s="565"/>
      <c r="C135" s="565"/>
      <c r="D135" s="566"/>
      <c r="E135" s="567">
        <v>32</v>
      </c>
      <c r="F135" s="566" t="s">
        <v>238</v>
      </c>
      <c r="G135" s="301"/>
      <c r="H135" s="345" t="s">
        <v>239</v>
      </c>
      <c r="I135" s="363"/>
      <c r="J135" s="363"/>
      <c r="K135" s="364"/>
      <c r="L135" s="363"/>
      <c r="M135" s="365"/>
      <c r="N135" s="363"/>
      <c r="O135" s="363"/>
      <c r="P135" s="363"/>
      <c r="Q135" s="363"/>
      <c r="R135" s="364"/>
      <c r="S135" s="363"/>
      <c r="T135" s="366"/>
      <c r="U135" s="366"/>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row>
    <row r="136" spans="1:97" ht="55.5" customHeight="1" hidden="1">
      <c r="A136" s="565"/>
      <c r="B136" s="565"/>
      <c r="C136" s="565"/>
      <c r="D136" s="566"/>
      <c r="E136" s="567"/>
      <c r="F136" s="566"/>
      <c r="G136" s="301"/>
      <c r="H136" s="343"/>
      <c r="I136" s="363"/>
      <c r="J136" s="363"/>
      <c r="K136" s="364"/>
      <c r="L136" s="363"/>
      <c r="M136" s="365"/>
      <c r="N136" s="363"/>
      <c r="O136" s="363"/>
      <c r="P136" s="363"/>
      <c r="Q136" s="363"/>
      <c r="R136" s="364"/>
      <c r="S136" s="363"/>
      <c r="T136" s="366"/>
      <c r="U136" s="366"/>
      <c r="AZ136" s="249"/>
      <c r="BA136" s="249"/>
      <c r="BB136" s="249"/>
      <c r="BC136" s="249"/>
      <c r="BD136" s="249"/>
      <c r="BE136" s="249"/>
      <c r="BF136" s="249"/>
      <c r="BG136" s="249"/>
      <c r="BH136" s="249"/>
      <c r="BI136" s="249"/>
      <c r="BJ136" s="249"/>
      <c r="BK136" s="249"/>
      <c r="BL136" s="249"/>
      <c r="BM136" s="249"/>
      <c r="BN136" s="249"/>
      <c r="BO136" s="249"/>
      <c r="BP136" s="249"/>
      <c r="BQ136" s="249"/>
      <c r="BR136" s="249"/>
      <c r="BS136" s="249"/>
      <c r="BT136" s="249"/>
      <c r="BU136" s="249"/>
      <c r="BV136" s="249"/>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row>
    <row r="137" spans="1:97" ht="55.5" customHeight="1" hidden="1">
      <c r="A137" s="565"/>
      <c r="B137" s="565"/>
      <c r="C137" s="565"/>
      <c r="D137" s="566"/>
      <c r="E137" s="567"/>
      <c r="F137" s="566"/>
      <c r="G137" s="301"/>
      <c r="H137" s="343"/>
      <c r="I137" s="363"/>
      <c r="J137" s="363"/>
      <c r="K137" s="364"/>
      <c r="L137" s="363"/>
      <c r="M137" s="365"/>
      <c r="N137" s="363"/>
      <c r="O137" s="363"/>
      <c r="P137" s="363"/>
      <c r="Q137" s="363"/>
      <c r="R137" s="364"/>
      <c r="S137" s="363"/>
      <c r="T137" s="366"/>
      <c r="U137" s="366"/>
      <c r="AZ137" s="249"/>
      <c r="BA137" s="249"/>
      <c r="BB137" s="249"/>
      <c r="BC137" s="249"/>
      <c r="BD137" s="249"/>
      <c r="BE137" s="249"/>
      <c r="BF137" s="249"/>
      <c r="BG137" s="249"/>
      <c r="BH137" s="249"/>
      <c r="BI137" s="249"/>
      <c r="BJ137" s="249"/>
      <c r="BK137" s="249"/>
      <c r="BL137" s="249"/>
      <c r="BM137" s="249"/>
      <c r="BN137" s="249"/>
      <c r="BO137" s="249"/>
      <c r="BP137" s="249"/>
      <c r="BQ137" s="249"/>
      <c r="BR137" s="249"/>
      <c r="BS137" s="249"/>
      <c r="BT137" s="249"/>
      <c r="BU137" s="249"/>
      <c r="BV137" s="249"/>
      <c r="BW137" s="249"/>
      <c r="BX137" s="249"/>
      <c r="BY137" s="249"/>
      <c r="BZ137" s="249"/>
      <c r="CA137" s="249"/>
      <c r="CB137" s="249"/>
      <c r="CC137" s="249"/>
      <c r="CD137" s="249"/>
      <c r="CE137" s="249"/>
      <c r="CF137" s="249"/>
      <c r="CG137" s="249"/>
      <c r="CH137" s="249"/>
      <c r="CI137" s="249"/>
      <c r="CJ137" s="249"/>
      <c r="CK137" s="249"/>
      <c r="CL137" s="249"/>
      <c r="CM137" s="249"/>
      <c r="CN137" s="249"/>
      <c r="CO137" s="249"/>
      <c r="CP137" s="249"/>
      <c r="CQ137" s="249"/>
      <c r="CR137" s="249"/>
      <c r="CS137" s="249"/>
    </row>
    <row r="138" spans="1:97" ht="55.5" customHeight="1" hidden="1">
      <c r="A138" s="565"/>
      <c r="B138" s="565"/>
      <c r="C138" s="565"/>
      <c r="D138" s="566"/>
      <c r="E138" s="567"/>
      <c r="F138" s="566"/>
      <c r="G138" s="301"/>
      <c r="H138" s="604" t="s">
        <v>167</v>
      </c>
      <c r="I138" s="604"/>
      <c r="J138" s="604"/>
      <c r="K138" s="356"/>
      <c r="L138" s="363"/>
      <c r="M138" s="365"/>
      <c r="N138" s="363"/>
      <c r="O138" s="363"/>
      <c r="P138" s="363"/>
      <c r="Q138" s="363"/>
      <c r="R138" s="364"/>
      <c r="S138" s="363"/>
      <c r="T138" s="366"/>
      <c r="U138" s="366"/>
      <c r="AZ138" s="249"/>
      <c r="BA138" s="249"/>
      <c r="BB138" s="249"/>
      <c r="BC138" s="249"/>
      <c r="BD138" s="249"/>
      <c r="BE138" s="249"/>
      <c r="BF138" s="249"/>
      <c r="BG138" s="249"/>
      <c r="BH138" s="249"/>
      <c r="BI138" s="249"/>
      <c r="BJ138" s="249"/>
      <c r="BK138" s="249"/>
      <c r="BL138" s="249"/>
      <c r="BM138" s="249"/>
      <c r="BN138" s="249"/>
      <c r="BO138" s="249"/>
      <c r="BP138" s="249"/>
      <c r="BQ138" s="249"/>
      <c r="BR138" s="249"/>
      <c r="BS138" s="249"/>
      <c r="BT138" s="249"/>
      <c r="BU138" s="249"/>
      <c r="BV138" s="249"/>
      <c r="BW138" s="249"/>
      <c r="BX138" s="249"/>
      <c r="BY138" s="249"/>
      <c r="BZ138" s="249"/>
      <c r="CA138" s="249"/>
      <c r="CB138" s="249"/>
      <c r="CC138" s="249"/>
      <c r="CD138" s="249"/>
      <c r="CE138" s="249"/>
      <c r="CF138" s="249"/>
      <c r="CG138" s="249"/>
      <c r="CH138" s="249"/>
      <c r="CI138" s="249"/>
      <c r="CJ138" s="249"/>
      <c r="CK138" s="249"/>
      <c r="CL138" s="249"/>
      <c r="CM138" s="249"/>
      <c r="CN138" s="249"/>
      <c r="CO138" s="249"/>
      <c r="CP138" s="249"/>
      <c r="CQ138" s="249"/>
      <c r="CR138" s="249"/>
      <c r="CS138" s="249"/>
    </row>
    <row r="139" spans="1:21" ht="87" customHeight="1" hidden="1">
      <c r="A139" s="565"/>
      <c r="B139" s="565" t="s">
        <v>240</v>
      </c>
      <c r="C139" s="565" t="s">
        <v>241</v>
      </c>
      <c r="D139" s="566" t="s">
        <v>242</v>
      </c>
      <c r="E139" s="567">
        <v>33</v>
      </c>
      <c r="F139" s="566" t="s">
        <v>243</v>
      </c>
      <c r="G139" s="301"/>
      <c r="H139" s="345" t="s">
        <v>244</v>
      </c>
      <c r="I139" s="363"/>
      <c r="J139" s="363"/>
      <c r="K139" s="364"/>
      <c r="L139" s="363"/>
      <c r="M139" s="365"/>
      <c r="N139" s="363"/>
      <c r="O139" s="363"/>
      <c r="P139" s="363"/>
      <c r="Q139" s="363"/>
      <c r="R139" s="364"/>
      <c r="S139" s="363"/>
      <c r="T139" s="366"/>
      <c r="U139" s="366"/>
    </row>
    <row r="140" spans="1:21" ht="69" customHeight="1" hidden="1">
      <c r="A140" s="565"/>
      <c r="B140" s="565"/>
      <c r="C140" s="565"/>
      <c r="D140" s="566"/>
      <c r="E140" s="567"/>
      <c r="F140" s="566"/>
      <c r="G140" s="301"/>
      <c r="H140" s="343"/>
      <c r="I140" s="363"/>
      <c r="J140" s="363"/>
      <c r="K140" s="364"/>
      <c r="L140" s="363"/>
      <c r="M140" s="365"/>
      <c r="N140" s="363"/>
      <c r="O140" s="363"/>
      <c r="P140" s="363"/>
      <c r="Q140" s="363"/>
      <c r="R140" s="364"/>
      <c r="S140" s="363"/>
      <c r="T140" s="366"/>
      <c r="U140" s="366"/>
    </row>
    <row r="141" spans="1:21" ht="69" customHeight="1" hidden="1">
      <c r="A141" s="565"/>
      <c r="B141" s="565"/>
      <c r="C141" s="565"/>
      <c r="D141" s="566"/>
      <c r="E141" s="567"/>
      <c r="F141" s="566"/>
      <c r="G141" s="301"/>
      <c r="H141" s="343"/>
      <c r="I141" s="363"/>
      <c r="J141" s="363"/>
      <c r="K141" s="364"/>
      <c r="L141" s="363"/>
      <c r="M141" s="365"/>
      <c r="N141" s="363"/>
      <c r="O141" s="363"/>
      <c r="P141" s="363"/>
      <c r="Q141" s="363"/>
      <c r="R141" s="364"/>
      <c r="S141" s="363"/>
      <c r="T141" s="366"/>
      <c r="U141" s="366"/>
    </row>
    <row r="142" spans="1:21" ht="69" customHeight="1" hidden="1">
      <c r="A142" s="565"/>
      <c r="B142" s="565"/>
      <c r="C142" s="565"/>
      <c r="D142" s="566"/>
      <c r="E142" s="567"/>
      <c r="F142" s="566"/>
      <c r="G142" s="301"/>
      <c r="H142" s="604" t="s">
        <v>167</v>
      </c>
      <c r="I142" s="604"/>
      <c r="J142" s="604"/>
      <c r="K142" s="356"/>
      <c r="L142" s="363"/>
      <c r="M142" s="365"/>
      <c r="N142" s="363"/>
      <c r="O142" s="363"/>
      <c r="P142" s="363"/>
      <c r="Q142" s="363"/>
      <c r="R142" s="364"/>
      <c r="S142" s="363"/>
      <c r="T142" s="366"/>
      <c r="U142" s="366"/>
    </row>
    <row r="143" spans="1:21" ht="70.5" customHeight="1" hidden="1">
      <c r="A143" s="565"/>
      <c r="B143" s="565"/>
      <c r="C143" s="565"/>
      <c r="D143" s="566"/>
      <c r="E143" s="567">
        <v>34</v>
      </c>
      <c r="F143" s="566" t="s">
        <v>245</v>
      </c>
      <c r="G143" s="301"/>
      <c r="H143" s="345" t="s">
        <v>246</v>
      </c>
      <c r="I143" s="363"/>
      <c r="J143" s="363"/>
      <c r="K143" s="364"/>
      <c r="L143" s="363"/>
      <c r="M143" s="365"/>
      <c r="N143" s="363"/>
      <c r="O143" s="363"/>
      <c r="P143" s="363"/>
      <c r="Q143" s="363"/>
      <c r="R143" s="364"/>
      <c r="S143" s="363"/>
      <c r="T143" s="366"/>
      <c r="U143" s="366"/>
    </row>
    <row r="144" spans="1:21" ht="58.5" customHeight="1" hidden="1">
      <c r="A144" s="565"/>
      <c r="B144" s="565"/>
      <c r="C144" s="565"/>
      <c r="D144" s="566"/>
      <c r="E144" s="567"/>
      <c r="F144" s="566"/>
      <c r="G144" s="301"/>
      <c r="H144" s="343"/>
      <c r="I144" s="363"/>
      <c r="J144" s="363"/>
      <c r="K144" s="364"/>
      <c r="L144" s="363"/>
      <c r="M144" s="365"/>
      <c r="N144" s="363"/>
      <c r="O144" s="363"/>
      <c r="P144" s="363"/>
      <c r="Q144" s="363"/>
      <c r="R144" s="364"/>
      <c r="S144" s="363"/>
      <c r="T144" s="366"/>
      <c r="U144" s="366"/>
    </row>
    <row r="145" spans="1:21" ht="64.5" customHeight="1" hidden="1">
      <c r="A145" s="565"/>
      <c r="B145" s="565"/>
      <c r="C145" s="565"/>
      <c r="D145" s="566"/>
      <c r="E145" s="567"/>
      <c r="F145" s="566"/>
      <c r="G145" s="301"/>
      <c r="H145" s="343"/>
      <c r="I145" s="363"/>
      <c r="J145" s="363"/>
      <c r="K145" s="364"/>
      <c r="L145" s="363"/>
      <c r="M145" s="365"/>
      <c r="N145" s="363"/>
      <c r="O145" s="363"/>
      <c r="P145" s="363"/>
      <c r="Q145" s="363"/>
      <c r="R145" s="364"/>
      <c r="S145" s="363"/>
      <c r="T145" s="366"/>
      <c r="U145" s="366"/>
    </row>
    <row r="146" spans="1:21" ht="64.5" customHeight="1" hidden="1">
      <c r="A146" s="565"/>
      <c r="B146" s="565"/>
      <c r="C146" s="565"/>
      <c r="D146" s="566"/>
      <c r="E146" s="567"/>
      <c r="F146" s="566"/>
      <c r="G146" s="301"/>
      <c r="H146" s="604" t="s">
        <v>167</v>
      </c>
      <c r="I146" s="604"/>
      <c r="J146" s="604"/>
      <c r="K146" s="356"/>
      <c r="L146" s="363"/>
      <c r="M146" s="365"/>
      <c r="N146" s="363"/>
      <c r="O146" s="363"/>
      <c r="P146" s="363"/>
      <c r="Q146" s="363"/>
      <c r="R146" s="364"/>
      <c r="S146" s="363"/>
      <c r="T146" s="366"/>
      <c r="U146" s="366"/>
    </row>
    <row r="147" spans="1:21" ht="79.5" customHeight="1" hidden="1">
      <c r="A147" s="565"/>
      <c r="B147" s="565"/>
      <c r="C147" s="565"/>
      <c r="D147" s="565" t="s">
        <v>247</v>
      </c>
      <c r="E147" s="567">
        <v>35</v>
      </c>
      <c r="F147" s="565" t="s">
        <v>248</v>
      </c>
      <c r="G147" s="301"/>
      <c r="H147" s="345" t="s">
        <v>249</v>
      </c>
      <c r="I147" s="363"/>
      <c r="J147" s="363"/>
      <c r="K147" s="364"/>
      <c r="L147" s="363"/>
      <c r="M147" s="365"/>
      <c r="N147" s="363"/>
      <c r="O147" s="363"/>
      <c r="P147" s="363"/>
      <c r="Q147" s="363"/>
      <c r="R147" s="364"/>
      <c r="S147" s="363"/>
      <c r="T147" s="366"/>
      <c r="U147" s="366"/>
    </row>
    <row r="148" spans="1:21" ht="64.5" customHeight="1" hidden="1">
      <c r="A148" s="565"/>
      <c r="B148" s="565"/>
      <c r="C148" s="565"/>
      <c r="D148" s="565"/>
      <c r="E148" s="567"/>
      <c r="F148" s="565"/>
      <c r="G148" s="301"/>
      <c r="H148" s="343"/>
      <c r="I148" s="363"/>
      <c r="J148" s="363"/>
      <c r="K148" s="364"/>
      <c r="L148" s="363"/>
      <c r="M148" s="365"/>
      <c r="N148" s="363"/>
      <c r="O148" s="363"/>
      <c r="P148" s="363"/>
      <c r="Q148" s="363"/>
      <c r="R148" s="364"/>
      <c r="S148" s="363"/>
      <c r="T148" s="366"/>
      <c r="U148" s="366"/>
    </row>
    <row r="149" spans="1:21" ht="64.5" customHeight="1" hidden="1">
      <c r="A149" s="565"/>
      <c r="B149" s="565"/>
      <c r="C149" s="565"/>
      <c r="D149" s="565"/>
      <c r="E149" s="567"/>
      <c r="F149" s="565"/>
      <c r="G149" s="301"/>
      <c r="H149" s="343"/>
      <c r="I149" s="363"/>
      <c r="J149" s="363"/>
      <c r="K149" s="364"/>
      <c r="L149" s="363"/>
      <c r="M149" s="365"/>
      <c r="N149" s="363"/>
      <c r="O149" s="363"/>
      <c r="P149" s="363"/>
      <c r="Q149" s="363"/>
      <c r="R149" s="364"/>
      <c r="S149" s="363"/>
      <c r="T149" s="366"/>
      <c r="U149" s="366"/>
    </row>
    <row r="150" spans="1:21" ht="64.5" customHeight="1" hidden="1">
      <c r="A150" s="565"/>
      <c r="B150" s="565"/>
      <c r="C150" s="565"/>
      <c r="D150" s="565"/>
      <c r="E150" s="567"/>
      <c r="F150" s="565"/>
      <c r="G150" s="301"/>
      <c r="H150" s="604" t="s">
        <v>167</v>
      </c>
      <c r="I150" s="604"/>
      <c r="J150" s="604"/>
      <c r="K150" s="356"/>
      <c r="L150" s="363"/>
      <c r="M150" s="365"/>
      <c r="N150" s="363"/>
      <c r="O150" s="363"/>
      <c r="P150" s="363"/>
      <c r="Q150" s="363"/>
      <c r="R150" s="364"/>
      <c r="S150" s="363"/>
      <c r="T150" s="366"/>
      <c r="U150" s="366"/>
    </row>
    <row r="151" spans="1:21" ht="54" customHeight="1" hidden="1">
      <c r="A151" s="565"/>
      <c r="B151" s="565"/>
      <c r="C151" s="565"/>
      <c r="D151" s="565"/>
      <c r="E151" s="567">
        <v>36</v>
      </c>
      <c r="F151" s="565" t="s">
        <v>250</v>
      </c>
      <c r="G151" s="301"/>
      <c r="H151" s="345" t="s">
        <v>251</v>
      </c>
      <c r="I151" s="363"/>
      <c r="J151" s="363"/>
      <c r="K151" s="364"/>
      <c r="L151" s="363"/>
      <c r="M151" s="365"/>
      <c r="N151" s="363"/>
      <c r="O151" s="363"/>
      <c r="P151" s="363"/>
      <c r="Q151" s="363"/>
      <c r="R151" s="364"/>
      <c r="S151" s="363"/>
      <c r="T151" s="366"/>
      <c r="U151" s="366"/>
    </row>
    <row r="152" spans="1:21" ht="57" customHeight="1" hidden="1">
      <c r="A152" s="565"/>
      <c r="B152" s="565"/>
      <c r="C152" s="565"/>
      <c r="D152" s="565"/>
      <c r="E152" s="567"/>
      <c r="F152" s="565"/>
      <c r="G152" s="301"/>
      <c r="H152" s="343"/>
      <c r="I152" s="363"/>
      <c r="J152" s="363"/>
      <c r="K152" s="364"/>
      <c r="L152" s="363"/>
      <c r="M152" s="365"/>
      <c r="N152" s="363"/>
      <c r="O152" s="363"/>
      <c r="P152" s="363"/>
      <c r="Q152" s="363"/>
      <c r="R152" s="364"/>
      <c r="S152" s="363"/>
      <c r="T152" s="366"/>
      <c r="U152" s="366"/>
    </row>
    <row r="153" spans="1:21" ht="57" customHeight="1" hidden="1">
      <c r="A153" s="565"/>
      <c r="B153" s="565"/>
      <c r="C153" s="565"/>
      <c r="D153" s="565"/>
      <c r="E153" s="567"/>
      <c r="F153" s="565"/>
      <c r="G153" s="301"/>
      <c r="H153" s="343"/>
      <c r="I153" s="363"/>
      <c r="J153" s="363"/>
      <c r="K153" s="364"/>
      <c r="L153" s="363"/>
      <c r="M153" s="365"/>
      <c r="N153" s="363"/>
      <c r="O153" s="363"/>
      <c r="P153" s="363"/>
      <c r="Q153" s="363"/>
      <c r="R153" s="364"/>
      <c r="S153" s="363"/>
      <c r="T153" s="366"/>
      <c r="U153" s="366"/>
    </row>
    <row r="154" spans="1:21" ht="57" customHeight="1" hidden="1">
      <c r="A154" s="565"/>
      <c r="B154" s="565"/>
      <c r="C154" s="565"/>
      <c r="D154" s="565"/>
      <c r="E154" s="567"/>
      <c r="F154" s="565"/>
      <c r="G154" s="301"/>
      <c r="H154" s="604" t="s">
        <v>167</v>
      </c>
      <c r="I154" s="604"/>
      <c r="J154" s="604"/>
      <c r="K154" s="356"/>
      <c r="L154" s="363"/>
      <c r="M154" s="365"/>
      <c r="N154" s="363"/>
      <c r="O154" s="363"/>
      <c r="P154" s="363"/>
      <c r="Q154" s="363"/>
      <c r="R154" s="364"/>
      <c r="S154" s="363"/>
      <c r="T154" s="366"/>
      <c r="U154" s="366"/>
    </row>
    <row r="155" spans="1:21" ht="72" customHeight="1" hidden="1">
      <c r="A155" s="565"/>
      <c r="B155" s="565"/>
      <c r="C155" s="565"/>
      <c r="D155" s="565"/>
      <c r="E155" s="567">
        <v>37</v>
      </c>
      <c r="F155" s="565" t="s">
        <v>252</v>
      </c>
      <c r="G155" s="301"/>
      <c r="H155" s="345" t="s">
        <v>253</v>
      </c>
      <c r="I155" s="363"/>
      <c r="J155" s="363"/>
      <c r="K155" s="364"/>
      <c r="L155" s="363"/>
      <c r="M155" s="365"/>
      <c r="N155" s="363"/>
      <c r="O155" s="363"/>
      <c r="P155" s="363"/>
      <c r="Q155" s="363"/>
      <c r="R155" s="364"/>
      <c r="S155" s="363"/>
      <c r="T155" s="366"/>
      <c r="U155" s="366"/>
    </row>
    <row r="156" spans="1:21" ht="60" customHeight="1" hidden="1">
      <c r="A156" s="565"/>
      <c r="B156" s="565"/>
      <c r="C156" s="565"/>
      <c r="D156" s="565"/>
      <c r="E156" s="567"/>
      <c r="F156" s="565"/>
      <c r="G156" s="301"/>
      <c r="H156" s="343"/>
      <c r="I156" s="363"/>
      <c r="J156" s="363"/>
      <c r="K156" s="364"/>
      <c r="L156" s="363"/>
      <c r="M156" s="365"/>
      <c r="N156" s="363"/>
      <c r="O156" s="363"/>
      <c r="P156" s="363"/>
      <c r="Q156" s="363"/>
      <c r="R156" s="364"/>
      <c r="S156" s="363"/>
      <c r="T156" s="366"/>
      <c r="U156" s="366"/>
    </row>
    <row r="157" spans="1:21" ht="60" customHeight="1" hidden="1">
      <c r="A157" s="565"/>
      <c r="B157" s="565"/>
      <c r="C157" s="565"/>
      <c r="D157" s="565"/>
      <c r="E157" s="567"/>
      <c r="F157" s="565"/>
      <c r="G157" s="301"/>
      <c r="H157" s="343"/>
      <c r="I157" s="363"/>
      <c r="J157" s="363"/>
      <c r="K157" s="364"/>
      <c r="L157" s="363"/>
      <c r="M157" s="365"/>
      <c r="N157" s="363"/>
      <c r="O157" s="363"/>
      <c r="P157" s="363"/>
      <c r="Q157" s="363"/>
      <c r="R157" s="364"/>
      <c r="S157" s="363"/>
      <c r="T157" s="366"/>
      <c r="U157" s="366"/>
    </row>
    <row r="158" spans="1:21" ht="60" customHeight="1" hidden="1">
      <c r="A158" s="565"/>
      <c r="B158" s="565"/>
      <c r="C158" s="565"/>
      <c r="D158" s="565"/>
      <c r="E158" s="567"/>
      <c r="F158" s="565"/>
      <c r="G158" s="301"/>
      <c r="H158" s="604" t="s">
        <v>167</v>
      </c>
      <c r="I158" s="604"/>
      <c r="J158" s="604"/>
      <c r="K158" s="356"/>
      <c r="L158" s="363"/>
      <c r="M158" s="365"/>
      <c r="N158" s="363"/>
      <c r="O158" s="363"/>
      <c r="P158" s="363"/>
      <c r="Q158" s="363"/>
      <c r="R158" s="364"/>
      <c r="S158" s="363"/>
      <c r="T158" s="366"/>
      <c r="U158" s="366"/>
    </row>
    <row r="159" spans="1:21" ht="82.5" customHeight="1" hidden="1">
      <c r="A159" s="565"/>
      <c r="B159" s="565"/>
      <c r="C159" s="565"/>
      <c r="D159" s="565"/>
      <c r="E159" s="567">
        <v>38</v>
      </c>
      <c r="F159" s="565" t="s">
        <v>254</v>
      </c>
      <c r="G159" s="301"/>
      <c r="H159" s="345" t="s">
        <v>255</v>
      </c>
      <c r="I159" s="363"/>
      <c r="J159" s="363"/>
      <c r="K159" s="364"/>
      <c r="L159" s="363"/>
      <c r="M159" s="365"/>
      <c r="N159" s="363"/>
      <c r="O159" s="363"/>
      <c r="P159" s="363"/>
      <c r="Q159" s="363"/>
      <c r="R159" s="364"/>
      <c r="S159" s="363"/>
      <c r="T159" s="366"/>
      <c r="U159" s="366"/>
    </row>
    <row r="160" spans="1:21" ht="76.5" customHeight="1" hidden="1">
      <c r="A160" s="565"/>
      <c r="B160" s="565"/>
      <c r="C160" s="565"/>
      <c r="D160" s="565"/>
      <c r="E160" s="567"/>
      <c r="F160" s="565"/>
      <c r="G160" s="301"/>
      <c r="H160" s="343"/>
      <c r="I160" s="363"/>
      <c r="J160" s="363"/>
      <c r="K160" s="364"/>
      <c r="L160" s="363"/>
      <c r="M160" s="365"/>
      <c r="N160" s="363"/>
      <c r="O160" s="363"/>
      <c r="P160" s="363"/>
      <c r="Q160" s="363"/>
      <c r="R160" s="364"/>
      <c r="S160" s="363"/>
      <c r="T160" s="366"/>
      <c r="U160" s="366"/>
    </row>
    <row r="161" spans="1:21" ht="76.5" customHeight="1" hidden="1">
      <c r="A161" s="565"/>
      <c r="B161" s="565"/>
      <c r="C161" s="565"/>
      <c r="D161" s="565"/>
      <c r="E161" s="567"/>
      <c r="F161" s="565"/>
      <c r="G161" s="301"/>
      <c r="H161" s="343"/>
      <c r="I161" s="363"/>
      <c r="J161" s="363"/>
      <c r="K161" s="364"/>
      <c r="L161" s="363"/>
      <c r="M161" s="365"/>
      <c r="N161" s="363"/>
      <c r="O161" s="363"/>
      <c r="P161" s="363"/>
      <c r="Q161" s="363"/>
      <c r="R161" s="364"/>
      <c r="S161" s="363"/>
      <c r="T161" s="366"/>
      <c r="U161" s="366"/>
    </row>
    <row r="162" spans="1:21" ht="76.5" customHeight="1" hidden="1">
      <c r="A162" s="565"/>
      <c r="B162" s="565"/>
      <c r="C162" s="565"/>
      <c r="D162" s="565"/>
      <c r="E162" s="567"/>
      <c r="F162" s="565"/>
      <c r="G162" s="301"/>
      <c r="H162" s="604" t="s">
        <v>167</v>
      </c>
      <c r="I162" s="604"/>
      <c r="J162" s="604"/>
      <c r="K162" s="356"/>
      <c r="L162" s="363"/>
      <c r="M162" s="365"/>
      <c r="N162" s="363"/>
      <c r="O162" s="363"/>
      <c r="P162" s="363"/>
      <c r="Q162" s="363"/>
      <c r="R162" s="364"/>
      <c r="S162" s="363"/>
      <c r="T162" s="366"/>
      <c r="U162" s="366"/>
    </row>
    <row r="163" spans="1:21" ht="93" customHeight="1" hidden="1">
      <c r="A163" s="565"/>
      <c r="B163" s="565"/>
      <c r="C163" s="565"/>
      <c r="D163" s="565" t="s">
        <v>256</v>
      </c>
      <c r="E163" s="567">
        <v>39</v>
      </c>
      <c r="F163" s="565" t="s">
        <v>257</v>
      </c>
      <c r="G163" s="301"/>
      <c r="H163" s="345" t="s">
        <v>258</v>
      </c>
      <c r="I163" s="363"/>
      <c r="J163" s="363"/>
      <c r="K163" s="364"/>
      <c r="L163" s="363"/>
      <c r="M163" s="365"/>
      <c r="N163" s="363"/>
      <c r="O163" s="363"/>
      <c r="P163" s="363"/>
      <c r="Q163" s="363"/>
      <c r="R163" s="364"/>
      <c r="S163" s="363"/>
      <c r="T163" s="366"/>
      <c r="U163" s="366"/>
    </row>
    <row r="164" spans="1:21" ht="69" customHeight="1" hidden="1">
      <c r="A164" s="565"/>
      <c r="B164" s="565"/>
      <c r="C164" s="565"/>
      <c r="D164" s="565"/>
      <c r="E164" s="567"/>
      <c r="F164" s="565"/>
      <c r="G164" s="301"/>
      <c r="H164" s="343"/>
      <c r="I164" s="363"/>
      <c r="J164" s="363"/>
      <c r="K164" s="364"/>
      <c r="L164" s="363"/>
      <c r="M164" s="365"/>
      <c r="N164" s="363"/>
      <c r="O164" s="363"/>
      <c r="P164" s="363"/>
      <c r="Q164" s="363"/>
      <c r="R164" s="364"/>
      <c r="S164" s="363"/>
      <c r="T164" s="366"/>
      <c r="U164" s="366"/>
    </row>
    <row r="165" spans="1:21" ht="75" customHeight="1" hidden="1">
      <c r="A165" s="565"/>
      <c r="B165" s="565"/>
      <c r="C165" s="565"/>
      <c r="D165" s="565"/>
      <c r="E165" s="567"/>
      <c r="F165" s="565"/>
      <c r="G165" s="301"/>
      <c r="H165" s="343"/>
      <c r="I165" s="363"/>
      <c r="J165" s="363"/>
      <c r="K165" s="364"/>
      <c r="L165" s="363"/>
      <c r="M165" s="365"/>
      <c r="N165" s="363"/>
      <c r="O165" s="363"/>
      <c r="P165" s="363"/>
      <c r="Q165" s="363"/>
      <c r="R165" s="364"/>
      <c r="S165" s="363"/>
      <c r="T165" s="366"/>
      <c r="U165" s="366"/>
    </row>
    <row r="166" spans="1:21" ht="75" customHeight="1" hidden="1">
      <c r="A166" s="565"/>
      <c r="B166" s="565"/>
      <c r="C166" s="565"/>
      <c r="D166" s="565"/>
      <c r="E166" s="567"/>
      <c r="F166" s="565"/>
      <c r="G166" s="301"/>
      <c r="H166" s="604" t="s">
        <v>167</v>
      </c>
      <c r="I166" s="604"/>
      <c r="J166" s="604"/>
      <c r="K166" s="356"/>
      <c r="L166" s="363"/>
      <c r="M166" s="365"/>
      <c r="N166" s="363"/>
      <c r="O166" s="363"/>
      <c r="P166" s="363"/>
      <c r="Q166" s="363"/>
      <c r="R166" s="364"/>
      <c r="S166" s="363"/>
      <c r="T166" s="366"/>
      <c r="U166" s="366"/>
    </row>
    <row r="167" spans="1:21" ht="61.5" customHeight="1" hidden="1">
      <c r="A167" s="565"/>
      <c r="B167" s="565"/>
      <c r="C167" s="565"/>
      <c r="D167" s="565"/>
      <c r="E167" s="567">
        <v>40</v>
      </c>
      <c r="F167" s="565" t="s">
        <v>259</v>
      </c>
      <c r="G167" s="301"/>
      <c r="H167" s="343"/>
      <c r="I167" s="363"/>
      <c r="J167" s="363"/>
      <c r="K167" s="364"/>
      <c r="L167" s="363"/>
      <c r="M167" s="365"/>
      <c r="N167" s="363"/>
      <c r="O167" s="363"/>
      <c r="P167" s="363"/>
      <c r="Q167" s="363"/>
      <c r="R167" s="364"/>
      <c r="S167" s="363"/>
      <c r="T167" s="366"/>
      <c r="U167" s="366"/>
    </row>
    <row r="168" spans="1:21" ht="61.5" customHeight="1" hidden="1">
      <c r="A168" s="565"/>
      <c r="B168" s="565"/>
      <c r="C168" s="565"/>
      <c r="D168" s="565"/>
      <c r="E168" s="567"/>
      <c r="F168" s="565"/>
      <c r="G168" s="301"/>
      <c r="H168" s="343"/>
      <c r="I168" s="363"/>
      <c r="J168" s="363"/>
      <c r="K168" s="364"/>
      <c r="L168" s="363"/>
      <c r="M168" s="365"/>
      <c r="N168" s="363"/>
      <c r="O168" s="363"/>
      <c r="P168" s="363"/>
      <c r="Q168" s="363"/>
      <c r="R168" s="364"/>
      <c r="S168" s="363"/>
      <c r="T168" s="366"/>
      <c r="U168" s="366"/>
    </row>
    <row r="169" spans="1:21" ht="55.5" customHeight="1" hidden="1">
      <c r="A169" s="565"/>
      <c r="B169" s="565"/>
      <c r="C169" s="565"/>
      <c r="D169" s="565"/>
      <c r="E169" s="567"/>
      <c r="F169" s="565"/>
      <c r="G169" s="367"/>
      <c r="H169" s="343"/>
      <c r="I169" s="363"/>
      <c r="J169" s="363"/>
      <c r="K169" s="364"/>
      <c r="L169" s="363"/>
      <c r="M169" s="365"/>
      <c r="N169" s="363"/>
      <c r="O169" s="363"/>
      <c r="P169" s="363"/>
      <c r="Q169" s="363"/>
      <c r="R169" s="364"/>
      <c r="S169" s="363"/>
      <c r="T169" s="366"/>
      <c r="U169" s="366"/>
    </row>
    <row r="170" spans="1:21" ht="60.75" customHeight="1" hidden="1">
      <c r="A170" s="565"/>
      <c r="B170" s="565"/>
      <c r="C170" s="565"/>
      <c r="D170" s="565"/>
      <c r="E170" s="567"/>
      <c r="F170" s="565"/>
      <c r="G170" s="301"/>
      <c r="H170" s="604" t="s">
        <v>167</v>
      </c>
      <c r="I170" s="604"/>
      <c r="J170" s="604"/>
      <c r="K170" s="356"/>
      <c r="L170" s="363"/>
      <c r="M170" s="365"/>
      <c r="N170" s="363"/>
      <c r="O170" s="363"/>
      <c r="P170" s="363"/>
      <c r="Q170" s="363"/>
      <c r="R170" s="364"/>
      <c r="S170" s="363"/>
      <c r="T170" s="366"/>
      <c r="U170" s="366"/>
    </row>
    <row r="171" spans="8:21" ht="20.25" hidden="1">
      <c r="H171" s="253"/>
      <c r="I171" s="253"/>
      <c r="J171" s="253"/>
      <c r="K171" s="368"/>
      <c r="L171" s="253"/>
      <c r="M171" s="369"/>
      <c r="N171" s="253"/>
      <c r="O171" s="253"/>
      <c r="P171" s="253"/>
      <c r="Q171" s="253"/>
      <c r="R171" s="368"/>
      <c r="S171" s="253"/>
      <c r="T171" s="253"/>
      <c r="U171" s="253"/>
    </row>
    <row r="172" spans="1:79" s="297" customFormat="1" ht="75.75" customHeight="1">
      <c r="A172" s="568" t="s">
        <v>414</v>
      </c>
      <c r="B172" s="569"/>
      <c r="C172" s="569"/>
      <c r="D172" s="569"/>
      <c r="E172" s="291"/>
      <c r="F172" s="292"/>
      <c r="G172" s="292"/>
      <c r="H172" s="292"/>
      <c r="I172" s="292"/>
      <c r="J172" s="292"/>
      <c r="K172" s="292"/>
      <c r="L172" s="292"/>
      <c r="M172" s="370">
        <f>M50+M46+M42+M38+M34+M30+M26+M22+M17+M12</f>
        <v>0.3002</v>
      </c>
      <c r="N172" s="292"/>
      <c r="O172" s="292"/>
      <c r="P172" s="371"/>
      <c r="Q172" s="371"/>
      <c r="R172" s="372"/>
      <c r="S172" s="373"/>
      <c r="T172" s="373"/>
      <c r="U172" s="373"/>
      <c r="V172" s="293"/>
      <c r="W172" s="294"/>
      <c r="X172" s="293">
        <v>1</v>
      </c>
      <c r="Y172" s="293">
        <f>SUM(Y130:Y171)</f>
        <v>0</v>
      </c>
      <c r="Z172" s="295" t="e">
        <f>AVERAGE(Z130:Z171)</f>
        <v>#DIV/0!</v>
      </c>
      <c r="AA172" s="296">
        <f>SUM(V172,Y172)</f>
        <v>0</v>
      </c>
      <c r="AB172" s="294">
        <f>$E$58/6</f>
        <v>0</v>
      </c>
      <c r="AC172" s="293">
        <v>1</v>
      </c>
      <c r="AD172" s="293">
        <f>SUM(AD130:AD171)</f>
        <v>0</v>
      </c>
      <c r="AE172" s="295" t="e">
        <f>AVERAGE(AE130:AE171)</f>
        <v>#DIV/0!</v>
      </c>
      <c r="AF172" s="296">
        <f>SUM(AA172,AD172)</f>
        <v>0</v>
      </c>
      <c r="AG172" s="294">
        <f>$E$58/6</f>
        <v>0</v>
      </c>
      <c r="AH172" s="293">
        <v>1</v>
      </c>
      <c r="AI172" s="293">
        <f>SUM(AI130:AI171)</f>
        <v>0</v>
      </c>
      <c r="AJ172" s="295" t="e">
        <f>AVERAGE(AJ130:AJ171)</f>
        <v>#DIV/0!</v>
      </c>
      <c r="AK172" s="296">
        <f>SUM(AF172,AI172)</f>
        <v>0</v>
      </c>
      <c r="AL172" s="294">
        <f>$E$58/6</f>
        <v>0</v>
      </c>
      <c r="AM172" s="293">
        <v>1</v>
      </c>
      <c r="AN172" s="293">
        <f>SUM(AN130:AN171)</f>
        <v>0</v>
      </c>
      <c r="AO172" s="295" t="e">
        <f>AVERAGE(AO130:AO171)</f>
        <v>#DIV/0!</v>
      </c>
      <c r="AP172" s="296">
        <f>SUM(AK172,AN172)</f>
        <v>0</v>
      </c>
      <c r="AQ172" s="294">
        <f>$E$58/6</f>
        <v>0</v>
      </c>
      <c r="AR172" s="293">
        <v>1</v>
      </c>
      <c r="AS172" s="293">
        <f>SUM(AS130:AS171)</f>
        <v>0</v>
      </c>
      <c r="AU172" s="295"/>
      <c r="AV172" s="298">
        <f>SUM(V172,Y172,AD172,AI172,AN172,AS172)</f>
        <v>0</v>
      </c>
      <c r="AW172" s="299"/>
      <c r="CA172" s="300"/>
    </row>
    <row r="173" spans="1:79" s="259" customFormat="1" ht="58.5" customHeight="1">
      <c r="A173" s="527" t="s">
        <v>153</v>
      </c>
      <c r="B173" s="527" t="s">
        <v>154</v>
      </c>
      <c r="C173" s="529" t="s">
        <v>155</v>
      </c>
      <c r="D173" s="527" t="s">
        <v>156</v>
      </c>
      <c r="E173" s="528" t="s">
        <v>157</v>
      </c>
      <c r="F173" s="527" t="s">
        <v>158</v>
      </c>
      <c r="G173" s="528" t="s">
        <v>157</v>
      </c>
      <c r="H173" s="528" t="s">
        <v>261</v>
      </c>
      <c r="I173" s="533" t="s">
        <v>262</v>
      </c>
      <c r="J173" s="529" t="s">
        <v>263</v>
      </c>
      <c r="K173" s="533" t="s">
        <v>413</v>
      </c>
      <c r="L173" s="530" t="s">
        <v>159</v>
      </c>
      <c r="M173" s="536" t="s">
        <v>264</v>
      </c>
      <c r="N173" s="538" t="s">
        <v>265</v>
      </c>
      <c r="O173" s="539"/>
      <c r="P173" s="539"/>
      <c r="Q173" s="539"/>
      <c r="R173" s="539"/>
      <c r="S173" s="540"/>
      <c r="T173" s="529" t="s">
        <v>10</v>
      </c>
      <c r="U173" s="529" t="s">
        <v>95</v>
      </c>
      <c r="V173" s="257"/>
      <c r="W173" s="586" t="s">
        <v>116</v>
      </c>
      <c r="X173" s="587"/>
      <c r="Y173" s="587"/>
      <c r="Z173" s="587"/>
      <c r="AA173" s="587"/>
      <c r="AB173" s="587"/>
      <c r="AC173" s="587"/>
      <c r="AD173" s="587"/>
      <c r="AE173" s="587"/>
      <c r="AF173" s="587"/>
      <c r="AG173" s="587"/>
      <c r="AH173" s="587"/>
      <c r="AI173" s="587"/>
      <c r="AJ173" s="587"/>
      <c r="AK173" s="587"/>
      <c r="AL173" s="587"/>
      <c r="AM173" s="587"/>
      <c r="AN173" s="587"/>
      <c r="AO173" s="587"/>
      <c r="AP173" s="587"/>
      <c r="AQ173" s="587"/>
      <c r="AR173" s="587"/>
      <c r="AS173" s="587"/>
      <c r="AT173" s="587"/>
      <c r="AU173" s="587"/>
      <c r="AV173" s="587"/>
      <c r="AW173" s="587"/>
      <c r="AX173" s="587"/>
      <c r="AY173" s="258"/>
      <c r="AZ173" s="588" t="s">
        <v>117</v>
      </c>
      <c r="BA173" s="589"/>
      <c r="BB173" s="589"/>
      <c r="BC173" s="589"/>
      <c r="BD173" s="589"/>
      <c r="BE173" s="589"/>
      <c r="BF173" s="589"/>
      <c r="BG173" s="589"/>
      <c r="BH173" s="589"/>
      <c r="BI173" s="589"/>
      <c r="BJ173" s="589"/>
      <c r="BK173" s="589"/>
      <c r="BL173" s="258"/>
      <c r="BM173" s="258"/>
      <c r="BN173" s="590" t="s">
        <v>118</v>
      </c>
      <c r="BO173" s="591"/>
      <c r="BP173" s="591"/>
      <c r="BQ173" s="591"/>
      <c r="BR173" s="591"/>
      <c r="BS173" s="592"/>
      <c r="BT173" s="593" t="s">
        <v>120</v>
      </c>
      <c r="BU173" s="593" t="s">
        <v>121</v>
      </c>
      <c r="BV173" s="594" t="s">
        <v>122</v>
      </c>
      <c r="BW173" s="594"/>
      <c r="BX173" s="594"/>
      <c r="BY173" s="594"/>
      <c r="BZ173" s="594"/>
      <c r="CA173" s="594"/>
    </row>
    <row r="174" spans="1:79" s="259" customFormat="1" ht="90" customHeight="1">
      <c r="A174" s="528"/>
      <c r="B174" s="528"/>
      <c r="C174" s="530"/>
      <c r="D174" s="528"/>
      <c r="E174" s="531"/>
      <c r="F174" s="528"/>
      <c r="G174" s="532"/>
      <c r="H174" s="532"/>
      <c r="I174" s="534"/>
      <c r="J174" s="529"/>
      <c r="K174" s="534"/>
      <c r="L174" s="535"/>
      <c r="M174" s="537"/>
      <c r="N174" s="290">
        <v>1</v>
      </c>
      <c r="O174" s="290">
        <v>2</v>
      </c>
      <c r="P174" s="290">
        <v>3</v>
      </c>
      <c r="Q174" s="290">
        <v>4</v>
      </c>
      <c r="R174" s="290">
        <v>5</v>
      </c>
      <c r="S174" s="290">
        <v>6</v>
      </c>
      <c r="T174" s="529"/>
      <c r="U174" s="529"/>
      <c r="V174" s="261"/>
      <c r="W174" s="262">
        <v>1</v>
      </c>
      <c r="X174" s="262" t="s">
        <v>119</v>
      </c>
      <c r="Y174" s="262" t="s">
        <v>144</v>
      </c>
      <c r="Z174" s="262">
        <v>2</v>
      </c>
      <c r="AA174" s="262" t="s">
        <v>119</v>
      </c>
      <c r="AB174" s="262" t="s">
        <v>144</v>
      </c>
      <c r="AC174" s="262" t="s">
        <v>126</v>
      </c>
      <c r="AD174" s="262" t="s">
        <v>145</v>
      </c>
      <c r="AE174" s="262">
        <v>3</v>
      </c>
      <c r="AF174" s="262" t="s">
        <v>119</v>
      </c>
      <c r="AG174" s="262" t="s">
        <v>144</v>
      </c>
      <c r="AH174" s="262" t="s">
        <v>127</v>
      </c>
      <c r="AI174" s="262" t="s">
        <v>146</v>
      </c>
      <c r="AJ174" s="262">
        <v>4</v>
      </c>
      <c r="AK174" s="262" t="s">
        <v>119</v>
      </c>
      <c r="AL174" s="262" t="s">
        <v>144</v>
      </c>
      <c r="AM174" s="262" t="s">
        <v>128</v>
      </c>
      <c r="AN174" s="262" t="s">
        <v>147</v>
      </c>
      <c r="AO174" s="262">
        <v>5</v>
      </c>
      <c r="AP174" s="262" t="s">
        <v>119</v>
      </c>
      <c r="AQ174" s="262" t="s">
        <v>144</v>
      </c>
      <c r="AR174" s="262" t="s">
        <v>129</v>
      </c>
      <c r="AS174" s="262" t="s">
        <v>148</v>
      </c>
      <c r="AT174" s="262">
        <v>6</v>
      </c>
      <c r="AU174" s="262" t="s">
        <v>119</v>
      </c>
      <c r="AV174" s="262" t="s">
        <v>144</v>
      </c>
      <c r="AW174" s="263" t="s">
        <v>130</v>
      </c>
      <c r="AX174" s="264" t="s">
        <v>404</v>
      </c>
      <c r="AY174" s="262" t="s">
        <v>151</v>
      </c>
      <c r="AZ174" s="262">
        <v>1</v>
      </c>
      <c r="BA174" s="262" t="s">
        <v>119</v>
      </c>
      <c r="BB174" s="262">
        <v>2</v>
      </c>
      <c r="BC174" s="262" t="s">
        <v>119</v>
      </c>
      <c r="BD174" s="262">
        <v>3</v>
      </c>
      <c r="BE174" s="262" t="s">
        <v>119</v>
      </c>
      <c r="BF174" s="262">
        <v>4</v>
      </c>
      <c r="BG174" s="262" t="s">
        <v>119</v>
      </c>
      <c r="BH174" s="262">
        <v>5</v>
      </c>
      <c r="BI174" s="262" t="s">
        <v>119</v>
      </c>
      <c r="BJ174" s="262">
        <v>6</v>
      </c>
      <c r="BK174" s="262" t="s">
        <v>119</v>
      </c>
      <c r="BL174" s="262"/>
      <c r="BM174" s="262"/>
      <c r="BN174" s="262">
        <v>1</v>
      </c>
      <c r="BO174" s="262">
        <v>2</v>
      </c>
      <c r="BP174" s="262">
        <v>3</v>
      </c>
      <c r="BQ174" s="262">
        <v>4</v>
      </c>
      <c r="BR174" s="262">
        <v>5</v>
      </c>
      <c r="BS174" s="265">
        <v>6</v>
      </c>
      <c r="BT174" s="593"/>
      <c r="BU174" s="593"/>
      <c r="BV174" s="260">
        <v>1</v>
      </c>
      <c r="BW174" s="260">
        <v>2</v>
      </c>
      <c r="BX174" s="260">
        <v>3</v>
      </c>
      <c r="BY174" s="260">
        <v>4</v>
      </c>
      <c r="BZ174" s="260">
        <v>5</v>
      </c>
      <c r="CA174" s="260">
        <v>6</v>
      </c>
    </row>
    <row r="175" spans="1:21" ht="67.5" customHeight="1">
      <c r="A175" s="541"/>
      <c r="B175" s="552" t="s">
        <v>183</v>
      </c>
      <c r="C175" s="552" t="s">
        <v>184</v>
      </c>
      <c r="D175" s="552" t="s">
        <v>185</v>
      </c>
      <c r="E175" s="546">
        <v>11</v>
      </c>
      <c r="F175" s="549" t="s">
        <v>186</v>
      </c>
      <c r="G175" s="301">
        <v>23</v>
      </c>
      <c r="H175" s="345" t="s">
        <v>187</v>
      </c>
      <c r="I175" s="312" t="s">
        <v>285</v>
      </c>
      <c r="J175" s="312">
        <v>0.79</v>
      </c>
      <c r="K175" s="312" t="s">
        <v>311</v>
      </c>
      <c r="L175" s="312">
        <v>0.9</v>
      </c>
      <c r="M175" s="313">
        <f>M178*60%</f>
        <v>0.015179999999999999</v>
      </c>
      <c r="N175" s="318"/>
      <c r="O175" s="312">
        <v>0.9</v>
      </c>
      <c r="P175" s="312">
        <v>0.9</v>
      </c>
      <c r="Q175" s="312">
        <v>0.9</v>
      </c>
      <c r="R175" s="312">
        <v>0.9</v>
      </c>
      <c r="S175" s="312">
        <v>0.9</v>
      </c>
      <c r="T175" s="315" t="s">
        <v>312</v>
      </c>
      <c r="U175" s="374" t="s">
        <v>313</v>
      </c>
    </row>
    <row r="176" spans="1:21" ht="63.75" customHeight="1">
      <c r="A176" s="541"/>
      <c r="B176" s="541"/>
      <c r="C176" s="541"/>
      <c r="D176" s="541"/>
      <c r="E176" s="547"/>
      <c r="F176" s="550"/>
      <c r="G176" s="301">
        <v>24</v>
      </c>
      <c r="H176" s="312" t="s">
        <v>314</v>
      </c>
      <c r="I176" s="312" t="s">
        <v>285</v>
      </c>
      <c r="J176" s="312" t="s">
        <v>272</v>
      </c>
      <c r="K176" s="312" t="s">
        <v>311</v>
      </c>
      <c r="L176" s="346">
        <v>2</v>
      </c>
      <c r="M176" s="313">
        <f>M178*10%</f>
        <v>0.00253</v>
      </c>
      <c r="N176" s="375"/>
      <c r="O176" s="346"/>
      <c r="P176" s="346"/>
      <c r="Q176" s="346">
        <v>2</v>
      </c>
      <c r="R176" s="346">
        <v>2</v>
      </c>
      <c r="S176" s="346">
        <v>2</v>
      </c>
      <c r="T176" s="315" t="s">
        <v>312</v>
      </c>
      <c r="U176" s="374" t="s">
        <v>313</v>
      </c>
    </row>
    <row r="177" spans="1:21" ht="59.25" customHeight="1">
      <c r="A177" s="541"/>
      <c r="B177" s="541"/>
      <c r="C177" s="541"/>
      <c r="D177" s="541"/>
      <c r="E177" s="547"/>
      <c r="F177" s="550"/>
      <c r="G177" s="301">
        <v>25</v>
      </c>
      <c r="H177" s="312" t="s">
        <v>315</v>
      </c>
      <c r="I177" s="312" t="s">
        <v>285</v>
      </c>
      <c r="J177" s="312" t="s">
        <v>272</v>
      </c>
      <c r="K177" s="312" t="s">
        <v>281</v>
      </c>
      <c r="L177" s="312">
        <v>0.25</v>
      </c>
      <c r="M177" s="313">
        <f>M178*30%</f>
        <v>0.0075899999999999995</v>
      </c>
      <c r="N177" s="375"/>
      <c r="O177" s="346"/>
      <c r="P177" s="346"/>
      <c r="Q177" s="346"/>
      <c r="R177" s="346"/>
      <c r="S177" s="312">
        <v>0.25</v>
      </c>
      <c r="T177" s="315" t="s">
        <v>312</v>
      </c>
      <c r="U177" s="374" t="s">
        <v>313</v>
      </c>
    </row>
    <row r="178" spans="1:25" s="256" customFormat="1" ht="26.25" customHeight="1">
      <c r="A178" s="541"/>
      <c r="B178" s="541"/>
      <c r="C178" s="541"/>
      <c r="D178" s="541"/>
      <c r="E178" s="548"/>
      <c r="F178" s="551"/>
      <c r="G178" s="322"/>
      <c r="H178" s="543" t="s">
        <v>167</v>
      </c>
      <c r="I178" s="544"/>
      <c r="J178" s="544"/>
      <c r="K178" s="544"/>
      <c r="L178" s="545"/>
      <c r="M178" s="377">
        <v>0.0253</v>
      </c>
      <c r="N178" s="377"/>
      <c r="O178" s="377"/>
      <c r="P178" s="377"/>
      <c r="Q178" s="377"/>
      <c r="R178" s="377"/>
      <c r="S178" s="377"/>
      <c r="T178" s="327"/>
      <c r="U178" s="327"/>
      <c r="Y178" s="288"/>
    </row>
    <row r="179" spans="1:21" ht="60.75" customHeight="1">
      <c r="A179" s="541"/>
      <c r="B179" s="541"/>
      <c r="C179" s="541"/>
      <c r="D179" s="541"/>
      <c r="E179" s="546">
        <v>12</v>
      </c>
      <c r="F179" s="549" t="s">
        <v>188</v>
      </c>
      <c r="G179" s="301">
        <v>26</v>
      </c>
      <c r="H179" s="345" t="s">
        <v>189</v>
      </c>
      <c r="I179" s="312" t="s">
        <v>285</v>
      </c>
      <c r="J179" s="350">
        <v>0.77</v>
      </c>
      <c r="K179" s="312" t="s">
        <v>311</v>
      </c>
      <c r="L179" s="312">
        <v>0.8</v>
      </c>
      <c r="M179" s="313">
        <f>1.07%/3</f>
        <v>0.003566666666666667</v>
      </c>
      <c r="N179" s="314"/>
      <c r="O179" s="314"/>
      <c r="P179" s="312">
        <v>0.8</v>
      </c>
      <c r="Q179" s="314"/>
      <c r="R179" s="314"/>
      <c r="S179" s="312">
        <v>0.8</v>
      </c>
      <c r="T179" s="315" t="s">
        <v>316</v>
      </c>
      <c r="U179" s="374" t="s">
        <v>313</v>
      </c>
    </row>
    <row r="180" spans="1:21" ht="42.75" customHeight="1">
      <c r="A180" s="541"/>
      <c r="B180" s="541"/>
      <c r="C180" s="541"/>
      <c r="D180" s="541"/>
      <c r="E180" s="547"/>
      <c r="F180" s="550"/>
      <c r="G180" s="301">
        <v>27</v>
      </c>
      <c r="H180" s="312" t="s">
        <v>317</v>
      </c>
      <c r="I180" s="312" t="s">
        <v>299</v>
      </c>
      <c r="J180" s="312" t="s">
        <v>272</v>
      </c>
      <c r="K180" s="312" t="s">
        <v>311</v>
      </c>
      <c r="L180" s="350" t="s">
        <v>318</v>
      </c>
      <c r="M180" s="313">
        <v>0.0076</v>
      </c>
      <c r="N180" s="350" t="s">
        <v>318</v>
      </c>
      <c r="O180" s="350" t="s">
        <v>318</v>
      </c>
      <c r="P180" s="350" t="s">
        <v>318</v>
      </c>
      <c r="Q180" s="350" t="s">
        <v>318</v>
      </c>
      <c r="R180" s="350" t="s">
        <v>318</v>
      </c>
      <c r="S180" s="350" t="s">
        <v>318</v>
      </c>
      <c r="T180" s="315" t="s">
        <v>316</v>
      </c>
      <c r="U180" s="374" t="s">
        <v>313</v>
      </c>
    </row>
    <row r="181" spans="1:21" ht="52.5" customHeight="1">
      <c r="A181" s="541"/>
      <c r="B181" s="541"/>
      <c r="C181" s="541"/>
      <c r="D181" s="541"/>
      <c r="E181" s="547"/>
      <c r="F181" s="550"/>
      <c r="G181" s="301">
        <v>28</v>
      </c>
      <c r="H181" s="312" t="s">
        <v>319</v>
      </c>
      <c r="I181" s="312" t="s">
        <v>299</v>
      </c>
      <c r="J181" s="380">
        <v>0.319</v>
      </c>
      <c r="K181" s="312" t="s">
        <v>311</v>
      </c>
      <c r="L181" s="350" t="s">
        <v>427</v>
      </c>
      <c r="M181" s="313">
        <v>0.007</v>
      </c>
      <c r="N181" s="350" t="s">
        <v>427</v>
      </c>
      <c r="O181" s="350" t="s">
        <v>427</v>
      </c>
      <c r="P181" s="350" t="s">
        <v>427</v>
      </c>
      <c r="Q181" s="350" t="s">
        <v>427</v>
      </c>
      <c r="R181" s="350" t="s">
        <v>427</v>
      </c>
      <c r="S181" s="350" t="s">
        <v>427</v>
      </c>
      <c r="T181" s="315" t="s">
        <v>316</v>
      </c>
      <c r="U181" s="374" t="s">
        <v>313</v>
      </c>
    </row>
    <row r="182" spans="1:21" ht="57.75" customHeight="1">
      <c r="A182" s="541"/>
      <c r="B182" s="541"/>
      <c r="C182" s="541"/>
      <c r="D182" s="541"/>
      <c r="E182" s="547"/>
      <c r="F182" s="550"/>
      <c r="G182" s="301">
        <v>29</v>
      </c>
      <c r="H182" s="381" t="s">
        <v>320</v>
      </c>
      <c r="I182" s="312" t="s">
        <v>285</v>
      </c>
      <c r="J182" s="312">
        <v>0.85</v>
      </c>
      <c r="K182" s="312" t="s">
        <v>311</v>
      </c>
      <c r="L182" s="331">
        <v>0.95</v>
      </c>
      <c r="M182" s="313">
        <f>M179</f>
        <v>0.003566666666666667</v>
      </c>
      <c r="N182" s="331">
        <v>0.95</v>
      </c>
      <c r="O182" s="331">
        <v>0.95</v>
      </c>
      <c r="P182" s="331">
        <v>0.95</v>
      </c>
      <c r="Q182" s="331">
        <v>0.95</v>
      </c>
      <c r="R182" s="331">
        <v>0.95</v>
      </c>
      <c r="S182" s="331">
        <v>0.95</v>
      </c>
      <c r="T182" s="315" t="s">
        <v>316</v>
      </c>
      <c r="U182" s="374" t="s">
        <v>313</v>
      </c>
    </row>
    <row r="183" spans="1:21" ht="71.25" customHeight="1">
      <c r="A183" s="541"/>
      <c r="B183" s="541"/>
      <c r="C183" s="541"/>
      <c r="D183" s="541"/>
      <c r="E183" s="547"/>
      <c r="F183" s="550"/>
      <c r="G183" s="301">
        <v>30</v>
      </c>
      <c r="H183" s="381" t="s">
        <v>321</v>
      </c>
      <c r="I183" s="312" t="s">
        <v>285</v>
      </c>
      <c r="J183" s="312">
        <v>0.8</v>
      </c>
      <c r="K183" s="312" t="s">
        <v>311</v>
      </c>
      <c r="L183" s="331">
        <v>0.9</v>
      </c>
      <c r="M183" s="313">
        <f>M179</f>
        <v>0.003566666666666667</v>
      </c>
      <c r="N183" s="331"/>
      <c r="O183" s="331"/>
      <c r="P183" s="331">
        <v>0.9</v>
      </c>
      <c r="Q183" s="331"/>
      <c r="R183" s="331"/>
      <c r="S183" s="331">
        <v>0.9</v>
      </c>
      <c r="T183" s="315" t="s">
        <v>316</v>
      </c>
      <c r="U183" s="374" t="s">
        <v>313</v>
      </c>
    </row>
    <row r="184" spans="1:25" s="256" customFormat="1" ht="26.25" customHeight="1">
      <c r="A184" s="541"/>
      <c r="B184" s="541"/>
      <c r="C184" s="541"/>
      <c r="D184" s="541"/>
      <c r="E184" s="548"/>
      <c r="F184" s="551"/>
      <c r="G184" s="322"/>
      <c r="H184" s="543" t="s">
        <v>167</v>
      </c>
      <c r="I184" s="544"/>
      <c r="J184" s="544"/>
      <c r="K184" s="544"/>
      <c r="L184" s="545"/>
      <c r="M184" s="377">
        <f>SUM(M179:M183)</f>
        <v>0.0253</v>
      </c>
      <c r="N184" s="377"/>
      <c r="O184" s="377"/>
      <c r="P184" s="377"/>
      <c r="Q184" s="377"/>
      <c r="R184" s="377"/>
      <c r="S184" s="377"/>
      <c r="T184" s="327"/>
      <c r="U184" s="327"/>
      <c r="Y184" s="288"/>
    </row>
    <row r="185" spans="1:21" ht="66" customHeight="1">
      <c r="A185" s="541"/>
      <c r="B185" s="541"/>
      <c r="C185" s="541"/>
      <c r="D185" s="541"/>
      <c r="E185" s="546">
        <v>13</v>
      </c>
      <c r="F185" s="553" t="s">
        <v>190</v>
      </c>
      <c r="G185" s="301">
        <v>31</v>
      </c>
      <c r="H185" s="345" t="s">
        <v>192</v>
      </c>
      <c r="I185" s="312" t="s">
        <v>299</v>
      </c>
      <c r="J185" s="360">
        <v>2.1</v>
      </c>
      <c r="K185" s="312" t="s">
        <v>281</v>
      </c>
      <c r="L185" s="360">
        <v>2.4</v>
      </c>
      <c r="M185" s="313">
        <f>0.45%</f>
        <v>0.0045000000000000005</v>
      </c>
      <c r="N185" s="360"/>
      <c r="O185" s="360"/>
      <c r="P185" s="360"/>
      <c r="Q185" s="360"/>
      <c r="R185" s="360"/>
      <c r="S185" s="360">
        <v>2.4</v>
      </c>
      <c r="T185" s="315" t="s">
        <v>322</v>
      </c>
      <c r="U185" s="374" t="s">
        <v>313</v>
      </c>
    </row>
    <row r="186" spans="1:21" ht="93.75" customHeight="1">
      <c r="A186" s="541"/>
      <c r="B186" s="541"/>
      <c r="C186" s="541"/>
      <c r="D186" s="541"/>
      <c r="E186" s="547"/>
      <c r="F186" s="554"/>
      <c r="G186" s="301">
        <v>32</v>
      </c>
      <c r="H186" s="381" t="s">
        <v>420</v>
      </c>
      <c r="I186" s="312" t="s">
        <v>285</v>
      </c>
      <c r="J186" s="380">
        <v>0.682</v>
      </c>
      <c r="K186" s="312" t="s">
        <v>281</v>
      </c>
      <c r="L186" s="312">
        <v>0.9</v>
      </c>
      <c r="M186" s="313">
        <v>0.0045</v>
      </c>
      <c r="N186" s="314"/>
      <c r="O186" s="314"/>
      <c r="P186" s="314"/>
      <c r="Q186" s="314"/>
      <c r="R186" s="314"/>
      <c r="S186" s="314">
        <v>0.9</v>
      </c>
      <c r="T186" s="315" t="s">
        <v>435</v>
      </c>
      <c r="U186" s="374" t="s">
        <v>313</v>
      </c>
    </row>
    <row r="187" spans="1:21" ht="102.75" customHeight="1">
      <c r="A187" s="541"/>
      <c r="B187" s="541"/>
      <c r="C187" s="541"/>
      <c r="D187" s="541"/>
      <c r="E187" s="547"/>
      <c r="F187" s="554"/>
      <c r="G187" s="301">
        <v>33</v>
      </c>
      <c r="H187" s="381" t="s">
        <v>421</v>
      </c>
      <c r="I187" s="312" t="s">
        <v>285</v>
      </c>
      <c r="J187" s="312" t="s">
        <v>272</v>
      </c>
      <c r="K187" s="312" t="s">
        <v>273</v>
      </c>
      <c r="L187" s="312">
        <v>0.85</v>
      </c>
      <c r="M187" s="313">
        <f>M188-M185-M186</f>
        <v>0.0163</v>
      </c>
      <c r="N187" s="235"/>
      <c r="O187" s="314">
        <v>0.4</v>
      </c>
      <c r="P187" s="314">
        <v>0.45</v>
      </c>
      <c r="Q187" s="235"/>
      <c r="R187" s="235"/>
      <c r="S187" s="235"/>
      <c r="T187" s="315" t="s">
        <v>323</v>
      </c>
      <c r="U187" s="374" t="s">
        <v>324</v>
      </c>
    </row>
    <row r="188" spans="1:25" s="256" customFormat="1" ht="26.25" customHeight="1">
      <c r="A188" s="541"/>
      <c r="B188" s="541"/>
      <c r="C188" s="541"/>
      <c r="D188" s="541"/>
      <c r="E188" s="548"/>
      <c r="F188" s="555"/>
      <c r="G188" s="322"/>
      <c r="H188" s="543" t="s">
        <v>167</v>
      </c>
      <c r="I188" s="544"/>
      <c r="J188" s="544"/>
      <c r="K188" s="544"/>
      <c r="L188" s="545"/>
      <c r="M188" s="377">
        <v>0.0253</v>
      </c>
      <c r="N188" s="377"/>
      <c r="O188" s="377"/>
      <c r="P188" s="377"/>
      <c r="Q188" s="377"/>
      <c r="R188" s="377"/>
      <c r="S188" s="377"/>
      <c r="T188" s="327"/>
      <c r="U188" s="327"/>
      <c r="Y188" s="288"/>
    </row>
    <row r="189" spans="1:21" ht="55.5" customHeight="1">
      <c r="A189" s="541"/>
      <c r="B189" s="541"/>
      <c r="C189" s="541"/>
      <c r="D189" s="541"/>
      <c r="E189" s="546">
        <v>14</v>
      </c>
      <c r="F189" s="553" t="s">
        <v>193</v>
      </c>
      <c r="G189" s="301">
        <v>33</v>
      </c>
      <c r="H189" s="382" t="s">
        <v>325</v>
      </c>
      <c r="I189" s="312" t="s">
        <v>285</v>
      </c>
      <c r="J189" s="312" t="s">
        <v>272</v>
      </c>
      <c r="K189" s="312" t="s">
        <v>273</v>
      </c>
      <c r="L189" s="312">
        <v>0.54</v>
      </c>
      <c r="M189" s="313">
        <f>$M$193/4</f>
        <v>0.005475</v>
      </c>
      <c r="N189" s="339"/>
      <c r="O189" s="314"/>
      <c r="P189" s="312">
        <f>L189/4</f>
        <v>0.135</v>
      </c>
      <c r="Q189" s="312">
        <f>L189/4</f>
        <v>0.135</v>
      </c>
      <c r="R189" s="312">
        <f>L189/4</f>
        <v>0.135</v>
      </c>
      <c r="S189" s="312">
        <f>L189/4</f>
        <v>0.135</v>
      </c>
      <c r="T189" s="315" t="s">
        <v>323</v>
      </c>
      <c r="U189" s="374" t="s">
        <v>313</v>
      </c>
    </row>
    <row r="190" spans="1:21" ht="73.5" customHeight="1">
      <c r="A190" s="541"/>
      <c r="B190" s="541"/>
      <c r="C190" s="541"/>
      <c r="D190" s="541"/>
      <c r="E190" s="547"/>
      <c r="F190" s="554"/>
      <c r="G190" s="301">
        <v>34</v>
      </c>
      <c r="H190" s="382" t="s">
        <v>326</v>
      </c>
      <c r="I190" s="382" t="s">
        <v>285</v>
      </c>
      <c r="J190" s="382" t="s">
        <v>272</v>
      </c>
      <c r="K190" s="382" t="s">
        <v>273</v>
      </c>
      <c r="L190" s="312">
        <v>0.85</v>
      </c>
      <c r="M190" s="313">
        <f>$M$193/4</f>
        <v>0.005475</v>
      </c>
      <c r="N190" s="339"/>
      <c r="O190" s="314"/>
      <c r="P190" s="312">
        <f>L190/4</f>
        <v>0.2125</v>
      </c>
      <c r="Q190" s="312">
        <f>L190/4</f>
        <v>0.2125</v>
      </c>
      <c r="R190" s="312">
        <f>L190/4</f>
        <v>0.2125</v>
      </c>
      <c r="S190" s="312">
        <f>L190/4</f>
        <v>0.2125</v>
      </c>
      <c r="T190" s="315" t="s">
        <v>323</v>
      </c>
      <c r="U190" s="374" t="s">
        <v>313</v>
      </c>
    </row>
    <row r="191" spans="1:21" ht="73.5" customHeight="1">
      <c r="A191" s="541"/>
      <c r="B191" s="541"/>
      <c r="C191" s="541"/>
      <c r="D191" s="541"/>
      <c r="E191" s="547"/>
      <c r="F191" s="554"/>
      <c r="G191" s="301">
        <v>35</v>
      </c>
      <c r="H191" s="382" t="s">
        <v>327</v>
      </c>
      <c r="I191" s="382" t="s">
        <v>285</v>
      </c>
      <c r="J191" s="383">
        <v>0.9</v>
      </c>
      <c r="K191" s="328" t="s">
        <v>281</v>
      </c>
      <c r="L191" s="384">
        <v>0.95</v>
      </c>
      <c r="M191" s="313">
        <f>$M$193/4</f>
        <v>0.005475</v>
      </c>
      <c r="N191" s="314"/>
      <c r="O191" s="314"/>
      <c r="P191" s="314"/>
      <c r="Q191" s="314"/>
      <c r="R191" s="314"/>
      <c r="S191" s="384">
        <v>0.95</v>
      </c>
      <c r="T191" s="315" t="s">
        <v>323</v>
      </c>
      <c r="U191" s="374" t="s">
        <v>313</v>
      </c>
    </row>
    <row r="192" spans="1:21" ht="73.5" customHeight="1">
      <c r="A192" s="541"/>
      <c r="B192" s="541"/>
      <c r="C192" s="541"/>
      <c r="D192" s="541"/>
      <c r="E192" s="547"/>
      <c r="F192" s="554"/>
      <c r="G192" s="301">
        <v>36</v>
      </c>
      <c r="H192" s="385" t="s">
        <v>328</v>
      </c>
      <c r="I192" s="382" t="s">
        <v>285</v>
      </c>
      <c r="J192" s="386" t="s">
        <v>272</v>
      </c>
      <c r="K192" s="328" t="s">
        <v>281</v>
      </c>
      <c r="L192" s="387">
        <v>0.8</v>
      </c>
      <c r="M192" s="313">
        <f>$M$193/4</f>
        <v>0.005475</v>
      </c>
      <c r="N192" s="388"/>
      <c r="O192" s="388"/>
      <c r="P192" s="388"/>
      <c r="Q192" s="314"/>
      <c r="R192" s="314"/>
      <c r="S192" s="312">
        <v>0.8</v>
      </c>
      <c r="T192" s="334" t="s">
        <v>329</v>
      </c>
      <c r="U192" s="334" t="s">
        <v>286</v>
      </c>
    </row>
    <row r="193" spans="1:25" s="256" customFormat="1" ht="26.25">
      <c r="A193" s="541"/>
      <c r="B193" s="541"/>
      <c r="C193" s="541"/>
      <c r="D193" s="541"/>
      <c r="E193" s="548"/>
      <c r="F193" s="555"/>
      <c r="G193" s="376"/>
      <c r="H193" s="556" t="s">
        <v>167</v>
      </c>
      <c r="I193" s="557"/>
      <c r="J193" s="557"/>
      <c r="K193" s="557"/>
      <c r="L193" s="558"/>
      <c r="M193" s="377">
        <v>0.0219</v>
      </c>
      <c r="N193" s="389"/>
      <c r="O193" s="389"/>
      <c r="P193" s="389"/>
      <c r="Q193" s="377"/>
      <c r="R193" s="377"/>
      <c r="S193" s="377"/>
      <c r="T193" s="378"/>
      <c r="U193" s="379"/>
      <c r="Y193" s="288"/>
    </row>
    <row r="194" spans="1:21" ht="97.5">
      <c r="A194" s="541"/>
      <c r="B194" s="541"/>
      <c r="C194" s="541"/>
      <c r="D194" s="541"/>
      <c r="E194" s="546">
        <v>15</v>
      </c>
      <c r="F194" s="553" t="s">
        <v>408</v>
      </c>
      <c r="G194" s="301">
        <v>37</v>
      </c>
      <c r="H194" s="345" t="s">
        <v>195</v>
      </c>
      <c r="I194" s="382" t="s">
        <v>285</v>
      </c>
      <c r="J194" s="382" t="s">
        <v>272</v>
      </c>
      <c r="K194" s="382" t="s">
        <v>281</v>
      </c>
      <c r="L194" s="384">
        <v>0.4</v>
      </c>
      <c r="M194" s="313">
        <v>0.0101</v>
      </c>
      <c r="N194" s="314"/>
      <c r="O194" s="314"/>
      <c r="P194" s="314"/>
      <c r="Q194" s="314"/>
      <c r="R194" s="314"/>
      <c r="S194" s="384">
        <f>L194</f>
        <v>0.4</v>
      </c>
      <c r="T194" s="334" t="s">
        <v>330</v>
      </c>
      <c r="U194" s="334" t="s">
        <v>286</v>
      </c>
    </row>
    <row r="195" spans="1:21" ht="78">
      <c r="A195" s="541"/>
      <c r="B195" s="541"/>
      <c r="C195" s="541"/>
      <c r="D195" s="541"/>
      <c r="E195" s="547"/>
      <c r="F195" s="554"/>
      <c r="G195" s="301">
        <v>38</v>
      </c>
      <c r="H195" s="390" t="s">
        <v>331</v>
      </c>
      <c r="I195" s="382" t="s">
        <v>285</v>
      </c>
      <c r="J195" s="383">
        <v>0.81</v>
      </c>
      <c r="K195" s="382" t="s">
        <v>281</v>
      </c>
      <c r="L195" s="384">
        <v>0.85</v>
      </c>
      <c r="M195" s="313">
        <v>0.0017</v>
      </c>
      <c r="N195" s="318"/>
      <c r="O195" s="318"/>
      <c r="P195" s="312">
        <f>L195</f>
        <v>0.85</v>
      </c>
      <c r="Q195" s="318"/>
      <c r="R195" s="318"/>
      <c r="S195" s="318"/>
      <c r="T195" s="334" t="s">
        <v>332</v>
      </c>
      <c r="U195" s="334" t="s">
        <v>286</v>
      </c>
    </row>
    <row r="196" spans="1:25" s="256" customFormat="1" ht="26.25">
      <c r="A196" s="541"/>
      <c r="B196" s="541"/>
      <c r="C196" s="541"/>
      <c r="D196" s="542"/>
      <c r="E196" s="548"/>
      <c r="F196" s="555"/>
      <c r="G196" s="376"/>
      <c r="H196" s="559" t="s">
        <v>167</v>
      </c>
      <c r="I196" s="560"/>
      <c r="J196" s="557"/>
      <c r="K196" s="557"/>
      <c r="L196" s="558"/>
      <c r="M196" s="377">
        <f>SUM(M194:M195)</f>
        <v>0.0118</v>
      </c>
      <c r="N196" s="377"/>
      <c r="O196" s="377"/>
      <c r="P196" s="377"/>
      <c r="Q196" s="377"/>
      <c r="R196" s="377"/>
      <c r="S196" s="377"/>
      <c r="T196" s="378"/>
      <c r="U196" s="379"/>
      <c r="Y196" s="288"/>
    </row>
    <row r="197" spans="1:21" ht="90.75" customHeight="1">
      <c r="A197" s="541"/>
      <c r="B197" s="541"/>
      <c r="C197" s="541"/>
      <c r="D197" s="552" t="s">
        <v>196</v>
      </c>
      <c r="E197" s="546">
        <v>16</v>
      </c>
      <c r="F197" s="553" t="s">
        <v>197</v>
      </c>
      <c r="G197" s="301">
        <v>39</v>
      </c>
      <c r="H197" s="345" t="s">
        <v>438</v>
      </c>
      <c r="I197" s="312" t="s">
        <v>285</v>
      </c>
      <c r="J197" s="314" t="s">
        <v>272</v>
      </c>
      <c r="K197" s="350" t="s">
        <v>311</v>
      </c>
      <c r="L197" s="331">
        <v>0.7</v>
      </c>
      <c r="M197" s="313">
        <v>0.004</v>
      </c>
      <c r="N197" s="312"/>
      <c r="O197" s="312"/>
      <c r="P197" s="312"/>
      <c r="Q197" s="312">
        <v>0.7</v>
      </c>
      <c r="R197" s="312"/>
      <c r="S197" s="312">
        <v>0.7</v>
      </c>
      <c r="T197" s="334" t="s">
        <v>333</v>
      </c>
      <c r="U197" s="374" t="s">
        <v>313</v>
      </c>
    </row>
    <row r="198" spans="1:21" ht="77.25" customHeight="1">
      <c r="A198" s="541"/>
      <c r="B198" s="541"/>
      <c r="C198" s="541"/>
      <c r="D198" s="541"/>
      <c r="E198" s="547"/>
      <c r="F198" s="554"/>
      <c r="G198" s="301">
        <v>40</v>
      </c>
      <c r="H198" s="361" t="s">
        <v>199</v>
      </c>
      <c r="I198" s="312" t="s">
        <v>285</v>
      </c>
      <c r="J198" s="314">
        <v>0.85</v>
      </c>
      <c r="K198" s="350" t="s">
        <v>281</v>
      </c>
      <c r="L198" s="331">
        <v>0.9</v>
      </c>
      <c r="M198" s="313">
        <v>0.0069</v>
      </c>
      <c r="N198" s="312"/>
      <c r="O198" s="312"/>
      <c r="P198" s="312"/>
      <c r="Q198" s="312"/>
      <c r="R198" s="312"/>
      <c r="S198" s="312">
        <v>0.9</v>
      </c>
      <c r="T198" s="334" t="s">
        <v>434</v>
      </c>
      <c r="U198" s="374" t="s">
        <v>313</v>
      </c>
    </row>
    <row r="199" spans="1:21" ht="66.75" customHeight="1">
      <c r="A199" s="541"/>
      <c r="B199" s="541"/>
      <c r="C199" s="541"/>
      <c r="D199" s="541"/>
      <c r="E199" s="547"/>
      <c r="F199" s="554"/>
      <c r="G199" s="301">
        <v>41</v>
      </c>
      <c r="H199" s="334" t="s">
        <v>334</v>
      </c>
      <c r="I199" s="321" t="s">
        <v>285</v>
      </c>
      <c r="J199" s="314">
        <v>1</v>
      </c>
      <c r="K199" s="350" t="s">
        <v>311</v>
      </c>
      <c r="L199" s="331">
        <v>1</v>
      </c>
      <c r="M199" s="313">
        <v>0.011</v>
      </c>
      <c r="N199" s="312">
        <v>1</v>
      </c>
      <c r="O199" s="312">
        <v>1</v>
      </c>
      <c r="P199" s="312">
        <v>1</v>
      </c>
      <c r="Q199" s="312">
        <v>1</v>
      </c>
      <c r="R199" s="312">
        <v>1</v>
      </c>
      <c r="S199" s="312">
        <v>1</v>
      </c>
      <c r="T199" s="315" t="s">
        <v>433</v>
      </c>
      <c r="U199" s="374" t="s">
        <v>335</v>
      </c>
    </row>
    <row r="200" spans="1:25" s="256" customFormat="1" ht="26.25">
      <c r="A200" s="542"/>
      <c r="B200" s="541"/>
      <c r="C200" s="541"/>
      <c r="D200" s="541"/>
      <c r="E200" s="548"/>
      <c r="F200" s="555"/>
      <c r="G200" s="376"/>
      <c r="H200" s="559" t="s">
        <v>167</v>
      </c>
      <c r="I200" s="560"/>
      <c r="J200" s="560"/>
      <c r="K200" s="560"/>
      <c r="L200" s="561"/>
      <c r="M200" s="377">
        <f>SUM(M197:M199)</f>
        <v>0.0219</v>
      </c>
      <c r="N200" s="391"/>
      <c r="O200" s="391"/>
      <c r="P200" s="391"/>
      <c r="Q200" s="391"/>
      <c r="R200" s="391"/>
      <c r="S200" s="391"/>
      <c r="T200" s="392"/>
      <c r="U200" s="376"/>
      <c r="Y200" s="288"/>
    </row>
    <row r="201" spans="1:21" ht="69.75" customHeight="1">
      <c r="A201" s="552" t="s">
        <v>200</v>
      </c>
      <c r="B201" s="541"/>
      <c r="C201" s="541"/>
      <c r="D201" s="541"/>
      <c r="E201" s="546">
        <v>17</v>
      </c>
      <c r="F201" s="562" t="s">
        <v>201</v>
      </c>
      <c r="G201" s="301">
        <v>42</v>
      </c>
      <c r="H201" s="361" t="s">
        <v>202</v>
      </c>
      <c r="I201" s="312" t="s">
        <v>285</v>
      </c>
      <c r="J201" s="328">
        <v>0.98</v>
      </c>
      <c r="K201" s="393" t="s">
        <v>311</v>
      </c>
      <c r="L201" s="349">
        <v>1</v>
      </c>
      <c r="M201" s="313">
        <f>M204/3</f>
        <v>0.006166666666666667</v>
      </c>
      <c r="N201" s="312">
        <v>1</v>
      </c>
      <c r="O201" s="312">
        <v>1</v>
      </c>
      <c r="P201" s="312">
        <v>1</v>
      </c>
      <c r="Q201" s="312">
        <v>1</v>
      </c>
      <c r="R201" s="312">
        <v>1</v>
      </c>
      <c r="S201" s="312">
        <v>1</v>
      </c>
      <c r="T201" s="315" t="s">
        <v>432</v>
      </c>
      <c r="U201" s="374" t="s">
        <v>313</v>
      </c>
    </row>
    <row r="202" spans="1:21" ht="66" customHeight="1">
      <c r="A202" s="541"/>
      <c r="B202" s="541"/>
      <c r="C202" s="541"/>
      <c r="D202" s="541"/>
      <c r="E202" s="547"/>
      <c r="F202" s="563"/>
      <c r="G202" s="301">
        <v>43</v>
      </c>
      <c r="H202" s="361" t="s">
        <v>336</v>
      </c>
      <c r="I202" s="312" t="s">
        <v>285</v>
      </c>
      <c r="J202" s="328">
        <v>0.85</v>
      </c>
      <c r="K202" s="393" t="s">
        <v>311</v>
      </c>
      <c r="L202" s="349">
        <v>1</v>
      </c>
      <c r="M202" s="313">
        <f>M204/3</f>
        <v>0.006166666666666667</v>
      </c>
      <c r="N202" s="312">
        <v>1</v>
      </c>
      <c r="O202" s="312">
        <v>1</v>
      </c>
      <c r="P202" s="312">
        <v>1</v>
      </c>
      <c r="Q202" s="312">
        <v>1</v>
      </c>
      <c r="R202" s="312">
        <v>1</v>
      </c>
      <c r="S202" s="312">
        <v>1</v>
      </c>
      <c r="T202" s="315" t="s">
        <v>432</v>
      </c>
      <c r="U202" s="374" t="s">
        <v>313</v>
      </c>
    </row>
    <row r="203" spans="1:21" ht="69.75" customHeight="1">
      <c r="A203" s="541"/>
      <c r="B203" s="541"/>
      <c r="C203" s="541"/>
      <c r="D203" s="541"/>
      <c r="E203" s="547"/>
      <c r="F203" s="563"/>
      <c r="G203" s="301">
        <v>44</v>
      </c>
      <c r="H203" s="350" t="s">
        <v>337</v>
      </c>
      <c r="I203" s="312" t="s">
        <v>285</v>
      </c>
      <c r="J203" s="350" t="s">
        <v>272</v>
      </c>
      <c r="K203" s="350" t="s">
        <v>273</v>
      </c>
      <c r="L203" s="331">
        <v>0.5</v>
      </c>
      <c r="M203" s="313">
        <f>M204/3</f>
        <v>0.006166666666666667</v>
      </c>
      <c r="N203" s="312"/>
      <c r="O203" s="312"/>
      <c r="P203" s="312">
        <v>0.25</v>
      </c>
      <c r="Q203" s="312"/>
      <c r="R203" s="312"/>
      <c r="S203" s="312">
        <v>0.25</v>
      </c>
      <c r="T203" s="334" t="s">
        <v>431</v>
      </c>
      <c r="U203" s="374" t="s">
        <v>313</v>
      </c>
    </row>
    <row r="204" spans="1:25" s="256" customFormat="1" ht="46.5" customHeight="1">
      <c r="A204" s="542"/>
      <c r="B204" s="542"/>
      <c r="C204" s="542"/>
      <c r="D204" s="542"/>
      <c r="E204" s="548"/>
      <c r="F204" s="564"/>
      <c r="G204" s="376"/>
      <c r="H204" s="559" t="s">
        <v>167</v>
      </c>
      <c r="I204" s="560"/>
      <c r="J204" s="560"/>
      <c r="K204" s="560"/>
      <c r="L204" s="561"/>
      <c r="M204" s="377">
        <v>0.0185</v>
      </c>
      <c r="N204" s="394"/>
      <c r="O204" s="394"/>
      <c r="P204" s="394"/>
      <c r="Q204" s="394"/>
      <c r="R204" s="394"/>
      <c r="S204" s="394"/>
      <c r="T204" s="379"/>
      <c r="U204" s="379"/>
      <c r="Y204" s="288"/>
    </row>
    <row r="205" spans="1:79" s="297" customFormat="1" ht="55.5" customHeight="1">
      <c r="A205" s="568" t="s">
        <v>415</v>
      </c>
      <c r="B205" s="569"/>
      <c r="C205" s="569"/>
      <c r="D205" s="569"/>
      <c r="E205" s="291"/>
      <c r="F205" s="292"/>
      <c r="G205" s="292"/>
      <c r="H205" s="292"/>
      <c r="I205" s="292"/>
      <c r="J205" s="292"/>
      <c r="K205" s="292"/>
      <c r="L205" s="292"/>
      <c r="M205" s="370">
        <f>SUM(M204+M200+M196+M193+M188+M184+M178)</f>
        <v>0.15</v>
      </c>
      <c r="N205" s="292"/>
      <c r="O205" s="292"/>
      <c r="P205" s="371"/>
      <c r="Q205" s="371"/>
      <c r="R205" s="372"/>
      <c r="S205" s="373"/>
      <c r="T205" s="373"/>
      <c r="U205" s="373"/>
      <c r="V205" s="293"/>
      <c r="W205" s="294"/>
      <c r="X205" s="293">
        <v>1</v>
      </c>
      <c r="Y205" s="293">
        <f>SUM(Y163:Y204)</f>
        <v>0</v>
      </c>
      <c r="Z205" s="295" t="e">
        <f>AVERAGE(Z163:Z204)</f>
        <v>#DIV/0!</v>
      </c>
      <c r="AA205" s="296">
        <f>SUM(V205,Y205)</f>
        <v>0</v>
      </c>
      <c r="AB205" s="294">
        <f>$E$58/6</f>
        <v>0</v>
      </c>
      <c r="AC205" s="293">
        <v>1</v>
      </c>
      <c r="AD205" s="293">
        <f>SUM(AD163:AD204)</f>
        <v>0</v>
      </c>
      <c r="AE205" s="295" t="e">
        <f>AVERAGE(AE163:AE204)</f>
        <v>#DIV/0!</v>
      </c>
      <c r="AF205" s="296">
        <f>SUM(AA205,AD205)</f>
        <v>0</v>
      </c>
      <c r="AG205" s="294">
        <f>$E$58/6</f>
        <v>0</v>
      </c>
      <c r="AH205" s="293">
        <v>1</v>
      </c>
      <c r="AI205" s="293">
        <f>SUM(AI163:AI204)</f>
        <v>0</v>
      </c>
      <c r="AJ205" s="295" t="e">
        <f>AVERAGE(AJ163:AJ204)</f>
        <v>#DIV/0!</v>
      </c>
      <c r="AK205" s="296">
        <f>SUM(AF205,AI205)</f>
        <v>0</v>
      </c>
      <c r="AL205" s="294">
        <f>$E$58/6</f>
        <v>0</v>
      </c>
      <c r="AM205" s="293">
        <v>1</v>
      </c>
      <c r="AN205" s="293">
        <f>SUM(AN163:AN204)</f>
        <v>0</v>
      </c>
      <c r="AO205" s="295" t="e">
        <f>AVERAGE(AO163:AO204)</f>
        <v>#DIV/0!</v>
      </c>
      <c r="AP205" s="296">
        <f>SUM(AK205,AN205)</f>
        <v>0</v>
      </c>
      <c r="AQ205" s="294">
        <f>$E$58/6</f>
        <v>0</v>
      </c>
      <c r="AR205" s="293">
        <v>1</v>
      </c>
      <c r="AS205" s="293">
        <f>SUM(AS163:AS204)</f>
        <v>0</v>
      </c>
      <c r="AU205" s="295"/>
      <c r="AV205" s="298">
        <f>SUM(V205,Y205,AD205,AI205,AN205,AS205)</f>
        <v>0</v>
      </c>
      <c r="AW205" s="299"/>
      <c r="CA205" s="300"/>
    </row>
    <row r="206" spans="1:79" s="259" customFormat="1" ht="58.5" customHeight="1">
      <c r="A206" s="527" t="s">
        <v>153</v>
      </c>
      <c r="B206" s="527" t="s">
        <v>154</v>
      </c>
      <c r="C206" s="529" t="s">
        <v>155</v>
      </c>
      <c r="D206" s="527" t="s">
        <v>156</v>
      </c>
      <c r="E206" s="528" t="s">
        <v>157</v>
      </c>
      <c r="F206" s="527" t="s">
        <v>158</v>
      </c>
      <c r="G206" s="528" t="s">
        <v>157</v>
      </c>
      <c r="H206" s="528" t="s">
        <v>261</v>
      </c>
      <c r="I206" s="533" t="s">
        <v>262</v>
      </c>
      <c r="J206" s="529" t="s">
        <v>263</v>
      </c>
      <c r="K206" s="533" t="s">
        <v>413</v>
      </c>
      <c r="L206" s="530" t="s">
        <v>159</v>
      </c>
      <c r="M206" s="536" t="s">
        <v>264</v>
      </c>
      <c r="N206" s="538" t="s">
        <v>265</v>
      </c>
      <c r="O206" s="539"/>
      <c r="P206" s="539"/>
      <c r="Q206" s="539"/>
      <c r="R206" s="539"/>
      <c r="S206" s="540"/>
      <c r="T206" s="529" t="s">
        <v>10</v>
      </c>
      <c r="U206" s="529" t="s">
        <v>95</v>
      </c>
      <c r="V206" s="257"/>
      <c r="W206" s="586" t="s">
        <v>116</v>
      </c>
      <c r="X206" s="587"/>
      <c r="Y206" s="587"/>
      <c r="Z206" s="587"/>
      <c r="AA206" s="587"/>
      <c r="AB206" s="587"/>
      <c r="AC206" s="587"/>
      <c r="AD206" s="587"/>
      <c r="AE206" s="587"/>
      <c r="AF206" s="587"/>
      <c r="AG206" s="587"/>
      <c r="AH206" s="587"/>
      <c r="AI206" s="587"/>
      <c r="AJ206" s="587"/>
      <c r="AK206" s="587"/>
      <c r="AL206" s="587"/>
      <c r="AM206" s="587"/>
      <c r="AN206" s="587"/>
      <c r="AO206" s="587"/>
      <c r="AP206" s="587"/>
      <c r="AQ206" s="587"/>
      <c r="AR206" s="587"/>
      <c r="AS206" s="587"/>
      <c r="AT206" s="587"/>
      <c r="AU206" s="587"/>
      <c r="AV206" s="587"/>
      <c r="AW206" s="587"/>
      <c r="AX206" s="587"/>
      <c r="AY206" s="258"/>
      <c r="AZ206" s="588" t="s">
        <v>117</v>
      </c>
      <c r="BA206" s="589"/>
      <c r="BB206" s="589"/>
      <c r="BC206" s="589"/>
      <c r="BD206" s="589"/>
      <c r="BE206" s="589"/>
      <c r="BF206" s="589"/>
      <c r="BG206" s="589"/>
      <c r="BH206" s="589"/>
      <c r="BI206" s="589"/>
      <c r="BJ206" s="589"/>
      <c r="BK206" s="589"/>
      <c r="BL206" s="258"/>
      <c r="BM206" s="258"/>
      <c r="BN206" s="590" t="s">
        <v>118</v>
      </c>
      <c r="BO206" s="591"/>
      <c r="BP206" s="591"/>
      <c r="BQ206" s="591"/>
      <c r="BR206" s="591"/>
      <c r="BS206" s="592"/>
      <c r="BT206" s="593" t="s">
        <v>120</v>
      </c>
      <c r="BU206" s="593" t="s">
        <v>121</v>
      </c>
      <c r="BV206" s="594" t="s">
        <v>122</v>
      </c>
      <c r="BW206" s="594"/>
      <c r="BX206" s="594"/>
      <c r="BY206" s="594"/>
      <c r="BZ206" s="594"/>
      <c r="CA206" s="594"/>
    </row>
    <row r="207" spans="1:79" s="259" customFormat="1" ht="90" customHeight="1">
      <c r="A207" s="528"/>
      <c r="B207" s="528"/>
      <c r="C207" s="530"/>
      <c r="D207" s="528"/>
      <c r="E207" s="531"/>
      <c r="F207" s="528"/>
      <c r="G207" s="532"/>
      <c r="H207" s="532"/>
      <c r="I207" s="534"/>
      <c r="J207" s="529"/>
      <c r="K207" s="534"/>
      <c r="L207" s="535"/>
      <c r="M207" s="537"/>
      <c r="N207" s="290">
        <v>1</v>
      </c>
      <c r="O207" s="290">
        <v>2</v>
      </c>
      <c r="P207" s="290">
        <v>3</v>
      </c>
      <c r="Q207" s="290">
        <v>4</v>
      </c>
      <c r="R207" s="290">
        <v>5</v>
      </c>
      <c r="S207" s="290">
        <v>6</v>
      </c>
      <c r="T207" s="529"/>
      <c r="U207" s="529"/>
      <c r="V207" s="261"/>
      <c r="W207" s="262">
        <v>1</v>
      </c>
      <c r="X207" s="262" t="s">
        <v>119</v>
      </c>
      <c r="Y207" s="262" t="s">
        <v>144</v>
      </c>
      <c r="Z207" s="262">
        <v>2</v>
      </c>
      <c r="AA207" s="262" t="s">
        <v>119</v>
      </c>
      <c r="AB207" s="262" t="s">
        <v>144</v>
      </c>
      <c r="AC207" s="262" t="s">
        <v>126</v>
      </c>
      <c r="AD207" s="262" t="s">
        <v>145</v>
      </c>
      <c r="AE207" s="262">
        <v>3</v>
      </c>
      <c r="AF207" s="262" t="s">
        <v>119</v>
      </c>
      <c r="AG207" s="262" t="s">
        <v>144</v>
      </c>
      <c r="AH207" s="262" t="s">
        <v>127</v>
      </c>
      <c r="AI207" s="262" t="s">
        <v>146</v>
      </c>
      <c r="AJ207" s="262">
        <v>4</v>
      </c>
      <c r="AK207" s="262" t="s">
        <v>119</v>
      </c>
      <c r="AL207" s="262" t="s">
        <v>144</v>
      </c>
      <c r="AM207" s="262" t="s">
        <v>128</v>
      </c>
      <c r="AN207" s="262" t="s">
        <v>147</v>
      </c>
      <c r="AO207" s="262">
        <v>5</v>
      </c>
      <c r="AP207" s="262" t="s">
        <v>119</v>
      </c>
      <c r="AQ207" s="262" t="s">
        <v>144</v>
      </c>
      <c r="AR207" s="262" t="s">
        <v>129</v>
      </c>
      <c r="AS207" s="262" t="s">
        <v>148</v>
      </c>
      <c r="AT207" s="262">
        <v>6</v>
      </c>
      <c r="AU207" s="262" t="s">
        <v>119</v>
      </c>
      <c r="AV207" s="262" t="s">
        <v>144</v>
      </c>
      <c r="AW207" s="263" t="s">
        <v>130</v>
      </c>
      <c r="AX207" s="264" t="s">
        <v>404</v>
      </c>
      <c r="AY207" s="262" t="s">
        <v>151</v>
      </c>
      <c r="AZ207" s="262">
        <v>1</v>
      </c>
      <c r="BA207" s="262" t="s">
        <v>119</v>
      </c>
      <c r="BB207" s="262">
        <v>2</v>
      </c>
      <c r="BC207" s="262" t="s">
        <v>119</v>
      </c>
      <c r="BD207" s="262">
        <v>3</v>
      </c>
      <c r="BE207" s="262" t="s">
        <v>119</v>
      </c>
      <c r="BF207" s="262">
        <v>4</v>
      </c>
      <c r="BG207" s="262" t="s">
        <v>119</v>
      </c>
      <c r="BH207" s="262">
        <v>5</v>
      </c>
      <c r="BI207" s="262" t="s">
        <v>119</v>
      </c>
      <c r="BJ207" s="262">
        <v>6</v>
      </c>
      <c r="BK207" s="262" t="s">
        <v>119</v>
      </c>
      <c r="BL207" s="262"/>
      <c r="BM207" s="262"/>
      <c r="BN207" s="262">
        <v>1</v>
      </c>
      <c r="BO207" s="262">
        <v>2</v>
      </c>
      <c r="BP207" s="262">
        <v>3</v>
      </c>
      <c r="BQ207" s="262">
        <v>4</v>
      </c>
      <c r="BR207" s="262">
        <v>5</v>
      </c>
      <c r="BS207" s="265">
        <v>6</v>
      </c>
      <c r="BT207" s="593"/>
      <c r="BU207" s="593"/>
      <c r="BV207" s="260">
        <v>1</v>
      </c>
      <c r="BW207" s="260">
        <v>2</v>
      </c>
      <c r="BX207" s="260">
        <v>3</v>
      </c>
      <c r="BY207" s="260">
        <v>4</v>
      </c>
      <c r="BZ207" s="260">
        <v>5</v>
      </c>
      <c r="CA207" s="260">
        <v>6</v>
      </c>
    </row>
    <row r="208" spans="1:21" ht="86.25" customHeight="1">
      <c r="A208" s="553" t="s">
        <v>204</v>
      </c>
      <c r="B208" s="553" t="s">
        <v>205</v>
      </c>
      <c r="C208" s="553" t="s">
        <v>206</v>
      </c>
      <c r="D208" s="553" t="s">
        <v>207</v>
      </c>
      <c r="E208" s="570">
        <v>18</v>
      </c>
      <c r="F208" s="553" t="s">
        <v>208</v>
      </c>
      <c r="G208" s="301">
        <v>45</v>
      </c>
      <c r="H208" s="345" t="s">
        <v>209</v>
      </c>
      <c r="I208" s="314" t="s">
        <v>285</v>
      </c>
      <c r="J208" s="393">
        <v>0.82</v>
      </c>
      <c r="K208" s="395" t="s">
        <v>281</v>
      </c>
      <c r="L208" s="312">
        <v>0.95</v>
      </c>
      <c r="M208" s="313">
        <v>0.0128</v>
      </c>
      <c r="N208" s="312">
        <v>0.3</v>
      </c>
      <c r="O208" s="312">
        <v>0.4</v>
      </c>
      <c r="P208" s="312">
        <v>0.6</v>
      </c>
      <c r="Q208" s="312">
        <v>0.7</v>
      </c>
      <c r="R208" s="314">
        <v>0.8</v>
      </c>
      <c r="S208" s="314">
        <v>0.95</v>
      </c>
      <c r="T208" s="314" t="s">
        <v>338</v>
      </c>
      <c r="U208" s="314" t="s">
        <v>286</v>
      </c>
    </row>
    <row r="209" spans="1:21" ht="64.5" customHeight="1">
      <c r="A209" s="554"/>
      <c r="B209" s="554"/>
      <c r="C209" s="554"/>
      <c r="D209" s="554"/>
      <c r="E209" s="571"/>
      <c r="F209" s="554"/>
      <c r="G209" s="301">
        <v>46</v>
      </c>
      <c r="H209" s="345" t="s">
        <v>210</v>
      </c>
      <c r="I209" s="314" t="s">
        <v>299</v>
      </c>
      <c r="J209" s="396">
        <v>1.01</v>
      </c>
      <c r="K209" s="395" t="s">
        <v>311</v>
      </c>
      <c r="L209" s="346">
        <v>1</v>
      </c>
      <c r="M209" s="313">
        <v>0.0064</v>
      </c>
      <c r="N209" s="346">
        <v>1</v>
      </c>
      <c r="O209" s="346">
        <v>1</v>
      </c>
      <c r="P209" s="346">
        <v>1</v>
      </c>
      <c r="Q209" s="346">
        <v>1</v>
      </c>
      <c r="R209" s="346">
        <v>1</v>
      </c>
      <c r="S209" s="346">
        <v>1</v>
      </c>
      <c r="T209" s="314" t="s">
        <v>338</v>
      </c>
      <c r="U209" s="314" t="s">
        <v>286</v>
      </c>
    </row>
    <row r="210" spans="1:21" ht="39">
      <c r="A210" s="554"/>
      <c r="B210" s="554"/>
      <c r="C210" s="554"/>
      <c r="D210" s="554"/>
      <c r="E210" s="571"/>
      <c r="F210" s="554"/>
      <c r="G210" s="301">
        <v>47</v>
      </c>
      <c r="H210" s="395" t="s">
        <v>339</v>
      </c>
      <c r="I210" s="314" t="s">
        <v>285</v>
      </c>
      <c r="J210" s="393">
        <v>0.4</v>
      </c>
      <c r="K210" s="395" t="s">
        <v>311</v>
      </c>
      <c r="L210" s="312">
        <v>0.35</v>
      </c>
      <c r="M210" s="313">
        <v>0.0064</v>
      </c>
      <c r="N210" s="312">
        <v>0.35</v>
      </c>
      <c r="O210" s="312">
        <v>0.35</v>
      </c>
      <c r="P210" s="312">
        <v>0.35</v>
      </c>
      <c r="Q210" s="312">
        <v>0.35</v>
      </c>
      <c r="R210" s="314">
        <v>0.35</v>
      </c>
      <c r="S210" s="314">
        <v>0.35</v>
      </c>
      <c r="T210" s="314" t="s">
        <v>338</v>
      </c>
      <c r="U210" s="314" t="s">
        <v>286</v>
      </c>
    </row>
    <row r="211" spans="1:21" ht="66" customHeight="1">
      <c r="A211" s="554"/>
      <c r="B211" s="554"/>
      <c r="C211" s="554"/>
      <c r="D211" s="554"/>
      <c r="E211" s="571"/>
      <c r="F211" s="554"/>
      <c r="G211" s="301">
        <v>48</v>
      </c>
      <c r="H211" s="345" t="s">
        <v>212</v>
      </c>
      <c r="I211" s="314" t="s">
        <v>285</v>
      </c>
      <c r="J211" s="393">
        <v>0.05</v>
      </c>
      <c r="K211" s="395" t="s">
        <v>281</v>
      </c>
      <c r="L211" s="312">
        <v>0.05</v>
      </c>
      <c r="M211" s="313">
        <v>0.0064</v>
      </c>
      <c r="N211" s="312">
        <v>0</v>
      </c>
      <c r="O211" s="312">
        <v>0.01</v>
      </c>
      <c r="P211" s="312">
        <v>0.02</v>
      </c>
      <c r="Q211" s="312">
        <v>0.03</v>
      </c>
      <c r="R211" s="312">
        <v>0.04</v>
      </c>
      <c r="S211" s="312">
        <v>0.05</v>
      </c>
      <c r="T211" s="314" t="s">
        <v>338</v>
      </c>
      <c r="U211" s="314" t="s">
        <v>286</v>
      </c>
    </row>
    <row r="212" spans="1:25" s="256" customFormat="1" ht="26.25">
      <c r="A212" s="554"/>
      <c r="B212" s="554"/>
      <c r="C212" s="554"/>
      <c r="D212" s="554"/>
      <c r="E212" s="572"/>
      <c r="F212" s="555"/>
      <c r="G212" s="376"/>
      <c r="H212" s="559" t="s">
        <v>167</v>
      </c>
      <c r="I212" s="560"/>
      <c r="J212" s="560"/>
      <c r="K212" s="560"/>
      <c r="L212" s="561"/>
      <c r="M212" s="377">
        <v>0.032</v>
      </c>
      <c r="N212" s="394"/>
      <c r="O212" s="394"/>
      <c r="P212" s="394"/>
      <c r="Q212" s="394"/>
      <c r="R212" s="379"/>
      <c r="S212" s="379"/>
      <c r="T212" s="397"/>
      <c r="U212" s="397"/>
      <c r="Y212" s="288"/>
    </row>
    <row r="213" spans="1:21" ht="55.5" customHeight="1">
      <c r="A213" s="554"/>
      <c r="B213" s="554"/>
      <c r="C213" s="554"/>
      <c r="D213" s="554"/>
      <c r="E213" s="571"/>
      <c r="F213" s="573" t="s">
        <v>211</v>
      </c>
      <c r="G213" s="301">
        <v>49</v>
      </c>
      <c r="H213" s="395" t="s">
        <v>340</v>
      </c>
      <c r="I213" s="314" t="s">
        <v>341</v>
      </c>
      <c r="J213" s="334">
        <v>8</v>
      </c>
      <c r="K213" s="395" t="s">
        <v>311</v>
      </c>
      <c r="L213" s="334">
        <v>8</v>
      </c>
      <c r="M213" s="313">
        <v>0.032</v>
      </c>
      <c r="N213" s="334">
        <v>8</v>
      </c>
      <c r="O213" s="334">
        <v>8</v>
      </c>
      <c r="P213" s="334">
        <v>8</v>
      </c>
      <c r="Q213" s="334">
        <v>8</v>
      </c>
      <c r="R213" s="334">
        <v>8</v>
      </c>
      <c r="S213" s="334">
        <v>8</v>
      </c>
      <c r="T213" s="314" t="s">
        <v>338</v>
      </c>
      <c r="U213" s="314" t="s">
        <v>286</v>
      </c>
    </row>
    <row r="214" spans="1:25" s="256" customFormat="1" ht="26.25">
      <c r="A214" s="554"/>
      <c r="B214" s="554"/>
      <c r="C214" s="554"/>
      <c r="D214" s="554"/>
      <c r="E214" s="572"/>
      <c r="F214" s="574"/>
      <c r="G214" s="376"/>
      <c r="H214" s="559" t="s">
        <v>167</v>
      </c>
      <c r="I214" s="560"/>
      <c r="J214" s="560"/>
      <c r="K214" s="560"/>
      <c r="L214" s="561"/>
      <c r="M214" s="377">
        <v>0.032</v>
      </c>
      <c r="N214" s="394"/>
      <c r="O214" s="394"/>
      <c r="P214" s="394"/>
      <c r="Q214" s="394"/>
      <c r="R214" s="379"/>
      <c r="S214" s="379"/>
      <c r="T214" s="397"/>
      <c r="U214" s="397"/>
      <c r="Y214" s="288"/>
    </row>
    <row r="215" spans="1:21" ht="59.25" customHeight="1">
      <c r="A215" s="554"/>
      <c r="B215" s="554"/>
      <c r="C215" s="554"/>
      <c r="D215" s="554"/>
      <c r="E215" s="570">
        <v>20</v>
      </c>
      <c r="F215" s="575" t="s">
        <v>213</v>
      </c>
      <c r="G215" s="301">
        <v>50</v>
      </c>
      <c r="H215" s="345" t="s">
        <v>342</v>
      </c>
      <c r="I215" s="314" t="s">
        <v>285</v>
      </c>
      <c r="J215" s="331">
        <v>0.04</v>
      </c>
      <c r="K215" s="395" t="s">
        <v>311</v>
      </c>
      <c r="L215" s="312">
        <v>0.05</v>
      </c>
      <c r="M215" s="313">
        <f>+M218/3</f>
        <v>0.010666666666666666</v>
      </c>
      <c r="N215" s="312">
        <v>0.05</v>
      </c>
      <c r="O215" s="312">
        <v>0.05</v>
      </c>
      <c r="P215" s="312">
        <v>0.05</v>
      </c>
      <c r="Q215" s="312">
        <v>0.05</v>
      </c>
      <c r="R215" s="312">
        <v>0.05</v>
      </c>
      <c r="S215" s="312">
        <v>0.05</v>
      </c>
      <c r="T215" s="314" t="s">
        <v>338</v>
      </c>
      <c r="U215" s="314" t="s">
        <v>286</v>
      </c>
    </row>
    <row r="216" spans="1:21" ht="66" customHeight="1">
      <c r="A216" s="554"/>
      <c r="B216" s="554"/>
      <c r="C216" s="554"/>
      <c r="D216" s="554"/>
      <c r="E216" s="571"/>
      <c r="F216" s="573"/>
      <c r="G216" s="301">
        <v>51</v>
      </c>
      <c r="H216" s="334" t="s">
        <v>343</v>
      </c>
      <c r="I216" s="314" t="s">
        <v>285</v>
      </c>
      <c r="J216" s="398">
        <v>0.949</v>
      </c>
      <c r="K216" s="395" t="s">
        <v>281</v>
      </c>
      <c r="L216" s="312">
        <v>0.96</v>
      </c>
      <c r="M216" s="313">
        <f>+M218/3</f>
        <v>0.010666666666666666</v>
      </c>
      <c r="N216" s="312">
        <v>0.92</v>
      </c>
      <c r="O216" s="312">
        <v>0.92</v>
      </c>
      <c r="P216" s="312">
        <v>0.92</v>
      </c>
      <c r="Q216" s="312">
        <v>0.93</v>
      </c>
      <c r="R216" s="312">
        <v>0.94</v>
      </c>
      <c r="S216" s="312">
        <v>0.96</v>
      </c>
      <c r="T216" s="314" t="s">
        <v>338</v>
      </c>
      <c r="U216" s="314" t="s">
        <v>286</v>
      </c>
    </row>
    <row r="217" spans="1:21" ht="70.5" customHeight="1">
      <c r="A217" s="554"/>
      <c r="B217" s="554"/>
      <c r="C217" s="554"/>
      <c r="D217" s="554"/>
      <c r="E217" s="571"/>
      <c r="F217" s="573"/>
      <c r="G217" s="301">
        <v>52</v>
      </c>
      <c r="H217" s="334" t="s">
        <v>425</v>
      </c>
      <c r="I217" s="314" t="s">
        <v>285</v>
      </c>
      <c r="J217" s="398">
        <v>0.986</v>
      </c>
      <c r="K217" s="395" t="s">
        <v>311</v>
      </c>
      <c r="L217" s="312">
        <v>1</v>
      </c>
      <c r="M217" s="313">
        <f>+M218/3</f>
        <v>0.010666666666666666</v>
      </c>
      <c r="N217" s="312">
        <v>1</v>
      </c>
      <c r="O217" s="312">
        <v>1</v>
      </c>
      <c r="P217" s="312">
        <v>1</v>
      </c>
      <c r="Q217" s="312">
        <v>1</v>
      </c>
      <c r="R217" s="312">
        <v>1</v>
      </c>
      <c r="S217" s="312">
        <v>1</v>
      </c>
      <c r="T217" s="314" t="s">
        <v>338</v>
      </c>
      <c r="U217" s="314" t="s">
        <v>286</v>
      </c>
    </row>
    <row r="218" spans="1:25" s="256" customFormat="1" ht="26.25">
      <c r="A218" s="554"/>
      <c r="B218" s="554"/>
      <c r="C218" s="554"/>
      <c r="D218" s="554"/>
      <c r="E218" s="572"/>
      <c r="F218" s="574"/>
      <c r="G218" s="376"/>
      <c r="H218" s="559" t="s">
        <v>167</v>
      </c>
      <c r="I218" s="560"/>
      <c r="J218" s="560"/>
      <c r="K218" s="560"/>
      <c r="L218" s="561"/>
      <c r="M218" s="377">
        <v>0.032</v>
      </c>
      <c r="N218" s="394"/>
      <c r="O218" s="394"/>
      <c r="P218" s="394"/>
      <c r="Q218" s="394"/>
      <c r="R218" s="379"/>
      <c r="S218" s="379"/>
      <c r="T218" s="397"/>
      <c r="U218" s="397"/>
      <c r="Y218" s="288"/>
    </row>
    <row r="219" spans="1:21" ht="69.75" customHeight="1">
      <c r="A219" s="554"/>
      <c r="B219" s="554"/>
      <c r="C219" s="554"/>
      <c r="D219" s="554"/>
      <c r="E219" s="570">
        <v>21</v>
      </c>
      <c r="F219" s="575" t="s">
        <v>215</v>
      </c>
      <c r="G219" s="301">
        <v>53</v>
      </c>
      <c r="H219" s="334" t="s">
        <v>344</v>
      </c>
      <c r="I219" s="314" t="s">
        <v>285</v>
      </c>
      <c r="J219" s="331">
        <v>0.89</v>
      </c>
      <c r="K219" s="395" t="s">
        <v>311</v>
      </c>
      <c r="L219" s="312">
        <v>0.9</v>
      </c>
      <c r="M219" s="313">
        <f>M223/4</f>
        <v>0.00575</v>
      </c>
      <c r="N219" s="312"/>
      <c r="O219" s="312">
        <v>0.9</v>
      </c>
      <c r="P219" s="312"/>
      <c r="Q219" s="312">
        <v>0.9</v>
      </c>
      <c r="R219" s="312"/>
      <c r="S219" s="312">
        <v>0.9</v>
      </c>
      <c r="T219" s="335" t="s">
        <v>430</v>
      </c>
      <c r="U219" s="314" t="s">
        <v>286</v>
      </c>
    </row>
    <row r="220" spans="1:21" ht="68.25" customHeight="1">
      <c r="A220" s="554"/>
      <c r="B220" s="554"/>
      <c r="C220" s="554"/>
      <c r="D220" s="554"/>
      <c r="E220" s="571"/>
      <c r="F220" s="573"/>
      <c r="G220" s="301">
        <v>54</v>
      </c>
      <c r="H220" s="334" t="s">
        <v>345</v>
      </c>
      <c r="I220" s="314" t="s">
        <v>285</v>
      </c>
      <c r="J220" s="331">
        <v>0.92</v>
      </c>
      <c r="K220" s="395" t="s">
        <v>311</v>
      </c>
      <c r="L220" s="312">
        <v>0.9</v>
      </c>
      <c r="M220" s="313">
        <f>M219</f>
        <v>0.00575</v>
      </c>
      <c r="N220" s="312"/>
      <c r="O220" s="312">
        <v>0.9</v>
      </c>
      <c r="P220" s="312"/>
      <c r="Q220" s="312">
        <v>0.9</v>
      </c>
      <c r="R220" s="312"/>
      <c r="S220" s="312">
        <v>0.9</v>
      </c>
      <c r="T220" s="335" t="s">
        <v>346</v>
      </c>
      <c r="U220" s="314" t="s">
        <v>286</v>
      </c>
    </row>
    <row r="221" spans="1:21" ht="64.5" customHeight="1">
      <c r="A221" s="554"/>
      <c r="B221" s="554"/>
      <c r="C221" s="554"/>
      <c r="D221" s="554"/>
      <c r="E221" s="571"/>
      <c r="F221" s="573"/>
      <c r="G221" s="301">
        <v>55</v>
      </c>
      <c r="H221" s="334" t="s">
        <v>347</v>
      </c>
      <c r="I221" s="314" t="s">
        <v>285</v>
      </c>
      <c r="J221" s="331">
        <v>0.71</v>
      </c>
      <c r="K221" s="395" t="s">
        <v>311</v>
      </c>
      <c r="L221" s="312">
        <v>0.9</v>
      </c>
      <c r="M221" s="313">
        <f>M220</f>
        <v>0.00575</v>
      </c>
      <c r="N221" s="312"/>
      <c r="O221" s="312">
        <v>0.9</v>
      </c>
      <c r="P221" s="312"/>
      <c r="Q221" s="312">
        <v>0.9</v>
      </c>
      <c r="R221" s="312"/>
      <c r="S221" s="312">
        <v>0.9</v>
      </c>
      <c r="T221" s="335" t="s">
        <v>348</v>
      </c>
      <c r="U221" s="314" t="s">
        <v>286</v>
      </c>
    </row>
    <row r="222" spans="1:21" ht="87" customHeight="1">
      <c r="A222" s="554"/>
      <c r="B222" s="554"/>
      <c r="C222" s="554"/>
      <c r="D222" s="554"/>
      <c r="E222" s="571"/>
      <c r="F222" s="573"/>
      <c r="G222" s="301">
        <v>56</v>
      </c>
      <c r="H222" s="334" t="s">
        <v>349</v>
      </c>
      <c r="I222" s="314" t="s">
        <v>285</v>
      </c>
      <c r="J222" s="331">
        <v>0.89</v>
      </c>
      <c r="K222" s="395" t="s">
        <v>281</v>
      </c>
      <c r="L222" s="312">
        <v>0.9</v>
      </c>
      <c r="M222" s="313">
        <f>M220</f>
        <v>0.00575</v>
      </c>
      <c r="N222" s="312">
        <v>0.15</v>
      </c>
      <c r="O222" s="312">
        <v>0.3</v>
      </c>
      <c r="P222" s="312">
        <v>0.45</v>
      </c>
      <c r="Q222" s="312">
        <v>0.6</v>
      </c>
      <c r="R222" s="312">
        <v>0.8</v>
      </c>
      <c r="S222" s="312">
        <v>0.9</v>
      </c>
      <c r="T222" s="335" t="s">
        <v>346</v>
      </c>
      <c r="U222" s="314" t="s">
        <v>286</v>
      </c>
    </row>
    <row r="223" spans="1:25" s="256" customFormat="1" ht="36" customHeight="1">
      <c r="A223" s="554"/>
      <c r="B223" s="554"/>
      <c r="C223" s="554"/>
      <c r="D223" s="555"/>
      <c r="E223" s="572"/>
      <c r="F223" s="574"/>
      <c r="G223" s="376"/>
      <c r="H223" s="559" t="s">
        <v>167</v>
      </c>
      <c r="I223" s="560"/>
      <c r="J223" s="560"/>
      <c r="K223" s="560"/>
      <c r="L223" s="561"/>
      <c r="M223" s="377">
        <v>0.023</v>
      </c>
      <c r="N223" s="394"/>
      <c r="O223" s="394"/>
      <c r="P223" s="394"/>
      <c r="Q223" s="394"/>
      <c r="R223" s="379"/>
      <c r="S223" s="379"/>
      <c r="T223" s="397"/>
      <c r="U223" s="397"/>
      <c r="Y223" s="288"/>
    </row>
    <row r="224" spans="1:21" ht="78.75" customHeight="1">
      <c r="A224" s="554"/>
      <c r="B224" s="554"/>
      <c r="C224" s="554"/>
      <c r="D224" s="553" t="s">
        <v>216</v>
      </c>
      <c r="E224" s="570">
        <v>22</v>
      </c>
      <c r="F224" s="575" t="s">
        <v>217</v>
      </c>
      <c r="G224" s="301">
        <v>57</v>
      </c>
      <c r="H224" s="321" t="s">
        <v>350</v>
      </c>
      <c r="I224" s="328" t="s">
        <v>285</v>
      </c>
      <c r="J224" s="331">
        <v>0.97</v>
      </c>
      <c r="K224" s="395" t="s">
        <v>311</v>
      </c>
      <c r="L224" s="312">
        <v>0.95</v>
      </c>
      <c r="M224" s="313">
        <f>M227*50%</f>
        <v>0.0135</v>
      </c>
      <c r="N224" s="312">
        <v>0.95</v>
      </c>
      <c r="O224" s="312">
        <v>0.95</v>
      </c>
      <c r="P224" s="312">
        <v>0.95</v>
      </c>
      <c r="Q224" s="312">
        <v>0.95</v>
      </c>
      <c r="R224" s="312">
        <v>0.95</v>
      </c>
      <c r="S224" s="312">
        <v>0.95</v>
      </c>
      <c r="T224" s="316" t="s">
        <v>351</v>
      </c>
      <c r="U224" s="314" t="s">
        <v>286</v>
      </c>
    </row>
    <row r="225" spans="1:21" ht="77.25" customHeight="1">
      <c r="A225" s="554"/>
      <c r="B225" s="554"/>
      <c r="C225" s="554"/>
      <c r="D225" s="554"/>
      <c r="E225" s="571"/>
      <c r="F225" s="573"/>
      <c r="G225" s="301">
        <v>58</v>
      </c>
      <c r="H225" s="334" t="s">
        <v>424</v>
      </c>
      <c r="I225" s="328" t="s">
        <v>285</v>
      </c>
      <c r="J225" s="331">
        <v>0.83</v>
      </c>
      <c r="K225" s="395" t="s">
        <v>311</v>
      </c>
      <c r="L225" s="312">
        <v>0.85</v>
      </c>
      <c r="M225" s="313">
        <f>M227*50%</f>
        <v>0.0135</v>
      </c>
      <c r="N225" s="312">
        <v>0.85</v>
      </c>
      <c r="O225" s="312">
        <v>0.85</v>
      </c>
      <c r="P225" s="312">
        <v>0.85</v>
      </c>
      <c r="Q225" s="312">
        <v>0.85</v>
      </c>
      <c r="R225" s="312">
        <v>0.85</v>
      </c>
      <c r="S225" s="312">
        <v>0.85</v>
      </c>
      <c r="T225" s="316" t="s">
        <v>351</v>
      </c>
      <c r="U225" s="314" t="s">
        <v>286</v>
      </c>
    </row>
    <row r="226" spans="1:21" ht="20.25" hidden="1">
      <c r="A226" s="554"/>
      <c r="B226" s="554"/>
      <c r="C226" s="554"/>
      <c r="D226" s="554"/>
      <c r="E226" s="571"/>
      <c r="F226" s="573"/>
      <c r="G226" s="301"/>
      <c r="H226" s="343"/>
      <c r="I226" s="318"/>
      <c r="J226" s="341"/>
      <c r="K226" s="399"/>
      <c r="L226" s="318"/>
      <c r="M226" s="400"/>
      <c r="N226" s="318"/>
      <c r="O226" s="318"/>
      <c r="P226" s="318"/>
      <c r="Q226" s="318"/>
      <c r="R226" s="342"/>
      <c r="S226" s="343"/>
      <c r="T226" s="344"/>
      <c r="U226" s="344"/>
    </row>
    <row r="227" spans="1:25" s="256" customFormat="1" ht="26.25">
      <c r="A227" s="554"/>
      <c r="B227" s="554"/>
      <c r="C227" s="554"/>
      <c r="D227" s="554"/>
      <c r="E227" s="572"/>
      <c r="F227" s="574"/>
      <c r="G227" s="376"/>
      <c r="H227" s="559" t="s">
        <v>167</v>
      </c>
      <c r="I227" s="560"/>
      <c r="J227" s="560"/>
      <c r="K227" s="560"/>
      <c r="L227" s="561"/>
      <c r="M227" s="377">
        <v>0.027</v>
      </c>
      <c r="N227" s="394"/>
      <c r="O227" s="394"/>
      <c r="P227" s="394"/>
      <c r="Q227" s="394"/>
      <c r="R227" s="379"/>
      <c r="S227" s="379"/>
      <c r="T227" s="397"/>
      <c r="U227" s="397"/>
      <c r="Y227" s="288"/>
    </row>
    <row r="228" spans="1:21" ht="64.5" customHeight="1">
      <c r="A228" s="554"/>
      <c r="B228" s="554"/>
      <c r="C228" s="554"/>
      <c r="D228" s="554"/>
      <c r="E228" s="570">
        <v>23</v>
      </c>
      <c r="F228" s="575" t="s">
        <v>218</v>
      </c>
      <c r="G228" s="301">
        <v>59</v>
      </c>
      <c r="H228" s="345" t="s">
        <v>352</v>
      </c>
      <c r="I228" s="328" t="s">
        <v>285</v>
      </c>
      <c r="J228" s="349">
        <v>1</v>
      </c>
      <c r="K228" s="395" t="s">
        <v>273</v>
      </c>
      <c r="L228" s="314">
        <v>1</v>
      </c>
      <c r="M228" s="313">
        <f>M231/3</f>
        <v>0.009</v>
      </c>
      <c r="N228" s="314">
        <v>0.02</v>
      </c>
      <c r="O228" s="314">
        <v>0.35</v>
      </c>
      <c r="P228" s="314">
        <v>0.5</v>
      </c>
      <c r="Q228" s="314">
        <v>0.06</v>
      </c>
      <c r="R228" s="315"/>
      <c r="S228" s="314">
        <v>0.07</v>
      </c>
      <c r="T228" s="316" t="s">
        <v>351</v>
      </c>
      <c r="U228" s="314" t="s">
        <v>286</v>
      </c>
    </row>
    <row r="229" spans="1:21" ht="134.25" customHeight="1">
      <c r="A229" s="554"/>
      <c r="B229" s="554"/>
      <c r="C229" s="554"/>
      <c r="D229" s="554"/>
      <c r="E229" s="571"/>
      <c r="F229" s="573"/>
      <c r="G229" s="301">
        <v>60</v>
      </c>
      <c r="H229" s="334" t="s">
        <v>353</v>
      </c>
      <c r="I229" s="314" t="s">
        <v>299</v>
      </c>
      <c r="J229" s="349">
        <v>0.74</v>
      </c>
      <c r="K229" s="395" t="s">
        <v>273</v>
      </c>
      <c r="L229" s="314">
        <v>0.7</v>
      </c>
      <c r="M229" s="313">
        <f>M231/3</f>
        <v>0.009</v>
      </c>
      <c r="N229" s="401"/>
      <c r="O229" s="320"/>
      <c r="P229" s="320"/>
      <c r="Q229" s="320"/>
      <c r="R229" s="402"/>
      <c r="S229" s="328">
        <v>0.7</v>
      </c>
      <c r="T229" s="316" t="s">
        <v>351</v>
      </c>
      <c r="U229" s="314" t="s">
        <v>286</v>
      </c>
    </row>
    <row r="230" spans="1:21" ht="84" customHeight="1">
      <c r="A230" s="554"/>
      <c r="B230" s="554"/>
      <c r="C230" s="554"/>
      <c r="D230" s="554"/>
      <c r="E230" s="571"/>
      <c r="F230" s="573"/>
      <c r="G230" s="301">
        <v>61</v>
      </c>
      <c r="H230" s="334" t="s">
        <v>354</v>
      </c>
      <c r="I230" s="314" t="s">
        <v>299</v>
      </c>
      <c r="J230" s="329">
        <v>34</v>
      </c>
      <c r="K230" s="395" t="s">
        <v>311</v>
      </c>
      <c r="L230" s="346">
        <v>40</v>
      </c>
      <c r="M230" s="313">
        <f>M231/3</f>
        <v>0.009</v>
      </c>
      <c r="N230" s="329">
        <v>40</v>
      </c>
      <c r="O230" s="329">
        <v>40</v>
      </c>
      <c r="P230" s="329">
        <v>40</v>
      </c>
      <c r="Q230" s="329">
        <v>40</v>
      </c>
      <c r="R230" s="329">
        <v>40</v>
      </c>
      <c r="S230" s="329">
        <v>40</v>
      </c>
      <c r="T230" s="316" t="s">
        <v>355</v>
      </c>
      <c r="U230" s="314" t="s">
        <v>286</v>
      </c>
    </row>
    <row r="231" spans="1:25" s="256" customFormat="1" ht="37.5" customHeight="1">
      <c r="A231" s="554"/>
      <c r="B231" s="554"/>
      <c r="C231" s="554"/>
      <c r="D231" s="554"/>
      <c r="E231" s="572"/>
      <c r="F231" s="574"/>
      <c r="G231" s="376"/>
      <c r="H231" s="559" t="s">
        <v>167</v>
      </c>
      <c r="I231" s="560"/>
      <c r="J231" s="560"/>
      <c r="K231" s="560"/>
      <c r="L231" s="561"/>
      <c r="M231" s="377">
        <v>0.027</v>
      </c>
      <c r="N231" s="394"/>
      <c r="O231" s="394"/>
      <c r="P231" s="394"/>
      <c r="Q231" s="394"/>
      <c r="R231" s="379"/>
      <c r="S231" s="379"/>
      <c r="T231" s="397"/>
      <c r="U231" s="397"/>
      <c r="Y231" s="288"/>
    </row>
    <row r="232" spans="1:21" ht="75.75" customHeight="1">
      <c r="A232" s="554"/>
      <c r="B232" s="554"/>
      <c r="C232" s="554"/>
      <c r="D232" s="554"/>
      <c r="E232" s="570">
        <v>24</v>
      </c>
      <c r="F232" s="575" t="s">
        <v>220</v>
      </c>
      <c r="G232" s="301">
        <v>62</v>
      </c>
      <c r="H232" s="345" t="s">
        <v>409</v>
      </c>
      <c r="I232" s="328" t="s">
        <v>285</v>
      </c>
      <c r="J232" s="314" t="s">
        <v>272</v>
      </c>
      <c r="K232" s="395" t="s">
        <v>311</v>
      </c>
      <c r="L232" s="314">
        <v>0.5</v>
      </c>
      <c r="M232" s="313">
        <f>M235/3</f>
        <v>0.009</v>
      </c>
      <c r="N232" s="312"/>
      <c r="O232" s="312"/>
      <c r="P232" s="312"/>
      <c r="Q232" s="312">
        <v>0.5</v>
      </c>
      <c r="R232" s="334"/>
      <c r="S232" s="334"/>
      <c r="T232" s="316" t="s">
        <v>351</v>
      </c>
      <c r="U232" s="314" t="s">
        <v>286</v>
      </c>
    </row>
    <row r="233" spans="1:21" ht="72" customHeight="1">
      <c r="A233" s="554"/>
      <c r="B233" s="554"/>
      <c r="C233" s="554"/>
      <c r="D233" s="554"/>
      <c r="E233" s="571"/>
      <c r="F233" s="573"/>
      <c r="G233" s="301">
        <v>63</v>
      </c>
      <c r="H233" s="334" t="s">
        <v>356</v>
      </c>
      <c r="I233" s="328" t="s">
        <v>285</v>
      </c>
      <c r="J233" s="314" t="s">
        <v>272</v>
      </c>
      <c r="K233" s="395" t="s">
        <v>273</v>
      </c>
      <c r="L233" s="314">
        <v>0.6</v>
      </c>
      <c r="M233" s="313">
        <f>M235/3</f>
        <v>0.009</v>
      </c>
      <c r="N233" s="312"/>
      <c r="O233" s="312"/>
      <c r="P233" s="312"/>
      <c r="Q233" s="312"/>
      <c r="R233" s="312">
        <v>0.3</v>
      </c>
      <c r="S233" s="312">
        <v>0.3</v>
      </c>
      <c r="T233" s="316" t="s">
        <v>351</v>
      </c>
      <c r="U233" s="314" t="s">
        <v>286</v>
      </c>
    </row>
    <row r="234" spans="1:21" ht="86.25" customHeight="1">
      <c r="A234" s="554"/>
      <c r="B234" s="554"/>
      <c r="C234" s="554"/>
      <c r="D234" s="554"/>
      <c r="E234" s="571"/>
      <c r="F234" s="573"/>
      <c r="G234" s="301">
        <v>64</v>
      </c>
      <c r="H234" s="334" t="s">
        <v>357</v>
      </c>
      <c r="I234" s="328" t="s">
        <v>285</v>
      </c>
      <c r="J234" s="314">
        <v>1</v>
      </c>
      <c r="K234" s="395" t="s">
        <v>311</v>
      </c>
      <c r="L234" s="314">
        <v>0.95</v>
      </c>
      <c r="M234" s="313">
        <f>M235/3</f>
        <v>0.009</v>
      </c>
      <c r="N234" s="312">
        <v>0.95</v>
      </c>
      <c r="O234" s="312">
        <v>0.95</v>
      </c>
      <c r="P234" s="312">
        <v>0.95</v>
      </c>
      <c r="Q234" s="312">
        <v>0.95</v>
      </c>
      <c r="R234" s="312">
        <v>0.95</v>
      </c>
      <c r="S234" s="312">
        <v>0.95</v>
      </c>
      <c r="T234" s="316" t="s">
        <v>351</v>
      </c>
      <c r="U234" s="314" t="s">
        <v>286</v>
      </c>
    </row>
    <row r="235" spans="1:25" s="256" customFormat="1" ht="37.5" customHeight="1">
      <c r="A235" s="555"/>
      <c r="B235" s="555"/>
      <c r="C235" s="555"/>
      <c r="D235" s="555"/>
      <c r="E235" s="572"/>
      <c r="F235" s="574"/>
      <c r="G235" s="376"/>
      <c r="H235" s="559" t="s">
        <v>167</v>
      </c>
      <c r="I235" s="560"/>
      <c r="J235" s="560"/>
      <c r="K235" s="560"/>
      <c r="L235" s="561"/>
      <c r="M235" s="377">
        <v>0.027</v>
      </c>
      <c r="N235" s="394"/>
      <c r="O235" s="394"/>
      <c r="P235" s="394"/>
      <c r="Q235" s="394"/>
      <c r="R235" s="379"/>
      <c r="S235" s="379"/>
      <c r="T235" s="397"/>
      <c r="U235" s="397"/>
      <c r="Y235" s="288"/>
    </row>
    <row r="236" spans="1:21" ht="52.5" customHeight="1">
      <c r="A236" s="568" t="s">
        <v>416</v>
      </c>
      <c r="B236" s="569"/>
      <c r="C236" s="569"/>
      <c r="D236" s="569"/>
      <c r="E236" s="291"/>
      <c r="F236" s="292"/>
      <c r="G236" s="292"/>
      <c r="H236" s="292"/>
      <c r="I236" s="292"/>
      <c r="J236" s="292"/>
      <c r="K236" s="292"/>
      <c r="L236" s="292"/>
      <c r="M236" s="370">
        <f>SUM(M235,M231,M227,M223,M218,M214,M212)</f>
        <v>0.2</v>
      </c>
      <c r="N236" s="266"/>
      <c r="O236" s="266"/>
      <c r="P236" s="403"/>
      <c r="Q236" s="403"/>
      <c r="R236" s="404"/>
      <c r="S236" s="405"/>
      <c r="T236" s="405"/>
      <c r="U236" s="405"/>
    </row>
    <row r="237" spans="1:79" s="259" customFormat="1" ht="58.5" customHeight="1">
      <c r="A237" s="527" t="s">
        <v>153</v>
      </c>
      <c r="B237" s="527" t="s">
        <v>154</v>
      </c>
      <c r="C237" s="529" t="s">
        <v>155</v>
      </c>
      <c r="D237" s="527" t="s">
        <v>156</v>
      </c>
      <c r="E237" s="528" t="s">
        <v>157</v>
      </c>
      <c r="F237" s="527" t="s">
        <v>158</v>
      </c>
      <c r="G237" s="528" t="s">
        <v>157</v>
      </c>
      <c r="H237" s="528" t="s">
        <v>261</v>
      </c>
      <c r="I237" s="533" t="s">
        <v>262</v>
      </c>
      <c r="J237" s="529" t="s">
        <v>263</v>
      </c>
      <c r="K237" s="533" t="s">
        <v>413</v>
      </c>
      <c r="L237" s="530" t="s">
        <v>159</v>
      </c>
      <c r="M237" s="536" t="s">
        <v>264</v>
      </c>
      <c r="N237" s="538" t="s">
        <v>265</v>
      </c>
      <c r="O237" s="539"/>
      <c r="P237" s="539"/>
      <c r="Q237" s="539"/>
      <c r="R237" s="539"/>
      <c r="S237" s="540"/>
      <c r="T237" s="529" t="s">
        <v>10</v>
      </c>
      <c r="U237" s="529" t="s">
        <v>95</v>
      </c>
      <c r="V237" s="257"/>
      <c r="W237" s="586" t="s">
        <v>116</v>
      </c>
      <c r="X237" s="587"/>
      <c r="Y237" s="587"/>
      <c r="Z237" s="587"/>
      <c r="AA237" s="587"/>
      <c r="AB237" s="587"/>
      <c r="AC237" s="587"/>
      <c r="AD237" s="587"/>
      <c r="AE237" s="587"/>
      <c r="AF237" s="587"/>
      <c r="AG237" s="587"/>
      <c r="AH237" s="587"/>
      <c r="AI237" s="587"/>
      <c r="AJ237" s="587"/>
      <c r="AK237" s="587"/>
      <c r="AL237" s="587"/>
      <c r="AM237" s="587"/>
      <c r="AN237" s="587"/>
      <c r="AO237" s="587"/>
      <c r="AP237" s="587"/>
      <c r="AQ237" s="587"/>
      <c r="AR237" s="587"/>
      <c r="AS237" s="587"/>
      <c r="AT237" s="587"/>
      <c r="AU237" s="587"/>
      <c r="AV237" s="587"/>
      <c r="AW237" s="587"/>
      <c r="AX237" s="587"/>
      <c r="AY237" s="258"/>
      <c r="AZ237" s="588" t="s">
        <v>117</v>
      </c>
      <c r="BA237" s="589"/>
      <c r="BB237" s="589"/>
      <c r="BC237" s="589"/>
      <c r="BD237" s="589"/>
      <c r="BE237" s="589"/>
      <c r="BF237" s="589"/>
      <c r="BG237" s="589"/>
      <c r="BH237" s="589"/>
      <c r="BI237" s="589"/>
      <c r="BJ237" s="589"/>
      <c r="BK237" s="589"/>
      <c r="BL237" s="258"/>
      <c r="BM237" s="258"/>
      <c r="BN237" s="590" t="s">
        <v>118</v>
      </c>
      <c r="BO237" s="591"/>
      <c r="BP237" s="591"/>
      <c r="BQ237" s="591"/>
      <c r="BR237" s="591"/>
      <c r="BS237" s="592"/>
      <c r="BT237" s="593" t="s">
        <v>120</v>
      </c>
      <c r="BU237" s="593" t="s">
        <v>121</v>
      </c>
      <c r="BV237" s="594" t="s">
        <v>122</v>
      </c>
      <c r="BW237" s="594"/>
      <c r="BX237" s="594"/>
      <c r="BY237" s="594"/>
      <c r="BZ237" s="594"/>
      <c r="CA237" s="594"/>
    </row>
    <row r="238" spans="1:79" s="259" customFormat="1" ht="90" customHeight="1">
      <c r="A238" s="528"/>
      <c r="B238" s="528"/>
      <c r="C238" s="530"/>
      <c r="D238" s="528"/>
      <c r="E238" s="531"/>
      <c r="F238" s="528"/>
      <c r="G238" s="532"/>
      <c r="H238" s="532"/>
      <c r="I238" s="534"/>
      <c r="J238" s="529"/>
      <c r="K238" s="534"/>
      <c r="L238" s="535"/>
      <c r="M238" s="537"/>
      <c r="N238" s="290">
        <v>1</v>
      </c>
      <c r="O238" s="290">
        <v>2</v>
      </c>
      <c r="P238" s="290">
        <v>3</v>
      </c>
      <c r="Q238" s="290">
        <v>4</v>
      </c>
      <c r="R238" s="290">
        <v>5</v>
      </c>
      <c r="S238" s="290">
        <v>6</v>
      </c>
      <c r="T238" s="529"/>
      <c r="U238" s="529"/>
      <c r="V238" s="261"/>
      <c r="W238" s="262">
        <v>1</v>
      </c>
      <c r="X238" s="262" t="s">
        <v>119</v>
      </c>
      <c r="Y238" s="262" t="s">
        <v>144</v>
      </c>
      <c r="Z238" s="262">
        <v>2</v>
      </c>
      <c r="AA238" s="262" t="s">
        <v>119</v>
      </c>
      <c r="AB238" s="262" t="s">
        <v>144</v>
      </c>
      <c r="AC238" s="262" t="s">
        <v>126</v>
      </c>
      <c r="AD238" s="262" t="s">
        <v>145</v>
      </c>
      <c r="AE238" s="262">
        <v>3</v>
      </c>
      <c r="AF238" s="262" t="s">
        <v>119</v>
      </c>
      <c r="AG238" s="262" t="s">
        <v>144</v>
      </c>
      <c r="AH238" s="262" t="s">
        <v>127</v>
      </c>
      <c r="AI238" s="262" t="s">
        <v>146</v>
      </c>
      <c r="AJ238" s="262">
        <v>4</v>
      </c>
      <c r="AK238" s="262" t="s">
        <v>119</v>
      </c>
      <c r="AL238" s="262" t="s">
        <v>144</v>
      </c>
      <c r="AM238" s="262" t="s">
        <v>128</v>
      </c>
      <c r="AN238" s="262" t="s">
        <v>147</v>
      </c>
      <c r="AO238" s="262">
        <v>5</v>
      </c>
      <c r="AP238" s="262" t="s">
        <v>119</v>
      </c>
      <c r="AQ238" s="262" t="s">
        <v>144</v>
      </c>
      <c r="AR238" s="262" t="s">
        <v>129</v>
      </c>
      <c r="AS238" s="262" t="s">
        <v>148</v>
      </c>
      <c r="AT238" s="262">
        <v>6</v>
      </c>
      <c r="AU238" s="262" t="s">
        <v>119</v>
      </c>
      <c r="AV238" s="262" t="s">
        <v>144</v>
      </c>
      <c r="AW238" s="263" t="s">
        <v>130</v>
      </c>
      <c r="AX238" s="264" t="s">
        <v>404</v>
      </c>
      <c r="AY238" s="262" t="s">
        <v>151</v>
      </c>
      <c r="AZ238" s="262">
        <v>1</v>
      </c>
      <c r="BA238" s="262" t="s">
        <v>119</v>
      </c>
      <c r="BB238" s="262">
        <v>2</v>
      </c>
      <c r="BC238" s="262" t="s">
        <v>119</v>
      </c>
      <c r="BD238" s="262">
        <v>3</v>
      </c>
      <c r="BE238" s="262" t="s">
        <v>119</v>
      </c>
      <c r="BF238" s="262">
        <v>4</v>
      </c>
      <c r="BG238" s="262" t="s">
        <v>119</v>
      </c>
      <c r="BH238" s="262">
        <v>5</v>
      </c>
      <c r="BI238" s="262" t="s">
        <v>119</v>
      </c>
      <c r="BJ238" s="262">
        <v>6</v>
      </c>
      <c r="BK238" s="262" t="s">
        <v>119</v>
      </c>
      <c r="BL238" s="262"/>
      <c r="BM238" s="262"/>
      <c r="BN238" s="262">
        <v>1</v>
      </c>
      <c r="BO238" s="262">
        <v>2</v>
      </c>
      <c r="BP238" s="262">
        <v>3</v>
      </c>
      <c r="BQ238" s="262">
        <v>4</v>
      </c>
      <c r="BR238" s="262">
        <v>5</v>
      </c>
      <c r="BS238" s="265">
        <v>6</v>
      </c>
      <c r="BT238" s="593"/>
      <c r="BU238" s="593"/>
      <c r="BV238" s="260">
        <v>1</v>
      </c>
      <c r="BW238" s="260">
        <v>2</v>
      </c>
      <c r="BX238" s="260">
        <v>3</v>
      </c>
      <c r="BY238" s="260">
        <v>4</v>
      </c>
      <c r="BZ238" s="260">
        <v>5</v>
      </c>
      <c r="CA238" s="260">
        <v>6</v>
      </c>
    </row>
    <row r="239" spans="1:22" ht="73.5" customHeight="1">
      <c r="A239" s="565" t="s">
        <v>222</v>
      </c>
      <c r="B239" s="565" t="s">
        <v>223</v>
      </c>
      <c r="C239" s="565" t="s">
        <v>224</v>
      </c>
      <c r="D239" s="565" t="s">
        <v>225</v>
      </c>
      <c r="E239" s="567">
        <v>25</v>
      </c>
      <c r="F239" s="566" t="s">
        <v>226</v>
      </c>
      <c r="G239" s="301">
        <v>65</v>
      </c>
      <c r="H239" s="312" t="s">
        <v>358</v>
      </c>
      <c r="I239" s="312" t="s">
        <v>285</v>
      </c>
      <c r="J239" s="312" t="s">
        <v>272</v>
      </c>
      <c r="K239" s="395" t="s">
        <v>311</v>
      </c>
      <c r="L239" s="312">
        <v>1</v>
      </c>
      <c r="M239" s="313">
        <f>M242/3</f>
        <v>0.005</v>
      </c>
      <c r="N239" s="312"/>
      <c r="O239" s="312">
        <v>1</v>
      </c>
      <c r="P239" s="312">
        <v>1</v>
      </c>
      <c r="Q239" s="312">
        <v>1</v>
      </c>
      <c r="R239" s="315"/>
      <c r="S239" s="334"/>
      <c r="T239" s="334" t="s">
        <v>359</v>
      </c>
      <c r="U239" s="334" t="s">
        <v>360</v>
      </c>
      <c r="V239" s="254"/>
    </row>
    <row r="240" spans="1:22" ht="63.75" customHeight="1">
      <c r="A240" s="565"/>
      <c r="B240" s="565"/>
      <c r="C240" s="565"/>
      <c r="D240" s="565"/>
      <c r="E240" s="567"/>
      <c r="F240" s="566"/>
      <c r="G240" s="301">
        <v>66</v>
      </c>
      <c r="H240" s="345" t="s">
        <v>361</v>
      </c>
      <c r="I240" s="312" t="s">
        <v>285</v>
      </c>
      <c r="J240" s="312" t="s">
        <v>272</v>
      </c>
      <c r="K240" s="395" t="s">
        <v>311</v>
      </c>
      <c r="L240" s="312">
        <v>0.9</v>
      </c>
      <c r="M240" s="313">
        <f>M242/3</f>
        <v>0.005</v>
      </c>
      <c r="N240" s="312"/>
      <c r="O240" s="312">
        <v>0.9</v>
      </c>
      <c r="P240" s="312"/>
      <c r="Q240" s="312">
        <v>0.9</v>
      </c>
      <c r="R240" s="315"/>
      <c r="S240" s="312">
        <v>0.9</v>
      </c>
      <c r="T240" s="334" t="s">
        <v>359</v>
      </c>
      <c r="U240" s="334" t="s">
        <v>360</v>
      </c>
      <c r="V240" s="251"/>
    </row>
    <row r="241" spans="1:22" ht="69" customHeight="1">
      <c r="A241" s="565"/>
      <c r="B241" s="565"/>
      <c r="C241" s="565"/>
      <c r="D241" s="565"/>
      <c r="E241" s="567"/>
      <c r="F241" s="566"/>
      <c r="G241" s="301">
        <v>67</v>
      </c>
      <c r="H241" s="345" t="s">
        <v>362</v>
      </c>
      <c r="I241" s="312" t="s">
        <v>285</v>
      </c>
      <c r="J241" s="312">
        <v>0.79</v>
      </c>
      <c r="K241" s="395" t="s">
        <v>311</v>
      </c>
      <c r="L241" s="312">
        <v>0.8</v>
      </c>
      <c r="M241" s="313">
        <f>M242/3</f>
        <v>0.005</v>
      </c>
      <c r="N241" s="312"/>
      <c r="O241" s="312"/>
      <c r="P241" s="312"/>
      <c r="Q241" s="312"/>
      <c r="R241" s="315"/>
      <c r="S241" s="312">
        <v>0.8</v>
      </c>
      <c r="T241" s="334" t="s">
        <v>359</v>
      </c>
      <c r="U241" s="334" t="s">
        <v>360</v>
      </c>
      <c r="V241" s="251"/>
    </row>
    <row r="242" spans="1:25" s="256" customFormat="1" ht="26.25">
      <c r="A242" s="565"/>
      <c r="B242" s="565"/>
      <c r="C242" s="565"/>
      <c r="D242" s="565"/>
      <c r="E242" s="567"/>
      <c r="F242" s="566"/>
      <c r="G242" s="376"/>
      <c r="H242" s="559" t="s">
        <v>167</v>
      </c>
      <c r="I242" s="560"/>
      <c r="J242" s="560"/>
      <c r="K242" s="560"/>
      <c r="L242" s="561"/>
      <c r="M242" s="377">
        <v>0.015</v>
      </c>
      <c r="N242" s="394"/>
      <c r="O242" s="394"/>
      <c r="P242" s="394"/>
      <c r="Q242" s="394"/>
      <c r="R242" s="379"/>
      <c r="S242" s="379"/>
      <c r="T242" s="397"/>
      <c r="U242" s="397"/>
      <c r="V242" s="289"/>
      <c r="Y242" s="288"/>
    </row>
    <row r="243" spans="1:22" ht="64.5" customHeight="1">
      <c r="A243" s="565"/>
      <c r="B243" s="565"/>
      <c r="C243" s="565"/>
      <c r="D243" s="565"/>
      <c r="E243" s="567">
        <v>26</v>
      </c>
      <c r="F243" s="566" t="s">
        <v>229</v>
      </c>
      <c r="G243" s="301">
        <v>68</v>
      </c>
      <c r="H243" s="312" t="s">
        <v>363</v>
      </c>
      <c r="I243" s="328" t="s">
        <v>285</v>
      </c>
      <c r="J243" s="320" t="s">
        <v>272</v>
      </c>
      <c r="K243" s="395" t="s">
        <v>281</v>
      </c>
      <c r="L243" s="314">
        <v>0.25</v>
      </c>
      <c r="M243" s="313">
        <f>M246</f>
        <v>0.015</v>
      </c>
      <c r="N243" s="360"/>
      <c r="O243" s="320"/>
      <c r="P243" s="320"/>
      <c r="Q243" s="320"/>
      <c r="R243" s="314">
        <v>0.25</v>
      </c>
      <c r="S243" s="321"/>
      <c r="T243" s="334" t="s">
        <v>359</v>
      </c>
      <c r="U243" s="334" t="s">
        <v>360</v>
      </c>
      <c r="V243" s="243" t="s">
        <v>125</v>
      </c>
    </row>
    <row r="244" spans="1:22" ht="26.25" hidden="1">
      <c r="A244" s="565"/>
      <c r="B244" s="565"/>
      <c r="C244" s="565"/>
      <c r="D244" s="565"/>
      <c r="E244" s="567"/>
      <c r="F244" s="566"/>
      <c r="G244" s="301"/>
      <c r="H244" s="343"/>
      <c r="I244" s="328"/>
      <c r="J244" s="320"/>
      <c r="K244" s="399"/>
      <c r="L244" s="359"/>
      <c r="M244" s="313"/>
      <c r="N244" s="360"/>
      <c r="O244" s="320"/>
      <c r="P244" s="320"/>
      <c r="Q244" s="320"/>
      <c r="R244" s="315"/>
      <c r="S244" s="321"/>
      <c r="T244" s="321"/>
      <c r="U244" s="321"/>
      <c r="V244" s="243"/>
    </row>
    <row r="245" spans="1:22" ht="24" customHeight="1" hidden="1">
      <c r="A245" s="565"/>
      <c r="B245" s="565"/>
      <c r="C245" s="565"/>
      <c r="D245" s="565"/>
      <c r="E245" s="567"/>
      <c r="F245" s="566"/>
      <c r="G245" s="301"/>
      <c r="H245" s="343"/>
      <c r="I245" s="328"/>
      <c r="J245" s="320"/>
      <c r="K245" s="399"/>
      <c r="L245" s="359"/>
      <c r="M245" s="313"/>
      <c r="N245" s="360"/>
      <c r="O245" s="320"/>
      <c r="P245" s="320"/>
      <c r="Q245" s="320"/>
      <c r="R245" s="315"/>
      <c r="S245" s="321"/>
      <c r="T245" s="321"/>
      <c r="U245" s="321"/>
      <c r="V245" s="243"/>
    </row>
    <row r="246" spans="1:25" s="256" customFormat="1" ht="35.25" customHeight="1">
      <c r="A246" s="565"/>
      <c r="B246" s="565"/>
      <c r="C246" s="565"/>
      <c r="D246" s="565"/>
      <c r="E246" s="567"/>
      <c r="F246" s="566"/>
      <c r="G246" s="376"/>
      <c r="H246" s="559" t="s">
        <v>167</v>
      </c>
      <c r="I246" s="560"/>
      <c r="J246" s="560"/>
      <c r="K246" s="560"/>
      <c r="L246" s="561"/>
      <c r="M246" s="377">
        <v>0.015</v>
      </c>
      <c r="N246" s="394"/>
      <c r="O246" s="394"/>
      <c r="P246" s="394"/>
      <c r="Q246" s="394"/>
      <c r="R246" s="379"/>
      <c r="S246" s="379"/>
      <c r="T246" s="397"/>
      <c r="U246" s="397"/>
      <c r="V246" s="267"/>
      <c r="Y246" s="288"/>
    </row>
    <row r="247" spans="1:22" ht="54" customHeight="1">
      <c r="A247" s="565"/>
      <c r="B247" s="565"/>
      <c r="C247" s="565"/>
      <c r="D247" s="565"/>
      <c r="E247" s="567">
        <v>27</v>
      </c>
      <c r="F247" s="566" t="s">
        <v>230</v>
      </c>
      <c r="G247" s="301">
        <v>69</v>
      </c>
      <c r="H247" s="312" t="s">
        <v>364</v>
      </c>
      <c r="I247" s="312" t="s">
        <v>285</v>
      </c>
      <c r="J247" s="320" t="s">
        <v>272</v>
      </c>
      <c r="K247" s="395" t="s">
        <v>281</v>
      </c>
      <c r="L247" s="314">
        <v>0.3</v>
      </c>
      <c r="M247" s="313">
        <f>M250/2</f>
        <v>0.0085</v>
      </c>
      <c r="N247" s="360"/>
      <c r="O247" s="320"/>
      <c r="P247" s="320"/>
      <c r="Q247" s="320"/>
      <c r="R247" s="315"/>
      <c r="S247" s="328">
        <v>0.3</v>
      </c>
      <c r="T247" s="334" t="s">
        <v>359</v>
      </c>
      <c r="U247" s="334" t="s">
        <v>360</v>
      </c>
      <c r="V247" s="243" t="s">
        <v>125</v>
      </c>
    </row>
    <row r="248" spans="1:22" ht="58.5">
      <c r="A248" s="565"/>
      <c r="B248" s="565"/>
      <c r="C248" s="565"/>
      <c r="D248" s="565"/>
      <c r="E248" s="567"/>
      <c r="F248" s="566"/>
      <c r="G248" s="301">
        <v>70</v>
      </c>
      <c r="H248" s="312" t="s">
        <v>365</v>
      </c>
      <c r="I248" s="312" t="s">
        <v>285</v>
      </c>
      <c r="J248" s="312">
        <v>0.9</v>
      </c>
      <c r="K248" s="395" t="s">
        <v>311</v>
      </c>
      <c r="L248" s="312">
        <v>0.9</v>
      </c>
      <c r="M248" s="313">
        <f>M250/2</f>
        <v>0.0085</v>
      </c>
      <c r="N248" s="312">
        <v>0.9</v>
      </c>
      <c r="O248" s="312">
        <v>0.9</v>
      </c>
      <c r="P248" s="312">
        <v>0.9</v>
      </c>
      <c r="Q248" s="312">
        <v>0.9</v>
      </c>
      <c r="R248" s="312">
        <v>0.9</v>
      </c>
      <c r="S248" s="312">
        <v>0.9</v>
      </c>
      <c r="T248" s="334" t="s">
        <v>359</v>
      </c>
      <c r="U248" s="334" t="s">
        <v>360</v>
      </c>
      <c r="V248" s="243" t="s">
        <v>125</v>
      </c>
    </row>
    <row r="249" spans="1:22" ht="20.25" hidden="1">
      <c r="A249" s="565"/>
      <c r="B249" s="565"/>
      <c r="C249" s="565"/>
      <c r="D249" s="565"/>
      <c r="E249" s="567"/>
      <c r="F249" s="566"/>
      <c r="G249" s="301"/>
      <c r="H249" s="343"/>
      <c r="I249" s="314"/>
      <c r="J249" s="312"/>
      <c r="K249" s="399"/>
      <c r="L249" s="312"/>
      <c r="M249" s="400"/>
      <c r="N249" s="312"/>
      <c r="O249" s="312"/>
      <c r="P249" s="312"/>
      <c r="Q249" s="312"/>
      <c r="R249" s="334"/>
      <c r="S249" s="334"/>
      <c r="T249" s="334"/>
      <c r="U249" s="334"/>
      <c r="V249" s="243"/>
    </row>
    <row r="250" spans="1:25" s="256" customFormat="1" ht="26.25">
      <c r="A250" s="565"/>
      <c r="B250" s="565"/>
      <c r="C250" s="565"/>
      <c r="D250" s="565"/>
      <c r="E250" s="567"/>
      <c r="F250" s="566"/>
      <c r="G250" s="376"/>
      <c r="H250" s="559" t="s">
        <v>167</v>
      </c>
      <c r="I250" s="560"/>
      <c r="J250" s="560"/>
      <c r="K250" s="560"/>
      <c r="L250" s="561"/>
      <c r="M250" s="377">
        <v>0.017</v>
      </c>
      <c r="N250" s="394"/>
      <c r="O250" s="394"/>
      <c r="P250" s="394"/>
      <c r="Q250" s="394"/>
      <c r="R250" s="379"/>
      <c r="S250" s="379"/>
      <c r="T250" s="397"/>
      <c r="U250" s="397"/>
      <c r="V250" s="267"/>
      <c r="Y250" s="288"/>
    </row>
    <row r="251" spans="1:22" ht="58.5" customHeight="1">
      <c r="A251" s="565"/>
      <c r="B251" s="565"/>
      <c r="C251" s="565"/>
      <c r="D251" s="565"/>
      <c r="E251" s="567">
        <v>28</v>
      </c>
      <c r="F251" s="566" t="s">
        <v>418</v>
      </c>
      <c r="G251" s="301">
        <v>71</v>
      </c>
      <c r="H251" s="312" t="s">
        <v>366</v>
      </c>
      <c r="I251" s="312" t="s">
        <v>285</v>
      </c>
      <c r="J251" s="312" t="s">
        <v>272</v>
      </c>
      <c r="K251" s="395" t="s">
        <v>311</v>
      </c>
      <c r="L251" s="312">
        <v>0.7</v>
      </c>
      <c r="M251" s="313">
        <f>M254</f>
        <v>0.017</v>
      </c>
      <c r="N251" s="312"/>
      <c r="O251" s="312"/>
      <c r="P251" s="312">
        <v>0.7</v>
      </c>
      <c r="Q251" s="312"/>
      <c r="R251" s="334"/>
      <c r="S251" s="312">
        <v>0.7</v>
      </c>
      <c r="T251" s="334" t="s">
        <v>359</v>
      </c>
      <c r="U251" s="334" t="s">
        <v>360</v>
      </c>
      <c r="V251" s="243" t="s">
        <v>125</v>
      </c>
    </row>
    <row r="252" spans="1:22" ht="26.25" hidden="1">
      <c r="A252" s="565"/>
      <c r="B252" s="565"/>
      <c r="C252" s="565"/>
      <c r="D252" s="565"/>
      <c r="E252" s="567"/>
      <c r="F252" s="566"/>
      <c r="G252" s="301"/>
      <c r="H252" s="312"/>
      <c r="I252" s="314"/>
      <c r="J252" s="312"/>
      <c r="K252" s="399"/>
      <c r="L252" s="312"/>
      <c r="M252" s="313"/>
      <c r="N252" s="312"/>
      <c r="O252" s="312"/>
      <c r="P252" s="312"/>
      <c r="Q252" s="312"/>
      <c r="R252" s="334"/>
      <c r="S252" s="334"/>
      <c r="T252" s="335"/>
      <c r="U252" s="335"/>
      <c r="V252" s="243"/>
    </row>
    <row r="253" spans="1:22" ht="20.25" hidden="1">
      <c r="A253" s="565"/>
      <c r="B253" s="565"/>
      <c r="C253" s="565"/>
      <c r="D253" s="565"/>
      <c r="E253" s="567"/>
      <c r="F253" s="566"/>
      <c r="G253" s="301"/>
      <c r="H253" s="343"/>
      <c r="I253" s="314"/>
      <c r="J253" s="312"/>
      <c r="K253" s="399"/>
      <c r="L253" s="312"/>
      <c r="M253" s="400"/>
      <c r="N253" s="312"/>
      <c r="O253" s="312"/>
      <c r="P253" s="312"/>
      <c r="Q253" s="312"/>
      <c r="R253" s="334"/>
      <c r="S253" s="334"/>
      <c r="T253" s="335"/>
      <c r="U253" s="335"/>
      <c r="V253" s="243"/>
    </row>
    <row r="254" spans="1:25" s="256" customFormat="1" ht="26.25">
      <c r="A254" s="565"/>
      <c r="B254" s="565"/>
      <c r="C254" s="565"/>
      <c r="D254" s="565"/>
      <c r="E254" s="567"/>
      <c r="F254" s="566"/>
      <c r="G254" s="376"/>
      <c r="H254" s="559" t="s">
        <v>167</v>
      </c>
      <c r="I254" s="560"/>
      <c r="J254" s="560"/>
      <c r="K254" s="560"/>
      <c r="L254" s="561"/>
      <c r="M254" s="377">
        <v>0.017</v>
      </c>
      <c r="N254" s="394"/>
      <c r="O254" s="394"/>
      <c r="P254" s="394"/>
      <c r="Q254" s="394"/>
      <c r="R254" s="379"/>
      <c r="S254" s="379"/>
      <c r="T254" s="397"/>
      <c r="U254" s="397"/>
      <c r="V254" s="267"/>
      <c r="Y254" s="288"/>
    </row>
    <row r="255" spans="1:22" ht="61.5" customHeight="1">
      <c r="A255" s="565"/>
      <c r="B255" s="565"/>
      <c r="C255" s="565"/>
      <c r="D255" s="565"/>
      <c r="E255" s="567">
        <v>29</v>
      </c>
      <c r="F255" s="566" t="s">
        <v>419</v>
      </c>
      <c r="G255" s="301">
        <v>72</v>
      </c>
      <c r="H255" s="312" t="s">
        <v>367</v>
      </c>
      <c r="I255" s="312" t="s">
        <v>285</v>
      </c>
      <c r="J255" s="312" t="s">
        <v>272</v>
      </c>
      <c r="K255" s="395" t="s">
        <v>311</v>
      </c>
      <c r="L255" s="314">
        <v>1</v>
      </c>
      <c r="M255" s="313">
        <f>M258</f>
        <v>0.009</v>
      </c>
      <c r="N255" s="318"/>
      <c r="O255" s="318"/>
      <c r="P255" s="312">
        <v>1</v>
      </c>
      <c r="Q255" s="312"/>
      <c r="R255" s="312"/>
      <c r="S255" s="312">
        <v>1</v>
      </c>
      <c r="T255" s="334" t="s">
        <v>368</v>
      </c>
      <c r="U255" s="334" t="s">
        <v>360</v>
      </c>
      <c r="V255" s="576" t="s">
        <v>131</v>
      </c>
    </row>
    <row r="256" spans="1:22" ht="26.25" hidden="1">
      <c r="A256" s="565"/>
      <c r="B256" s="565"/>
      <c r="C256" s="565"/>
      <c r="D256" s="565"/>
      <c r="E256" s="567"/>
      <c r="F256" s="566"/>
      <c r="G256" s="301"/>
      <c r="H256" s="312"/>
      <c r="I256" s="318"/>
      <c r="J256" s="318"/>
      <c r="K256" s="399"/>
      <c r="L256" s="318"/>
      <c r="M256" s="313"/>
      <c r="N256" s="318"/>
      <c r="O256" s="318"/>
      <c r="P256" s="318"/>
      <c r="Q256" s="318"/>
      <c r="R256" s="342"/>
      <c r="S256" s="343"/>
      <c r="T256" s="334"/>
      <c r="U256" s="334"/>
      <c r="V256" s="577"/>
    </row>
    <row r="257" spans="1:22" ht="20.25" hidden="1">
      <c r="A257" s="565"/>
      <c r="B257" s="565"/>
      <c r="C257" s="565"/>
      <c r="D257" s="565"/>
      <c r="E257" s="567"/>
      <c r="F257" s="566"/>
      <c r="G257" s="301"/>
      <c r="H257" s="343"/>
      <c r="I257" s="318"/>
      <c r="J257" s="318"/>
      <c r="K257" s="399"/>
      <c r="L257" s="318"/>
      <c r="M257" s="400"/>
      <c r="N257" s="318"/>
      <c r="O257" s="318"/>
      <c r="P257" s="318"/>
      <c r="Q257" s="318"/>
      <c r="R257" s="342"/>
      <c r="S257" s="343"/>
      <c r="T257" s="334"/>
      <c r="U257" s="334"/>
      <c r="V257" s="577"/>
    </row>
    <row r="258" spans="1:25" s="256" customFormat="1" ht="26.25">
      <c r="A258" s="565"/>
      <c r="B258" s="565"/>
      <c r="C258" s="565"/>
      <c r="D258" s="565"/>
      <c r="E258" s="567"/>
      <c r="F258" s="566"/>
      <c r="G258" s="376"/>
      <c r="H258" s="559" t="s">
        <v>167</v>
      </c>
      <c r="I258" s="560"/>
      <c r="J258" s="560"/>
      <c r="K258" s="560"/>
      <c r="L258" s="561"/>
      <c r="M258" s="377">
        <v>0.009</v>
      </c>
      <c r="N258" s="394"/>
      <c r="O258" s="394"/>
      <c r="P258" s="394"/>
      <c r="Q258" s="394"/>
      <c r="R258" s="379"/>
      <c r="S258" s="379"/>
      <c r="T258" s="397"/>
      <c r="U258" s="397"/>
      <c r="V258" s="577"/>
      <c r="Y258" s="288"/>
    </row>
    <row r="259" spans="1:22" ht="57" customHeight="1">
      <c r="A259" s="565"/>
      <c r="B259" s="565"/>
      <c r="C259" s="565"/>
      <c r="D259" s="565"/>
      <c r="E259" s="567">
        <v>30</v>
      </c>
      <c r="F259" s="566" t="s">
        <v>233</v>
      </c>
      <c r="G259" s="301">
        <v>73</v>
      </c>
      <c r="H259" s="345" t="s">
        <v>234</v>
      </c>
      <c r="I259" s="312" t="s">
        <v>285</v>
      </c>
      <c r="J259" s="312" t="s">
        <v>272</v>
      </c>
      <c r="K259" s="395" t="s">
        <v>281</v>
      </c>
      <c r="L259" s="312">
        <v>0.8</v>
      </c>
      <c r="M259" s="313">
        <f>M262/3</f>
        <v>0.005666666666666667</v>
      </c>
      <c r="N259" s="312"/>
      <c r="O259" s="312"/>
      <c r="P259" s="312">
        <v>0.7</v>
      </c>
      <c r="Q259" s="312"/>
      <c r="R259" s="315"/>
      <c r="S259" s="312">
        <v>0.8</v>
      </c>
      <c r="T259" s="334" t="s">
        <v>369</v>
      </c>
      <c r="U259" s="334" t="s">
        <v>360</v>
      </c>
      <c r="V259" s="578"/>
    </row>
    <row r="260" spans="1:22" ht="60" customHeight="1">
      <c r="A260" s="565"/>
      <c r="B260" s="565"/>
      <c r="C260" s="565"/>
      <c r="D260" s="565"/>
      <c r="E260" s="567"/>
      <c r="F260" s="566"/>
      <c r="G260" s="301">
        <v>74</v>
      </c>
      <c r="H260" s="334" t="s">
        <v>370</v>
      </c>
      <c r="I260" s="312" t="s">
        <v>285</v>
      </c>
      <c r="J260" s="320">
        <v>0.6</v>
      </c>
      <c r="K260" s="395" t="s">
        <v>281</v>
      </c>
      <c r="L260" s="312">
        <v>0.8</v>
      </c>
      <c r="M260" s="313">
        <f>M262/3</f>
        <v>0.005666666666666667</v>
      </c>
      <c r="N260" s="320"/>
      <c r="O260" s="320"/>
      <c r="P260" s="320">
        <v>0.7</v>
      </c>
      <c r="Q260" s="320"/>
      <c r="R260" s="315"/>
      <c r="S260" s="328">
        <v>0.8</v>
      </c>
      <c r="T260" s="334" t="s">
        <v>369</v>
      </c>
      <c r="U260" s="334" t="s">
        <v>360</v>
      </c>
      <c r="V260" s="243" t="s">
        <v>125</v>
      </c>
    </row>
    <row r="261" spans="1:22" ht="54" customHeight="1">
      <c r="A261" s="565"/>
      <c r="B261" s="565"/>
      <c r="C261" s="565"/>
      <c r="D261" s="565"/>
      <c r="E261" s="567"/>
      <c r="F261" s="566"/>
      <c r="G261" s="301">
        <v>75</v>
      </c>
      <c r="H261" s="334" t="s">
        <v>371</v>
      </c>
      <c r="I261" s="312" t="s">
        <v>285</v>
      </c>
      <c r="J261" s="320">
        <v>0.84</v>
      </c>
      <c r="K261" s="395" t="s">
        <v>311</v>
      </c>
      <c r="L261" s="312">
        <v>0.95</v>
      </c>
      <c r="M261" s="313">
        <f>M262/3</f>
        <v>0.005666666666666667</v>
      </c>
      <c r="N261" s="312">
        <v>0.95</v>
      </c>
      <c r="O261" s="312">
        <v>0.95</v>
      </c>
      <c r="P261" s="312">
        <v>0.95</v>
      </c>
      <c r="Q261" s="312">
        <v>0.95</v>
      </c>
      <c r="R261" s="312">
        <v>0.95</v>
      </c>
      <c r="S261" s="312">
        <v>0.95</v>
      </c>
      <c r="T261" s="334" t="s">
        <v>369</v>
      </c>
      <c r="U261" s="334" t="s">
        <v>360</v>
      </c>
      <c r="V261" s="243"/>
    </row>
    <row r="262" spans="1:25" s="256" customFormat="1" ht="26.25">
      <c r="A262" s="565"/>
      <c r="B262" s="565"/>
      <c r="C262" s="565"/>
      <c r="D262" s="565"/>
      <c r="E262" s="567"/>
      <c r="F262" s="566"/>
      <c r="G262" s="376"/>
      <c r="H262" s="559" t="s">
        <v>167</v>
      </c>
      <c r="I262" s="560"/>
      <c r="J262" s="560"/>
      <c r="K262" s="560"/>
      <c r="L262" s="561"/>
      <c r="M262" s="377">
        <v>0.017</v>
      </c>
      <c r="N262" s="391"/>
      <c r="O262" s="391"/>
      <c r="P262" s="391"/>
      <c r="Q262" s="391"/>
      <c r="R262" s="392"/>
      <c r="S262" s="376"/>
      <c r="T262" s="379"/>
      <c r="U262" s="379"/>
      <c r="V262" s="267"/>
      <c r="Y262" s="288"/>
    </row>
    <row r="263" spans="1:90" ht="71.25" customHeight="1">
      <c r="A263" s="565"/>
      <c r="B263" s="565"/>
      <c r="C263" s="565"/>
      <c r="D263" s="566" t="s">
        <v>235</v>
      </c>
      <c r="E263" s="567">
        <v>31</v>
      </c>
      <c r="F263" s="566" t="s">
        <v>236</v>
      </c>
      <c r="G263" s="301">
        <v>76</v>
      </c>
      <c r="H263" s="345" t="s">
        <v>439</v>
      </c>
      <c r="I263" s="328" t="s">
        <v>285</v>
      </c>
      <c r="J263" s="320" t="s">
        <v>272</v>
      </c>
      <c r="K263" s="395" t="s">
        <v>273</v>
      </c>
      <c r="L263" s="314">
        <v>0.7</v>
      </c>
      <c r="M263" s="313">
        <f>M266*20%</f>
        <v>0.004200000000000001</v>
      </c>
      <c r="N263" s="312"/>
      <c r="O263" s="312"/>
      <c r="P263" s="312">
        <v>0.3</v>
      </c>
      <c r="Q263" s="312"/>
      <c r="R263" s="312"/>
      <c r="S263" s="312">
        <v>0.4</v>
      </c>
      <c r="T263" s="334" t="s">
        <v>372</v>
      </c>
      <c r="U263" s="334" t="s">
        <v>360</v>
      </c>
      <c r="V263" s="243" t="s">
        <v>125</v>
      </c>
      <c r="CK263" s="220">
        <v>0.00064</v>
      </c>
      <c r="CL263" s="219">
        <f>CK263/CK266</f>
        <v>0.19753086419753088</v>
      </c>
    </row>
    <row r="264" spans="1:90" ht="69" customHeight="1">
      <c r="A264" s="565"/>
      <c r="B264" s="565"/>
      <c r="C264" s="565"/>
      <c r="D264" s="566"/>
      <c r="E264" s="567"/>
      <c r="F264" s="566"/>
      <c r="G264" s="301">
        <v>77</v>
      </c>
      <c r="H264" s="334" t="s">
        <v>373</v>
      </c>
      <c r="I264" s="314" t="s">
        <v>285</v>
      </c>
      <c r="J264" s="380">
        <v>0.564</v>
      </c>
      <c r="K264" s="395" t="s">
        <v>311</v>
      </c>
      <c r="L264" s="312">
        <v>0.85</v>
      </c>
      <c r="M264" s="313">
        <f>M266*40%</f>
        <v>0.008400000000000001</v>
      </c>
      <c r="N264" s="312">
        <v>0.85</v>
      </c>
      <c r="O264" s="312">
        <v>0.85</v>
      </c>
      <c r="P264" s="312">
        <v>0.85</v>
      </c>
      <c r="Q264" s="312">
        <v>0.85</v>
      </c>
      <c r="R264" s="312">
        <v>0.85</v>
      </c>
      <c r="S264" s="312">
        <v>0.85</v>
      </c>
      <c r="T264" s="334" t="s">
        <v>372</v>
      </c>
      <c r="U264" s="334" t="s">
        <v>360</v>
      </c>
      <c r="V264" s="243" t="s">
        <v>125</v>
      </c>
      <c r="CK264" s="220">
        <v>0.0013</v>
      </c>
      <c r="CL264" s="219">
        <f>CK264/CK266</f>
        <v>0.4012345679012346</v>
      </c>
    </row>
    <row r="265" spans="1:90" ht="63" customHeight="1">
      <c r="A265" s="565"/>
      <c r="B265" s="565"/>
      <c r="C265" s="565"/>
      <c r="D265" s="566"/>
      <c r="E265" s="567"/>
      <c r="F265" s="566"/>
      <c r="G265" s="301">
        <v>78</v>
      </c>
      <c r="H265" s="334" t="s">
        <v>374</v>
      </c>
      <c r="I265" s="312" t="s">
        <v>285</v>
      </c>
      <c r="J265" s="406">
        <v>0.863</v>
      </c>
      <c r="K265" s="395" t="s">
        <v>311</v>
      </c>
      <c r="L265" s="406">
        <v>0.9</v>
      </c>
      <c r="M265" s="313">
        <f>M266*40%</f>
        <v>0.008400000000000001</v>
      </c>
      <c r="N265" s="406">
        <v>0.9</v>
      </c>
      <c r="O265" s="406">
        <v>0.9</v>
      </c>
      <c r="P265" s="406">
        <v>0.9</v>
      </c>
      <c r="Q265" s="406">
        <v>0.9</v>
      </c>
      <c r="R265" s="406">
        <v>0.9</v>
      </c>
      <c r="S265" s="406">
        <v>0.9</v>
      </c>
      <c r="T265" s="334" t="s">
        <v>372</v>
      </c>
      <c r="U265" s="334" t="s">
        <v>360</v>
      </c>
      <c r="CK265" s="220">
        <v>0.0013</v>
      </c>
      <c r="CL265" s="219">
        <f>CK265/CK266</f>
        <v>0.4012345679012346</v>
      </c>
    </row>
    <row r="266" spans="1:89" s="256" customFormat="1" ht="26.25">
      <c r="A266" s="565"/>
      <c r="B266" s="565"/>
      <c r="C266" s="565"/>
      <c r="D266" s="566"/>
      <c r="E266" s="567"/>
      <c r="F266" s="566"/>
      <c r="G266" s="376"/>
      <c r="H266" s="559" t="s">
        <v>167</v>
      </c>
      <c r="I266" s="560"/>
      <c r="J266" s="560"/>
      <c r="K266" s="560"/>
      <c r="L266" s="561"/>
      <c r="M266" s="377">
        <v>0.021</v>
      </c>
      <c r="N266" s="391"/>
      <c r="O266" s="391"/>
      <c r="P266" s="391"/>
      <c r="Q266" s="391"/>
      <c r="R266" s="392"/>
      <c r="S266" s="376"/>
      <c r="T266" s="379"/>
      <c r="U266" s="379"/>
      <c r="Y266" s="288"/>
      <c r="CK266" s="282">
        <f>SUM(CK263:CK265)</f>
        <v>0.00324</v>
      </c>
    </row>
    <row r="267" spans="1:21" ht="83.25" customHeight="1">
      <c r="A267" s="565"/>
      <c r="B267" s="565"/>
      <c r="C267" s="565"/>
      <c r="D267" s="566"/>
      <c r="E267" s="567">
        <v>32</v>
      </c>
      <c r="F267" s="566" t="s">
        <v>238</v>
      </c>
      <c r="G267" s="301">
        <v>79</v>
      </c>
      <c r="H267" s="345" t="s">
        <v>239</v>
      </c>
      <c r="I267" s="364" t="s">
        <v>423</v>
      </c>
      <c r="J267" s="364" t="s">
        <v>375</v>
      </c>
      <c r="K267" s="395" t="s">
        <v>281</v>
      </c>
      <c r="L267" s="364" t="s">
        <v>376</v>
      </c>
      <c r="M267" s="313">
        <f>M270*60%</f>
        <v>0.0234</v>
      </c>
      <c r="N267" s="363"/>
      <c r="O267" s="363"/>
      <c r="P267" s="364"/>
      <c r="Q267" s="364"/>
      <c r="R267" s="364"/>
      <c r="S267" s="364" t="s">
        <v>376</v>
      </c>
      <c r="T267" s="395" t="s">
        <v>429</v>
      </c>
      <c r="U267" s="395" t="s">
        <v>377</v>
      </c>
    </row>
    <row r="268" spans="1:21" ht="111" customHeight="1">
      <c r="A268" s="565"/>
      <c r="B268" s="565"/>
      <c r="C268" s="565"/>
      <c r="D268" s="566"/>
      <c r="E268" s="567"/>
      <c r="F268" s="566"/>
      <c r="G268" s="301">
        <v>80</v>
      </c>
      <c r="H268" s="334" t="s">
        <v>378</v>
      </c>
      <c r="I268" s="334" t="s">
        <v>285</v>
      </c>
      <c r="J268" s="312">
        <v>0.93</v>
      </c>
      <c r="K268" s="395" t="s">
        <v>281</v>
      </c>
      <c r="L268" s="312">
        <v>1</v>
      </c>
      <c r="M268" s="313">
        <f>M270*20%</f>
        <v>0.0078000000000000005</v>
      </c>
      <c r="N268" s="363"/>
      <c r="O268" s="363"/>
      <c r="P268" s="407">
        <v>1</v>
      </c>
      <c r="Q268" s="364"/>
      <c r="R268" s="364"/>
      <c r="S268" s="399"/>
      <c r="T268" s="395" t="s">
        <v>429</v>
      </c>
      <c r="U268" s="395" t="s">
        <v>379</v>
      </c>
    </row>
    <row r="269" spans="1:21" ht="96" customHeight="1">
      <c r="A269" s="565"/>
      <c r="B269" s="565"/>
      <c r="C269" s="565"/>
      <c r="D269" s="566"/>
      <c r="E269" s="567"/>
      <c r="F269" s="566"/>
      <c r="G269" s="301">
        <v>81</v>
      </c>
      <c r="H269" s="334" t="s">
        <v>380</v>
      </c>
      <c r="I269" s="364" t="s">
        <v>285</v>
      </c>
      <c r="J269" s="364" t="s">
        <v>272</v>
      </c>
      <c r="K269" s="395" t="s">
        <v>311</v>
      </c>
      <c r="L269" s="407">
        <v>0.96</v>
      </c>
      <c r="M269" s="313">
        <f>M270*20%</f>
        <v>0.0078000000000000005</v>
      </c>
      <c r="N269" s="363"/>
      <c r="O269" s="363"/>
      <c r="P269" s="407">
        <v>0.96</v>
      </c>
      <c r="Q269" s="364"/>
      <c r="R269" s="364"/>
      <c r="S269" s="407">
        <v>0.96</v>
      </c>
      <c r="T269" s="395" t="s">
        <v>429</v>
      </c>
      <c r="U269" s="395" t="s">
        <v>381</v>
      </c>
    </row>
    <row r="270" spans="1:25" s="256" customFormat="1" ht="26.25">
      <c r="A270" s="565"/>
      <c r="B270" s="565"/>
      <c r="C270" s="565"/>
      <c r="D270" s="566"/>
      <c r="E270" s="567"/>
      <c r="F270" s="566"/>
      <c r="G270" s="376"/>
      <c r="H270" s="559" t="s">
        <v>167</v>
      </c>
      <c r="I270" s="560"/>
      <c r="J270" s="560"/>
      <c r="K270" s="560"/>
      <c r="L270" s="561"/>
      <c r="M270" s="377">
        <v>0.039</v>
      </c>
      <c r="N270" s="391"/>
      <c r="O270" s="391"/>
      <c r="P270" s="391"/>
      <c r="Q270" s="391"/>
      <c r="R270" s="392"/>
      <c r="S270" s="376"/>
      <c r="T270" s="376"/>
      <c r="U270" s="376"/>
      <c r="Y270" s="288"/>
    </row>
    <row r="271" spans="1:21" ht="52.5" customHeight="1">
      <c r="A271" s="568" t="s">
        <v>417</v>
      </c>
      <c r="B271" s="569"/>
      <c r="C271" s="569"/>
      <c r="D271" s="569"/>
      <c r="E271" s="291"/>
      <c r="F271" s="292"/>
      <c r="G271" s="292"/>
      <c r="H271" s="292"/>
      <c r="I271" s="292"/>
      <c r="J271" s="292"/>
      <c r="K271" s="292"/>
      <c r="L271" s="292"/>
      <c r="M271" s="370">
        <f>SUM(M270,M266,M262,M258,M254,M250,M246,M242)</f>
        <v>0.15000000000000002</v>
      </c>
      <c r="N271" s="266"/>
      <c r="O271" s="266"/>
      <c r="P271" s="403"/>
      <c r="Q271" s="403"/>
      <c r="R271" s="404"/>
      <c r="S271" s="405"/>
      <c r="T271" s="405"/>
      <c r="U271" s="405"/>
    </row>
    <row r="272" spans="1:79" s="259" customFormat="1" ht="58.5" customHeight="1">
      <c r="A272" s="527" t="s">
        <v>153</v>
      </c>
      <c r="B272" s="527" t="s">
        <v>154</v>
      </c>
      <c r="C272" s="529" t="s">
        <v>155</v>
      </c>
      <c r="D272" s="527" t="s">
        <v>156</v>
      </c>
      <c r="E272" s="528" t="s">
        <v>157</v>
      </c>
      <c r="F272" s="527" t="s">
        <v>158</v>
      </c>
      <c r="G272" s="528" t="s">
        <v>157</v>
      </c>
      <c r="H272" s="528" t="s">
        <v>261</v>
      </c>
      <c r="I272" s="533" t="s">
        <v>262</v>
      </c>
      <c r="J272" s="529" t="s">
        <v>263</v>
      </c>
      <c r="K272" s="533" t="s">
        <v>413</v>
      </c>
      <c r="L272" s="530" t="s">
        <v>159</v>
      </c>
      <c r="M272" s="536" t="s">
        <v>264</v>
      </c>
      <c r="N272" s="538" t="s">
        <v>265</v>
      </c>
      <c r="O272" s="539"/>
      <c r="P272" s="539"/>
      <c r="Q272" s="539"/>
      <c r="R272" s="539"/>
      <c r="S272" s="540"/>
      <c r="T272" s="529" t="s">
        <v>10</v>
      </c>
      <c r="U272" s="529" t="s">
        <v>95</v>
      </c>
      <c r="V272" s="257"/>
      <c r="W272" s="586" t="s">
        <v>116</v>
      </c>
      <c r="X272" s="587"/>
      <c r="Y272" s="587"/>
      <c r="Z272" s="587"/>
      <c r="AA272" s="587"/>
      <c r="AB272" s="587"/>
      <c r="AC272" s="587"/>
      <c r="AD272" s="587"/>
      <c r="AE272" s="587"/>
      <c r="AF272" s="587"/>
      <c r="AG272" s="587"/>
      <c r="AH272" s="587"/>
      <c r="AI272" s="587"/>
      <c r="AJ272" s="587"/>
      <c r="AK272" s="587"/>
      <c r="AL272" s="587"/>
      <c r="AM272" s="587"/>
      <c r="AN272" s="587"/>
      <c r="AO272" s="587"/>
      <c r="AP272" s="587"/>
      <c r="AQ272" s="587"/>
      <c r="AR272" s="587"/>
      <c r="AS272" s="587"/>
      <c r="AT272" s="587"/>
      <c r="AU272" s="587"/>
      <c r="AV272" s="587"/>
      <c r="AW272" s="587"/>
      <c r="AX272" s="587"/>
      <c r="AY272" s="258"/>
      <c r="AZ272" s="588" t="s">
        <v>117</v>
      </c>
      <c r="BA272" s="589"/>
      <c r="BB272" s="589"/>
      <c r="BC272" s="589"/>
      <c r="BD272" s="589"/>
      <c r="BE272" s="589"/>
      <c r="BF272" s="589"/>
      <c r="BG272" s="589"/>
      <c r="BH272" s="589"/>
      <c r="BI272" s="589"/>
      <c r="BJ272" s="589"/>
      <c r="BK272" s="589"/>
      <c r="BL272" s="258"/>
      <c r="BM272" s="258"/>
      <c r="BN272" s="590" t="s">
        <v>118</v>
      </c>
      <c r="BO272" s="591"/>
      <c r="BP272" s="591"/>
      <c r="BQ272" s="591"/>
      <c r="BR272" s="591"/>
      <c r="BS272" s="592"/>
      <c r="BT272" s="593" t="s">
        <v>120</v>
      </c>
      <c r="BU272" s="593" t="s">
        <v>121</v>
      </c>
      <c r="BV272" s="594" t="s">
        <v>122</v>
      </c>
      <c r="BW272" s="594"/>
      <c r="BX272" s="594"/>
      <c r="BY272" s="594"/>
      <c r="BZ272" s="594"/>
      <c r="CA272" s="594"/>
    </row>
    <row r="273" spans="1:79" s="259" customFormat="1" ht="90" customHeight="1">
      <c r="A273" s="528"/>
      <c r="B273" s="528"/>
      <c r="C273" s="530"/>
      <c r="D273" s="528"/>
      <c r="E273" s="531"/>
      <c r="F273" s="528"/>
      <c r="G273" s="532"/>
      <c r="H273" s="532"/>
      <c r="I273" s="534"/>
      <c r="J273" s="529"/>
      <c r="K273" s="534"/>
      <c r="L273" s="535"/>
      <c r="M273" s="537"/>
      <c r="N273" s="290">
        <v>1</v>
      </c>
      <c r="O273" s="290">
        <v>2</v>
      </c>
      <c r="P273" s="290">
        <v>3</v>
      </c>
      <c r="Q273" s="290">
        <v>4</v>
      </c>
      <c r="R273" s="290">
        <v>5</v>
      </c>
      <c r="S273" s="290">
        <v>6</v>
      </c>
      <c r="T273" s="529"/>
      <c r="U273" s="529"/>
      <c r="V273" s="261"/>
      <c r="W273" s="262">
        <v>1</v>
      </c>
      <c r="X273" s="262" t="s">
        <v>119</v>
      </c>
      <c r="Y273" s="262" t="s">
        <v>144</v>
      </c>
      <c r="Z273" s="262">
        <v>2</v>
      </c>
      <c r="AA273" s="262" t="s">
        <v>119</v>
      </c>
      <c r="AB273" s="262" t="s">
        <v>144</v>
      </c>
      <c r="AC273" s="262" t="s">
        <v>126</v>
      </c>
      <c r="AD273" s="262" t="s">
        <v>145</v>
      </c>
      <c r="AE273" s="262">
        <v>3</v>
      </c>
      <c r="AF273" s="262" t="s">
        <v>119</v>
      </c>
      <c r="AG273" s="262" t="s">
        <v>144</v>
      </c>
      <c r="AH273" s="262" t="s">
        <v>127</v>
      </c>
      <c r="AI273" s="262" t="s">
        <v>146</v>
      </c>
      <c r="AJ273" s="262">
        <v>4</v>
      </c>
      <c r="AK273" s="262" t="s">
        <v>119</v>
      </c>
      <c r="AL273" s="262" t="s">
        <v>144</v>
      </c>
      <c r="AM273" s="262" t="s">
        <v>128</v>
      </c>
      <c r="AN273" s="262" t="s">
        <v>147</v>
      </c>
      <c r="AO273" s="262">
        <v>5</v>
      </c>
      <c r="AP273" s="262" t="s">
        <v>119</v>
      </c>
      <c r="AQ273" s="262" t="s">
        <v>144</v>
      </c>
      <c r="AR273" s="262" t="s">
        <v>129</v>
      </c>
      <c r="AS273" s="262" t="s">
        <v>148</v>
      </c>
      <c r="AT273" s="262">
        <v>6</v>
      </c>
      <c r="AU273" s="262" t="s">
        <v>119</v>
      </c>
      <c r="AV273" s="262" t="s">
        <v>144</v>
      </c>
      <c r="AW273" s="263" t="s">
        <v>130</v>
      </c>
      <c r="AX273" s="264" t="s">
        <v>404</v>
      </c>
      <c r="AY273" s="262" t="s">
        <v>151</v>
      </c>
      <c r="AZ273" s="262">
        <v>1</v>
      </c>
      <c r="BA273" s="262" t="s">
        <v>119</v>
      </c>
      <c r="BB273" s="262">
        <v>2</v>
      </c>
      <c r="BC273" s="262" t="s">
        <v>119</v>
      </c>
      <c r="BD273" s="262">
        <v>3</v>
      </c>
      <c r="BE273" s="262" t="s">
        <v>119</v>
      </c>
      <c r="BF273" s="262">
        <v>4</v>
      </c>
      <c r="BG273" s="262" t="s">
        <v>119</v>
      </c>
      <c r="BH273" s="262">
        <v>5</v>
      </c>
      <c r="BI273" s="262" t="s">
        <v>119</v>
      </c>
      <c r="BJ273" s="262">
        <v>6</v>
      </c>
      <c r="BK273" s="262" t="s">
        <v>119</v>
      </c>
      <c r="BL273" s="262"/>
      <c r="BM273" s="262"/>
      <c r="BN273" s="262">
        <v>1</v>
      </c>
      <c r="BO273" s="262">
        <v>2</v>
      </c>
      <c r="BP273" s="262">
        <v>3</v>
      </c>
      <c r="BQ273" s="262">
        <v>4</v>
      </c>
      <c r="BR273" s="262">
        <v>5</v>
      </c>
      <c r="BS273" s="265">
        <v>6</v>
      </c>
      <c r="BT273" s="593"/>
      <c r="BU273" s="593"/>
      <c r="BV273" s="260">
        <v>1</v>
      </c>
      <c r="BW273" s="260">
        <v>2</v>
      </c>
      <c r="BX273" s="260">
        <v>3</v>
      </c>
      <c r="BY273" s="260">
        <v>4</v>
      </c>
      <c r="BZ273" s="260">
        <v>5</v>
      </c>
      <c r="CA273" s="260">
        <v>6</v>
      </c>
    </row>
    <row r="274" spans="1:21" ht="101.25" customHeight="1">
      <c r="A274" s="565"/>
      <c r="B274" s="565" t="s">
        <v>240</v>
      </c>
      <c r="C274" s="565" t="s">
        <v>241</v>
      </c>
      <c r="D274" s="566" t="s">
        <v>242</v>
      </c>
      <c r="E274" s="567">
        <v>33</v>
      </c>
      <c r="F274" s="566" t="s">
        <v>243</v>
      </c>
      <c r="G274" s="301">
        <v>82</v>
      </c>
      <c r="H274" s="345" t="s">
        <v>244</v>
      </c>
      <c r="I274" s="364" t="s">
        <v>285</v>
      </c>
      <c r="J274" s="407" t="s">
        <v>272</v>
      </c>
      <c r="K274" s="408" t="s">
        <v>281</v>
      </c>
      <c r="L274" s="407">
        <v>0.35</v>
      </c>
      <c r="M274" s="313">
        <f>M276/2</f>
        <v>0.0153</v>
      </c>
      <c r="N274" s="364"/>
      <c r="O274" s="364"/>
      <c r="P274" s="407">
        <v>0.1</v>
      </c>
      <c r="Q274" s="407">
        <v>0.2</v>
      </c>
      <c r="R274" s="407">
        <v>0.35</v>
      </c>
      <c r="S274" s="364"/>
      <c r="T274" s="364" t="s">
        <v>382</v>
      </c>
      <c r="U274" s="382" t="s">
        <v>383</v>
      </c>
    </row>
    <row r="275" spans="1:21" ht="102.75" customHeight="1">
      <c r="A275" s="565"/>
      <c r="B275" s="565"/>
      <c r="C275" s="565"/>
      <c r="D275" s="566"/>
      <c r="E275" s="567"/>
      <c r="F275" s="566"/>
      <c r="G275" s="301">
        <v>83</v>
      </c>
      <c r="H275" s="334" t="s">
        <v>384</v>
      </c>
      <c r="I275" s="364" t="s">
        <v>285</v>
      </c>
      <c r="J275" s="407" t="s">
        <v>272</v>
      </c>
      <c r="K275" s="408" t="s">
        <v>311</v>
      </c>
      <c r="L275" s="407">
        <v>0.7</v>
      </c>
      <c r="M275" s="313">
        <f>M276/2</f>
        <v>0.0153</v>
      </c>
      <c r="N275" s="407"/>
      <c r="O275" s="407"/>
      <c r="P275" s="407">
        <v>0.7</v>
      </c>
      <c r="Q275" s="407">
        <v>0.7</v>
      </c>
      <c r="R275" s="407">
        <v>0.7</v>
      </c>
      <c r="S275" s="407">
        <v>0.7</v>
      </c>
      <c r="T275" s="364" t="s">
        <v>382</v>
      </c>
      <c r="U275" s="382" t="s">
        <v>383</v>
      </c>
    </row>
    <row r="276" spans="1:25" s="256" customFormat="1" ht="26.25">
      <c r="A276" s="565"/>
      <c r="B276" s="565"/>
      <c r="C276" s="565"/>
      <c r="D276" s="566"/>
      <c r="E276" s="567"/>
      <c r="F276" s="566"/>
      <c r="G276" s="376"/>
      <c r="H276" s="559" t="s">
        <v>167</v>
      </c>
      <c r="I276" s="560"/>
      <c r="J276" s="560"/>
      <c r="K276" s="560"/>
      <c r="L276" s="561"/>
      <c r="M276" s="323">
        <v>0.0306</v>
      </c>
      <c r="N276" s="409"/>
      <c r="O276" s="409"/>
      <c r="P276" s="409"/>
      <c r="Q276" s="409"/>
      <c r="R276" s="409"/>
      <c r="S276" s="409"/>
      <c r="T276" s="409"/>
      <c r="U276" s="409"/>
      <c r="Y276" s="288"/>
    </row>
    <row r="277" spans="1:21" ht="83.25" customHeight="1" hidden="1">
      <c r="A277" s="565"/>
      <c r="B277" s="565"/>
      <c r="C277" s="565"/>
      <c r="D277" s="566"/>
      <c r="E277" s="567">
        <v>34</v>
      </c>
      <c r="F277" s="566" t="s">
        <v>245</v>
      </c>
      <c r="G277" s="301">
        <v>84</v>
      </c>
      <c r="H277" s="343"/>
      <c r="I277" s="364"/>
      <c r="J277" s="364"/>
      <c r="K277" s="408"/>
      <c r="L277" s="364"/>
      <c r="M277" s="313"/>
      <c r="N277" s="364"/>
      <c r="O277" s="364"/>
      <c r="P277" s="364"/>
      <c r="Q277" s="364"/>
      <c r="R277" s="364"/>
      <c r="S277" s="364"/>
      <c r="T277" s="364"/>
      <c r="U277" s="382"/>
    </row>
    <row r="278" spans="1:21" ht="59.25" customHeight="1">
      <c r="A278" s="565"/>
      <c r="B278" s="565"/>
      <c r="C278" s="565"/>
      <c r="D278" s="566"/>
      <c r="E278" s="567"/>
      <c r="F278" s="566"/>
      <c r="G278" s="301">
        <v>84</v>
      </c>
      <c r="H278" s="334" t="s">
        <v>385</v>
      </c>
      <c r="I278" s="364" t="s">
        <v>285</v>
      </c>
      <c r="J278" s="407">
        <v>0.9</v>
      </c>
      <c r="K278" s="408" t="s">
        <v>281</v>
      </c>
      <c r="L278" s="407">
        <v>0.92</v>
      </c>
      <c r="M278" s="313">
        <f>M280/3</f>
        <v>0.007466666666666667</v>
      </c>
      <c r="N278" s="407">
        <v>0.1</v>
      </c>
      <c r="O278" s="407">
        <v>0.25</v>
      </c>
      <c r="P278" s="407">
        <v>0.3</v>
      </c>
      <c r="Q278" s="407">
        <v>0.4</v>
      </c>
      <c r="R278" s="407">
        <v>0.6</v>
      </c>
      <c r="S278" s="407">
        <v>0.92</v>
      </c>
      <c r="T278" s="364" t="s">
        <v>382</v>
      </c>
      <c r="U278" s="382" t="s">
        <v>383</v>
      </c>
    </row>
    <row r="279" spans="1:21" ht="70.5" customHeight="1">
      <c r="A279" s="565"/>
      <c r="B279" s="565"/>
      <c r="C279" s="565"/>
      <c r="D279" s="566"/>
      <c r="E279" s="567"/>
      <c r="F279" s="566"/>
      <c r="G279" s="301">
        <v>85</v>
      </c>
      <c r="H279" s="334" t="s">
        <v>386</v>
      </c>
      <c r="I279" s="364" t="s">
        <v>285</v>
      </c>
      <c r="J279" s="364" t="s">
        <v>272</v>
      </c>
      <c r="K279" s="408" t="s">
        <v>273</v>
      </c>
      <c r="L279" s="407">
        <v>0.8</v>
      </c>
      <c r="M279" s="313">
        <f>M280/3</f>
        <v>0.007466666666666667</v>
      </c>
      <c r="N279" s="407">
        <v>0.1</v>
      </c>
      <c r="O279" s="407">
        <v>0.2</v>
      </c>
      <c r="P279" s="407">
        <v>0.3</v>
      </c>
      <c r="Q279" s="407">
        <v>0.4</v>
      </c>
      <c r="R279" s="407">
        <v>0.6</v>
      </c>
      <c r="S279" s="407">
        <v>0.8</v>
      </c>
      <c r="T279" s="364" t="s">
        <v>382</v>
      </c>
      <c r="U279" s="382" t="s">
        <v>383</v>
      </c>
    </row>
    <row r="280" spans="1:25" s="256" customFormat="1" ht="26.25">
      <c r="A280" s="565"/>
      <c r="B280" s="565"/>
      <c r="C280" s="565"/>
      <c r="D280" s="566"/>
      <c r="E280" s="567"/>
      <c r="F280" s="566"/>
      <c r="G280" s="376"/>
      <c r="H280" s="559" t="s">
        <v>167</v>
      </c>
      <c r="I280" s="560"/>
      <c r="J280" s="560"/>
      <c r="K280" s="560"/>
      <c r="L280" s="561"/>
      <c r="M280" s="323">
        <v>0.0224</v>
      </c>
      <c r="N280" s="410"/>
      <c r="O280" s="410"/>
      <c r="P280" s="410"/>
      <c r="Q280" s="410"/>
      <c r="R280" s="409"/>
      <c r="S280" s="410"/>
      <c r="T280" s="409"/>
      <c r="U280" s="409"/>
      <c r="Y280" s="288"/>
    </row>
    <row r="281" spans="1:21" ht="69" customHeight="1">
      <c r="A281" s="565"/>
      <c r="B281" s="565"/>
      <c r="C281" s="565"/>
      <c r="D281" s="565" t="s">
        <v>247</v>
      </c>
      <c r="E281" s="567">
        <v>35</v>
      </c>
      <c r="F281" s="566" t="s">
        <v>248</v>
      </c>
      <c r="G281" s="301">
        <v>86</v>
      </c>
      <c r="H281" s="345" t="s">
        <v>249</v>
      </c>
      <c r="I281" s="364" t="s">
        <v>285</v>
      </c>
      <c r="J281" s="407">
        <v>0.82</v>
      </c>
      <c r="K281" s="408" t="s">
        <v>311</v>
      </c>
      <c r="L281" s="407">
        <v>0.84</v>
      </c>
      <c r="M281" s="313">
        <f>(M286*0.8)/3</f>
        <v>0.004906666666666667</v>
      </c>
      <c r="N281" s="364"/>
      <c r="O281" s="364"/>
      <c r="P281" s="364"/>
      <c r="Q281" s="364"/>
      <c r="R281" s="364"/>
      <c r="S281" s="407">
        <v>0.84</v>
      </c>
      <c r="T281" s="408" t="s">
        <v>382</v>
      </c>
      <c r="U281" s="334" t="s">
        <v>387</v>
      </c>
    </row>
    <row r="282" spans="1:21" ht="97.5" customHeight="1">
      <c r="A282" s="565"/>
      <c r="B282" s="565"/>
      <c r="C282" s="565"/>
      <c r="D282" s="565"/>
      <c r="E282" s="567"/>
      <c r="F282" s="566"/>
      <c r="G282" s="301">
        <v>87</v>
      </c>
      <c r="H282" s="334" t="s">
        <v>388</v>
      </c>
      <c r="I282" s="314" t="s">
        <v>299</v>
      </c>
      <c r="J282" s="411">
        <v>723</v>
      </c>
      <c r="K282" s="408" t="s">
        <v>273</v>
      </c>
      <c r="L282" s="411" t="s">
        <v>410</v>
      </c>
      <c r="M282" s="313">
        <f>M286*0.1</f>
        <v>0.00184</v>
      </c>
      <c r="N282" s="408"/>
      <c r="O282" s="411">
        <v>180</v>
      </c>
      <c r="P282" s="411">
        <v>180</v>
      </c>
      <c r="Q282" s="411">
        <v>180</v>
      </c>
      <c r="R282" s="411">
        <v>180</v>
      </c>
      <c r="S282" s="411">
        <v>147</v>
      </c>
      <c r="T282" s="408" t="s">
        <v>382</v>
      </c>
      <c r="U282" s="334" t="s">
        <v>387</v>
      </c>
    </row>
    <row r="283" spans="1:21" ht="77.25" customHeight="1">
      <c r="A283" s="565"/>
      <c r="B283" s="565"/>
      <c r="C283" s="565"/>
      <c r="D283" s="565"/>
      <c r="E283" s="567"/>
      <c r="F283" s="566"/>
      <c r="G283" s="301">
        <v>88</v>
      </c>
      <c r="H283" s="334" t="s">
        <v>389</v>
      </c>
      <c r="I283" s="314" t="s">
        <v>299</v>
      </c>
      <c r="J283" s="407" t="s">
        <v>272</v>
      </c>
      <c r="K283" s="408" t="s">
        <v>273</v>
      </c>
      <c r="L283" s="412" t="s">
        <v>390</v>
      </c>
      <c r="M283" s="313">
        <f>(M286*0.8)/3</f>
        <v>0.004906666666666667</v>
      </c>
      <c r="N283" s="407"/>
      <c r="O283" s="411">
        <v>87</v>
      </c>
      <c r="P283" s="411">
        <v>87</v>
      </c>
      <c r="Q283" s="411">
        <v>87</v>
      </c>
      <c r="R283" s="411">
        <v>87</v>
      </c>
      <c r="S283" s="411">
        <v>87</v>
      </c>
      <c r="T283" s="408" t="s">
        <v>382</v>
      </c>
      <c r="U283" s="334" t="s">
        <v>387</v>
      </c>
    </row>
    <row r="284" spans="1:21" ht="72.75" customHeight="1">
      <c r="A284" s="565"/>
      <c r="B284" s="565"/>
      <c r="C284" s="565"/>
      <c r="D284" s="565"/>
      <c r="E284" s="567"/>
      <c r="F284" s="566"/>
      <c r="G284" s="301">
        <v>89</v>
      </c>
      <c r="H284" s="334" t="s">
        <v>391</v>
      </c>
      <c r="I284" s="314" t="s">
        <v>299</v>
      </c>
      <c r="J284" s="364" t="s">
        <v>272</v>
      </c>
      <c r="K284" s="408" t="s">
        <v>273</v>
      </c>
      <c r="L284" s="411" t="s">
        <v>392</v>
      </c>
      <c r="M284" s="313">
        <f>M286*0.1</f>
        <v>0.00184</v>
      </c>
      <c r="N284" s="364"/>
      <c r="O284" s="411">
        <v>258</v>
      </c>
      <c r="P284" s="411">
        <v>258</v>
      </c>
      <c r="Q284" s="411">
        <v>258</v>
      </c>
      <c r="R284" s="411">
        <v>258</v>
      </c>
      <c r="S284" s="411"/>
      <c r="T284" s="408" t="s">
        <v>382</v>
      </c>
      <c r="U284" s="334" t="s">
        <v>387</v>
      </c>
    </row>
    <row r="285" spans="1:21" ht="75" customHeight="1">
      <c r="A285" s="565"/>
      <c r="B285" s="565"/>
      <c r="C285" s="565"/>
      <c r="D285" s="565"/>
      <c r="E285" s="567"/>
      <c r="F285" s="566"/>
      <c r="G285" s="301">
        <v>90</v>
      </c>
      <c r="H285" s="334" t="s">
        <v>393</v>
      </c>
      <c r="I285" s="364" t="s">
        <v>285</v>
      </c>
      <c r="J285" s="407">
        <v>0.95</v>
      </c>
      <c r="K285" s="408" t="s">
        <v>273</v>
      </c>
      <c r="L285" s="412">
        <v>0.96</v>
      </c>
      <c r="M285" s="313">
        <f>(M286*0.8)/3</f>
        <v>0.004906666666666667</v>
      </c>
      <c r="N285" s="412">
        <v>0.16</v>
      </c>
      <c r="O285" s="412">
        <v>0.1</v>
      </c>
      <c r="P285" s="412">
        <v>0.2</v>
      </c>
      <c r="Q285" s="412">
        <v>0.2</v>
      </c>
      <c r="R285" s="412">
        <v>0.2</v>
      </c>
      <c r="S285" s="412">
        <v>0.1</v>
      </c>
      <c r="T285" s="408" t="s">
        <v>382</v>
      </c>
      <c r="U285" s="334" t="s">
        <v>387</v>
      </c>
    </row>
    <row r="286" spans="1:25" s="256" customFormat="1" ht="26.25">
      <c r="A286" s="565"/>
      <c r="B286" s="565"/>
      <c r="C286" s="565"/>
      <c r="D286" s="565"/>
      <c r="E286" s="567"/>
      <c r="F286" s="566"/>
      <c r="G286" s="376"/>
      <c r="H286" s="559" t="s">
        <v>167</v>
      </c>
      <c r="I286" s="560"/>
      <c r="J286" s="560"/>
      <c r="K286" s="560"/>
      <c r="L286" s="561"/>
      <c r="M286" s="323">
        <v>0.0184</v>
      </c>
      <c r="N286" s="410"/>
      <c r="O286" s="410"/>
      <c r="P286" s="410"/>
      <c r="Q286" s="410"/>
      <c r="R286" s="409"/>
      <c r="S286" s="410"/>
      <c r="T286" s="409"/>
      <c r="U286" s="409"/>
      <c r="Y286" s="288"/>
    </row>
    <row r="287" spans="1:21" ht="61.5" customHeight="1">
      <c r="A287" s="565"/>
      <c r="B287" s="565"/>
      <c r="C287" s="565"/>
      <c r="D287" s="565"/>
      <c r="E287" s="567">
        <v>36</v>
      </c>
      <c r="F287" s="565" t="s">
        <v>250</v>
      </c>
      <c r="G287" s="301">
        <v>91</v>
      </c>
      <c r="H287" s="345" t="s">
        <v>251</v>
      </c>
      <c r="I287" s="314" t="s">
        <v>299</v>
      </c>
      <c r="J287" s="407">
        <v>0.51</v>
      </c>
      <c r="K287" s="408" t="s">
        <v>273</v>
      </c>
      <c r="L287" s="412">
        <v>0.55</v>
      </c>
      <c r="M287" s="313">
        <f>M290/2</f>
        <v>0.0112</v>
      </c>
      <c r="N287" s="364"/>
      <c r="O287" s="364"/>
      <c r="P287" s="364"/>
      <c r="Q287" s="413">
        <f>L287/3</f>
        <v>0.18333333333333335</v>
      </c>
      <c r="R287" s="413">
        <f>L287/3</f>
        <v>0.18333333333333335</v>
      </c>
      <c r="S287" s="413">
        <f>L287/3</f>
        <v>0.18333333333333335</v>
      </c>
      <c r="T287" s="364" t="s">
        <v>382</v>
      </c>
      <c r="U287" s="382" t="s">
        <v>394</v>
      </c>
    </row>
    <row r="288" spans="1:21" ht="75.75" customHeight="1">
      <c r="A288" s="565"/>
      <c r="B288" s="565"/>
      <c r="C288" s="565"/>
      <c r="D288" s="565"/>
      <c r="E288" s="567"/>
      <c r="F288" s="565"/>
      <c r="G288" s="301">
        <v>92</v>
      </c>
      <c r="H288" s="334" t="s">
        <v>395</v>
      </c>
      <c r="I288" s="364" t="s">
        <v>285</v>
      </c>
      <c r="J288" s="364" t="s">
        <v>272</v>
      </c>
      <c r="K288" s="408" t="s">
        <v>311</v>
      </c>
      <c r="L288" s="407">
        <v>0.8</v>
      </c>
      <c r="M288" s="313">
        <f>M290/2</f>
        <v>0.0112</v>
      </c>
      <c r="N288" s="364"/>
      <c r="O288" s="364"/>
      <c r="P288" s="407">
        <v>0.8</v>
      </c>
      <c r="Q288" s="364"/>
      <c r="R288" s="364"/>
      <c r="S288" s="407">
        <v>0.8</v>
      </c>
      <c r="T288" s="364" t="s">
        <v>382</v>
      </c>
      <c r="U288" s="382" t="s">
        <v>394</v>
      </c>
    </row>
    <row r="289" spans="1:21" ht="26.25" hidden="1">
      <c r="A289" s="565"/>
      <c r="B289" s="565"/>
      <c r="C289" s="565"/>
      <c r="D289" s="565"/>
      <c r="E289" s="567"/>
      <c r="F289" s="565"/>
      <c r="G289" s="301"/>
      <c r="H289" s="343"/>
      <c r="I289" s="363"/>
      <c r="J289" s="363"/>
      <c r="K289" s="408"/>
      <c r="L289" s="363"/>
      <c r="M289" s="313"/>
      <c r="N289" s="363"/>
      <c r="O289" s="363"/>
      <c r="P289" s="363"/>
      <c r="Q289" s="363"/>
      <c r="R289" s="364"/>
      <c r="S289" s="363"/>
      <c r="T289" s="364"/>
      <c r="U289" s="364"/>
    </row>
    <row r="290" spans="1:25" s="256" customFormat="1" ht="26.25">
      <c r="A290" s="565"/>
      <c r="B290" s="565"/>
      <c r="C290" s="565"/>
      <c r="D290" s="565"/>
      <c r="E290" s="567"/>
      <c r="F290" s="565"/>
      <c r="G290" s="376"/>
      <c r="H290" s="559" t="s">
        <v>167</v>
      </c>
      <c r="I290" s="560"/>
      <c r="J290" s="560"/>
      <c r="K290" s="560"/>
      <c r="L290" s="561"/>
      <c r="M290" s="323">
        <v>0.0224</v>
      </c>
      <c r="N290" s="410"/>
      <c r="O290" s="410"/>
      <c r="P290" s="410"/>
      <c r="Q290" s="410"/>
      <c r="R290" s="409"/>
      <c r="S290" s="410"/>
      <c r="T290" s="409"/>
      <c r="U290" s="409"/>
      <c r="Y290" s="288"/>
    </row>
    <row r="291" spans="1:21" ht="61.5" customHeight="1">
      <c r="A291" s="565"/>
      <c r="B291" s="565"/>
      <c r="C291" s="565"/>
      <c r="D291" s="565"/>
      <c r="E291" s="567">
        <v>37</v>
      </c>
      <c r="F291" s="565" t="s">
        <v>252</v>
      </c>
      <c r="G291" s="301">
        <v>93</v>
      </c>
      <c r="H291" s="345" t="s">
        <v>253</v>
      </c>
      <c r="I291" s="314" t="s">
        <v>299</v>
      </c>
      <c r="J291" s="364" t="s">
        <v>272</v>
      </c>
      <c r="K291" s="408" t="s">
        <v>273</v>
      </c>
      <c r="L291" s="411" t="s">
        <v>396</v>
      </c>
      <c r="M291" s="313">
        <f>M294/2</f>
        <v>0.0112</v>
      </c>
      <c r="N291" s="363"/>
      <c r="O291" s="364">
        <v>54</v>
      </c>
      <c r="P291" s="364">
        <v>54</v>
      </c>
      <c r="Q291" s="364">
        <v>54</v>
      </c>
      <c r="R291" s="364">
        <v>54</v>
      </c>
      <c r="S291" s="364">
        <v>54</v>
      </c>
      <c r="T291" s="364" t="s">
        <v>382</v>
      </c>
      <c r="U291" s="382" t="s">
        <v>394</v>
      </c>
    </row>
    <row r="292" spans="1:21" ht="86.25" customHeight="1">
      <c r="A292" s="565"/>
      <c r="B292" s="565"/>
      <c r="C292" s="565"/>
      <c r="D292" s="565"/>
      <c r="E292" s="567"/>
      <c r="F292" s="565"/>
      <c r="G292" s="301">
        <v>94</v>
      </c>
      <c r="H292" s="334" t="s">
        <v>397</v>
      </c>
      <c r="I292" s="364" t="s">
        <v>285</v>
      </c>
      <c r="J292" s="364" t="s">
        <v>272</v>
      </c>
      <c r="K292" s="408" t="s">
        <v>311</v>
      </c>
      <c r="L292" s="407">
        <v>0.8</v>
      </c>
      <c r="M292" s="313">
        <f>M294/2</f>
        <v>0.0112</v>
      </c>
      <c r="N292" s="363"/>
      <c r="O292" s="363"/>
      <c r="P292" s="407">
        <v>0.8</v>
      </c>
      <c r="Q292" s="364"/>
      <c r="R292" s="364"/>
      <c r="S292" s="407">
        <v>0.8</v>
      </c>
      <c r="T292" s="364" t="s">
        <v>382</v>
      </c>
      <c r="U292" s="382" t="s">
        <v>394</v>
      </c>
    </row>
    <row r="293" spans="1:21" ht="26.25" hidden="1">
      <c r="A293" s="565"/>
      <c r="B293" s="565"/>
      <c r="C293" s="565"/>
      <c r="D293" s="565"/>
      <c r="E293" s="567"/>
      <c r="F293" s="565"/>
      <c r="G293" s="301"/>
      <c r="H293" s="343"/>
      <c r="I293" s="363"/>
      <c r="J293" s="363"/>
      <c r="K293" s="408"/>
      <c r="L293" s="363"/>
      <c r="M293" s="313"/>
      <c r="N293" s="363"/>
      <c r="O293" s="363"/>
      <c r="P293" s="363"/>
      <c r="Q293" s="363"/>
      <c r="R293" s="364"/>
      <c r="S293" s="363"/>
      <c r="T293" s="364"/>
      <c r="U293" s="364"/>
    </row>
    <row r="294" spans="1:25" s="256" customFormat="1" ht="26.25">
      <c r="A294" s="565"/>
      <c r="B294" s="565"/>
      <c r="C294" s="565"/>
      <c r="D294" s="565"/>
      <c r="E294" s="567"/>
      <c r="F294" s="565"/>
      <c r="G294" s="376"/>
      <c r="H294" s="559" t="s">
        <v>167</v>
      </c>
      <c r="I294" s="560"/>
      <c r="J294" s="560"/>
      <c r="K294" s="560"/>
      <c r="L294" s="561"/>
      <c r="M294" s="323">
        <v>0.0224</v>
      </c>
      <c r="N294" s="410"/>
      <c r="O294" s="410"/>
      <c r="P294" s="410"/>
      <c r="Q294" s="410"/>
      <c r="R294" s="409"/>
      <c r="S294" s="410"/>
      <c r="T294" s="409"/>
      <c r="U294" s="409"/>
      <c r="Y294" s="288"/>
    </row>
    <row r="295" spans="1:21" ht="80.25" customHeight="1">
      <c r="A295" s="565"/>
      <c r="B295" s="565"/>
      <c r="C295" s="565"/>
      <c r="D295" s="565"/>
      <c r="E295" s="567">
        <v>38</v>
      </c>
      <c r="F295" s="565" t="s">
        <v>254</v>
      </c>
      <c r="G295" s="301">
        <v>95</v>
      </c>
      <c r="H295" s="345" t="s">
        <v>440</v>
      </c>
      <c r="I295" s="364" t="s">
        <v>285</v>
      </c>
      <c r="J295" s="406">
        <v>0.96</v>
      </c>
      <c r="K295" s="408" t="s">
        <v>273</v>
      </c>
      <c r="L295" s="407">
        <v>1</v>
      </c>
      <c r="M295" s="313">
        <f>M298</f>
        <v>0.0224</v>
      </c>
      <c r="N295" s="406">
        <v>0.17</v>
      </c>
      <c r="O295" s="406">
        <v>0.17</v>
      </c>
      <c r="P295" s="406">
        <v>0.17</v>
      </c>
      <c r="Q295" s="406">
        <v>0.17</v>
      </c>
      <c r="R295" s="406">
        <v>0.17</v>
      </c>
      <c r="S295" s="406">
        <v>0.15</v>
      </c>
      <c r="T295" s="382" t="s">
        <v>428</v>
      </c>
      <c r="U295" s="382" t="s">
        <v>383</v>
      </c>
    </row>
    <row r="296" spans="1:21" ht="26.25" hidden="1">
      <c r="A296" s="565"/>
      <c r="B296" s="565"/>
      <c r="C296" s="565"/>
      <c r="D296" s="565"/>
      <c r="E296" s="567"/>
      <c r="F296" s="565"/>
      <c r="G296" s="301"/>
      <c r="H296" s="343"/>
      <c r="I296" s="363"/>
      <c r="J296" s="363"/>
      <c r="K296" s="408"/>
      <c r="L296" s="363"/>
      <c r="M296" s="313"/>
      <c r="N296" s="363"/>
      <c r="O296" s="363"/>
      <c r="P296" s="363"/>
      <c r="Q296" s="363"/>
      <c r="R296" s="364"/>
      <c r="S296" s="363"/>
      <c r="T296" s="364"/>
      <c r="U296" s="364"/>
    </row>
    <row r="297" spans="1:21" ht="26.25" hidden="1">
      <c r="A297" s="565"/>
      <c r="B297" s="565"/>
      <c r="C297" s="565"/>
      <c r="D297" s="565"/>
      <c r="E297" s="567"/>
      <c r="F297" s="565"/>
      <c r="G297" s="301"/>
      <c r="H297" s="343"/>
      <c r="I297" s="363"/>
      <c r="J297" s="363"/>
      <c r="K297" s="408"/>
      <c r="L297" s="363"/>
      <c r="M297" s="313"/>
      <c r="N297" s="363"/>
      <c r="O297" s="363"/>
      <c r="P297" s="363"/>
      <c r="Q297" s="363"/>
      <c r="R297" s="364"/>
      <c r="S297" s="363"/>
      <c r="T297" s="364"/>
      <c r="U297" s="364"/>
    </row>
    <row r="298" spans="1:25" s="256" customFormat="1" ht="47.25" customHeight="1">
      <c r="A298" s="565"/>
      <c r="B298" s="565"/>
      <c r="C298" s="565"/>
      <c r="D298" s="565"/>
      <c r="E298" s="567"/>
      <c r="F298" s="565"/>
      <c r="G298" s="376"/>
      <c r="H298" s="559" t="s">
        <v>167</v>
      </c>
      <c r="I298" s="560"/>
      <c r="J298" s="560"/>
      <c r="K298" s="560"/>
      <c r="L298" s="561"/>
      <c r="M298" s="323">
        <v>0.0224</v>
      </c>
      <c r="N298" s="410"/>
      <c r="O298" s="410"/>
      <c r="P298" s="410"/>
      <c r="Q298" s="410"/>
      <c r="R298" s="409"/>
      <c r="S298" s="410"/>
      <c r="T298" s="409"/>
      <c r="U298" s="409"/>
      <c r="Y298" s="288"/>
    </row>
    <row r="299" spans="1:21" ht="60.75" customHeight="1">
      <c r="A299" s="565"/>
      <c r="B299" s="565"/>
      <c r="C299" s="565"/>
      <c r="D299" s="565" t="s">
        <v>256</v>
      </c>
      <c r="E299" s="567">
        <v>39</v>
      </c>
      <c r="F299" s="565" t="s">
        <v>257</v>
      </c>
      <c r="G299" s="301">
        <v>96</v>
      </c>
      <c r="H299" s="345" t="s">
        <v>398</v>
      </c>
      <c r="I299" s="364" t="s">
        <v>285</v>
      </c>
      <c r="J299" s="407" t="s">
        <v>272</v>
      </c>
      <c r="K299" s="408" t="s">
        <v>273</v>
      </c>
      <c r="L299" s="407">
        <v>0.8</v>
      </c>
      <c r="M299" s="313">
        <f>M302/2</f>
        <v>0.0153</v>
      </c>
      <c r="N299" s="407">
        <v>0.1</v>
      </c>
      <c r="O299" s="407">
        <v>0.1</v>
      </c>
      <c r="P299" s="407">
        <v>0.2</v>
      </c>
      <c r="Q299" s="407">
        <v>0.2</v>
      </c>
      <c r="R299" s="407">
        <v>0.1</v>
      </c>
      <c r="S299" s="407">
        <v>0.1</v>
      </c>
      <c r="T299" s="364" t="s">
        <v>382</v>
      </c>
      <c r="U299" s="382" t="s">
        <v>394</v>
      </c>
    </row>
    <row r="300" spans="1:21" ht="72.75" customHeight="1">
      <c r="A300" s="565"/>
      <c r="B300" s="565"/>
      <c r="C300" s="565"/>
      <c r="D300" s="565"/>
      <c r="E300" s="567"/>
      <c r="F300" s="565"/>
      <c r="G300" s="301">
        <v>97</v>
      </c>
      <c r="H300" s="334" t="s">
        <v>399</v>
      </c>
      <c r="I300" s="364" t="s">
        <v>285</v>
      </c>
      <c r="J300" s="407">
        <v>0.6</v>
      </c>
      <c r="K300" s="408" t="s">
        <v>281</v>
      </c>
      <c r="L300" s="407">
        <v>0.7</v>
      </c>
      <c r="M300" s="313">
        <f>M302/2</f>
        <v>0.0153</v>
      </c>
      <c r="N300" s="363"/>
      <c r="O300" s="363"/>
      <c r="P300" s="363"/>
      <c r="Q300" s="363"/>
      <c r="R300" s="407"/>
      <c r="S300" s="407">
        <v>0.7</v>
      </c>
      <c r="T300" s="364" t="s">
        <v>400</v>
      </c>
      <c r="U300" s="382" t="s">
        <v>401</v>
      </c>
    </row>
    <row r="301" spans="1:21" ht="26.25" hidden="1">
      <c r="A301" s="565"/>
      <c r="B301" s="565"/>
      <c r="C301" s="565"/>
      <c r="D301" s="565"/>
      <c r="E301" s="567"/>
      <c r="F301" s="565"/>
      <c r="G301" s="301"/>
      <c r="H301" s="343"/>
      <c r="I301" s="363"/>
      <c r="J301" s="363"/>
      <c r="K301" s="408"/>
      <c r="L301" s="363"/>
      <c r="M301" s="313"/>
      <c r="N301" s="363"/>
      <c r="O301" s="363"/>
      <c r="P301" s="363"/>
      <c r="Q301" s="363"/>
      <c r="R301" s="364"/>
      <c r="S301" s="363"/>
      <c r="T301" s="364"/>
      <c r="U301" s="364"/>
    </row>
    <row r="302" spans="1:25" s="256" customFormat="1" ht="26.25">
      <c r="A302" s="565"/>
      <c r="B302" s="565"/>
      <c r="C302" s="565"/>
      <c r="D302" s="565"/>
      <c r="E302" s="567"/>
      <c r="F302" s="565"/>
      <c r="G302" s="376"/>
      <c r="H302" s="559" t="s">
        <v>167</v>
      </c>
      <c r="I302" s="560"/>
      <c r="J302" s="560"/>
      <c r="K302" s="560"/>
      <c r="L302" s="561"/>
      <c r="M302" s="323">
        <v>0.0306</v>
      </c>
      <c r="N302" s="410"/>
      <c r="O302" s="410"/>
      <c r="P302" s="410"/>
      <c r="Q302" s="410"/>
      <c r="R302" s="409"/>
      <c r="S302" s="410"/>
      <c r="T302" s="409"/>
      <c r="U302" s="409"/>
      <c r="Y302" s="288"/>
    </row>
    <row r="303" spans="1:21" ht="72" customHeight="1">
      <c r="A303" s="565"/>
      <c r="B303" s="565"/>
      <c r="C303" s="565"/>
      <c r="D303" s="565"/>
      <c r="E303" s="567">
        <v>40</v>
      </c>
      <c r="F303" s="565" t="s">
        <v>259</v>
      </c>
      <c r="G303" s="301">
        <v>98</v>
      </c>
      <c r="H303" s="345" t="s">
        <v>402</v>
      </c>
      <c r="I303" s="364" t="s">
        <v>285</v>
      </c>
      <c r="J303" s="408" t="s">
        <v>272</v>
      </c>
      <c r="K303" s="408" t="s">
        <v>273</v>
      </c>
      <c r="L303" s="407">
        <v>0.8</v>
      </c>
      <c r="M303" s="313">
        <f>M306/2</f>
        <v>0.0153</v>
      </c>
      <c r="N303" s="414">
        <v>0.1</v>
      </c>
      <c r="O303" s="414">
        <v>0.1</v>
      </c>
      <c r="P303" s="414">
        <v>0.15</v>
      </c>
      <c r="Q303" s="414">
        <v>0.15</v>
      </c>
      <c r="R303" s="414">
        <v>0.2</v>
      </c>
      <c r="S303" s="414">
        <v>0.1</v>
      </c>
      <c r="T303" s="364" t="s">
        <v>382</v>
      </c>
      <c r="U303" s="382" t="s">
        <v>394</v>
      </c>
    </row>
    <row r="304" spans="1:21" ht="64.5" customHeight="1">
      <c r="A304" s="565"/>
      <c r="B304" s="565"/>
      <c r="C304" s="565"/>
      <c r="D304" s="565"/>
      <c r="E304" s="567"/>
      <c r="F304" s="565"/>
      <c r="G304" s="301">
        <v>99</v>
      </c>
      <c r="H304" s="334" t="s">
        <v>403</v>
      </c>
      <c r="I304" s="364" t="s">
        <v>285</v>
      </c>
      <c r="J304" s="408" t="s">
        <v>272</v>
      </c>
      <c r="K304" s="408" t="s">
        <v>281</v>
      </c>
      <c r="L304" s="414">
        <v>0.02</v>
      </c>
      <c r="M304" s="313">
        <f>M306/2</f>
        <v>0.0153</v>
      </c>
      <c r="N304" s="364"/>
      <c r="O304" s="364"/>
      <c r="P304" s="364"/>
      <c r="Q304" s="364"/>
      <c r="R304" s="364"/>
      <c r="S304" s="407">
        <v>0.02</v>
      </c>
      <c r="T304" s="364" t="s">
        <v>400</v>
      </c>
      <c r="U304" s="382" t="s">
        <v>401</v>
      </c>
    </row>
    <row r="305" spans="1:21" ht="26.25" hidden="1">
      <c r="A305" s="565"/>
      <c r="B305" s="565"/>
      <c r="C305" s="565"/>
      <c r="D305" s="565"/>
      <c r="E305" s="567"/>
      <c r="F305" s="565"/>
      <c r="G305" s="367"/>
      <c r="H305" s="343"/>
      <c r="I305" s="363"/>
      <c r="J305" s="363"/>
      <c r="K305" s="408"/>
      <c r="L305" s="363"/>
      <c r="M305" s="313"/>
      <c r="N305" s="363"/>
      <c r="O305" s="363"/>
      <c r="P305" s="363"/>
      <c r="Q305" s="363"/>
      <c r="R305" s="364"/>
      <c r="S305" s="363"/>
      <c r="T305" s="363"/>
      <c r="U305" s="363"/>
    </row>
    <row r="306" spans="1:25" s="256" customFormat="1" ht="26.25">
      <c r="A306" s="565"/>
      <c r="B306" s="565"/>
      <c r="C306" s="565"/>
      <c r="D306" s="565"/>
      <c r="E306" s="567"/>
      <c r="F306" s="565"/>
      <c r="G306" s="376"/>
      <c r="H306" s="559" t="s">
        <v>167</v>
      </c>
      <c r="I306" s="560"/>
      <c r="J306" s="560"/>
      <c r="K306" s="560"/>
      <c r="L306" s="561"/>
      <c r="M306" s="323">
        <v>0.0306</v>
      </c>
      <c r="N306" s="410"/>
      <c r="O306" s="410"/>
      <c r="P306" s="410"/>
      <c r="Q306" s="410"/>
      <c r="R306" s="409"/>
      <c r="S306" s="410"/>
      <c r="T306" s="410"/>
      <c r="U306" s="410"/>
      <c r="Y306" s="288"/>
    </row>
    <row r="307" spans="1:21" ht="52.5" customHeight="1">
      <c r="A307" s="568" t="s">
        <v>422</v>
      </c>
      <c r="B307" s="569"/>
      <c r="C307" s="569"/>
      <c r="D307" s="569"/>
      <c r="E307" s="291"/>
      <c r="F307" s="292"/>
      <c r="G307" s="292"/>
      <c r="H307" s="292"/>
      <c r="I307" s="292"/>
      <c r="J307" s="292"/>
      <c r="K307" s="292"/>
      <c r="L307" s="292"/>
      <c r="M307" s="370">
        <f>SUM(M306,M302,M298,M294,M290,M286,M280,M276)</f>
        <v>0.19979999999999998</v>
      </c>
      <c r="N307" s="266"/>
      <c r="O307" s="266"/>
      <c r="P307" s="403"/>
      <c r="Q307" s="403"/>
      <c r="R307" s="404"/>
      <c r="S307" s="405"/>
      <c r="T307" s="405"/>
      <c r="U307" s="405"/>
    </row>
    <row r="308" spans="1:79" s="297" customFormat="1" ht="70.5" customHeight="1">
      <c r="A308" s="605" t="s">
        <v>436</v>
      </c>
      <c r="B308" s="606"/>
      <c r="C308" s="606"/>
      <c r="D308" s="606"/>
      <c r="E308" s="606"/>
      <c r="F308" s="606"/>
      <c r="G308" s="606"/>
      <c r="H308" s="606"/>
      <c r="I308" s="606"/>
      <c r="J308" s="606"/>
      <c r="K308" s="606"/>
      <c r="L308" s="607"/>
      <c r="M308" s="303">
        <f>SUM(M307,M271,M236,M205,M172)</f>
        <v>1</v>
      </c>
      <c r="N308" s="608"/>
      <c r="O308" s="609"/>
      <c r="P308" s="609"/>
      <c r="Q308" s="609"/>
      <c r="R308" s="609"/>
      <c r="S308" s="609"/>
      <c r="T308" s="609"/>
      <c r="U308" s="610"/>
      <c r="V308" s="304"/>
      <c r="W308" s="305">
        <v>1</v>
      </c>
      <c r="X308" s="305" t="s">
        <v>119</v>
      </c>
      <c r="Y308" s="305" t="s">
        <v>144</v>
      </c>
      <c r="Z308" s="305">
        <v>2</v>
      </c>
      <c r="AA308" s="305" t="s">
        <v>119</v>
      </c>
      <c r="AB308" s="305" t="s">
        <v>144</v>
      </c>
      <c r="AC308" s="305" t="s">
        <v>126</v>
      </c>
      <c r="AD308" s="305" t="s">
        <v>145</v>
      </c>
      <c r="AE308" s="305">
        <v>3</v>
      </c>
      <c r="AF308" s="305" t="s">
        <v>119</v>
      </c>
      <c r="AG308" s="305" t="s">
        <v>144</v>
      </c>
      <c r="AH308" s="305" t="s">
        <v>127</v>
      </c>
      <c r="AI308" s="305" t="s">
        <v>146</v>
      </c>
      <c r="AJ308" s="305">
        <v>4</v>
      </c>
      <c r="AK308" s="305" t="s">
        <v>119</v>
      </c>
      <c r="AL308" s="305" t="s">
        <v>144</v>
      </c>
      <c r="AM308" s="305" t="s">
        <v>128</v>
      </c>
      <c r="AN308" s="305" t="s">
        <v>147</v>
      </c>
      <c r="AO308" s="305">
        <v>5</v>
      </c>
      <c r="AP308" s="305" t="s">
        <v>119</v>
      </c>
      <c r="AQ308" s="305" t="s">
        <v>144</v>
      </c>
      <c r="AR308" s="305" t="s">
        <v>129</v>
      </c>
      <c r="AS308" s="305" t="s">
        <v>148</v>
      </c>
      <c r="AT308" s="305">
        <v>6</v>
      </c>
      <c r="AU308" s="305" t="s">
        <v>119</v>
      </c>
      <c r="AV308" s="305" t="s">
        <v>144</v>
      </c>
      <c r="AW308" s="306" t="s">
        <v>130</v>
      </c>
      <c r="AX308" s="307" t="s">
        <v>404</v>
      </c>
      <c r="AY308" s="305" t="s">
        <v>151</v>
      </c>
      <c r="AZ308" s="305">
        <v>1</v>
      </c>
      <c r="BA308" s="305" t="s">
        <v>119</v>
      </c>
      <c r="BB308" s="305">
        <v>2</v>
      </c>
      <c r="BC308" s="305" t="s">
        <v>119</v>
      </c>
      <c r="BD308" s="305">
        <v>3</v>
      </c>
      <c r="BE308" s="305" t="s">
        <v>119</v>
      </c>
      <c r="BF308" s="305">
        <v>4</v>
      </c>
      <c r="BG308" s="305" t="s">
        <v>119</v>
      </c>
      <c r="BH308" s="305">
        <v>5</v>
      </c>
      <c r="BI308" s="305" t="s">
        <v>119</v>
      </c>
      <c r="BJ308" s="305">
        <v>6</v>
      </c>
      <c r="BK308" s="305" t="s">
        <v>119</v>
      </c>
      <c r="BL308" s="305"/>
      <c r="BM308" s="305"/>
      <c r="BN308" s="305">
        <v>1</v>
      </c>
      <c r="BO308" s="305">
        <v>2</v>
      </c>
      <c r="BP308" s="305">
        <v>3</v>
      </c>
      <c r="BQ308" s="305">
        <v>4</v>
      </c>
      <c r="BR308" s="305">
        <v>5</v>
      </c>
      <c r="BS308" s="308">
        <v>6</v>
      </c>
      <c r="BT308" s="309"/>
      <c r="BU308" s="309"/>
      <c r="BV308" s="309">
        <v>1</v>
      </c>
      <c r="BW308" s="309">
        <v>2</v>
      </c>
      <c r="BX308" s="309">
        <v>3</v>
      </c>
      <c r="BY308" s="309">
        <v>4</v>
      </c>
      <c r="BZ308" s="309">
        <v>5</v>
      </c>
      <c r="CA308" s="309">
        <v>6</v>
      </c>
    </row>
    <row r="309" ht="16.5"/>
    <row r="310" ht="16.5"/>
    <row r="311" spans="1:2" ht="57" customHeight="1">
      <c r="A311" s="345" t="s">
        <v>441</v>
      </c>
      <c r="B311" s="310">
        <v>98</v>
      </c>
    </row>
    <row r="312" spans="1:2" ht="81">
      <c r="A312" s="345" t="s">
        <v>442</v>
      </c>
      <c r="B312" s="310">
        <v>33</v>
      </c>
    </row>
  </sheetData>
  <sheetProtection password="B3FD" sheet="1"/>
  <mergeCells count="385">
    <mergeCell ref="A308:L308"/>
    <mergeCell ref="N308:U308"/>
    <mergeCell ref="W272:AX272"/>
    <mergeCell ref="AZ272:BK272"/>
    <mergeCell ref="BN272:BS272"/>
    <mergeCell ref="BT272:BT273"/>
    <mergeCell ref="F299:F302"/>
    <mergeCell ref="H302:L302"/>
    <mergeCell ref="E303:E306"/>
    <mergeCell ref="F303:F306"/>
    <mergeCell ref="BU272:BU273"/>
    <mergeCell ref="BV272:CA272"/>
    <mergeCell ref="W237:AX237"/>
    <mergeCell ref="AZ237:BK237"/>
    <mergeCell ref="BN237:BS237"/>
    <mergeCell ref="BT237:BT238"/>
    <mergeCell ref="BU237:BU238"/>
    <mergeCell ref="BV237:CA237"/>
    <mergeCell ref="W206:AX206"/>
    <mergeCell ref="AZ206:BK206"/>
    <mergeCell ref="BN206:BS206"/>
    <mergeCell ref="BT206:BT207"/>
    <mergeCell ref="BU206:BU207"/>
    <mergeCell ref="BV206:CA206"/>
    <mergeCell ref="K206:K207"/>
    <mergeCell ref="L206:L207"/>
    <mergeCell ref="M206:M207"/>
    <mergeCell ref="N206:S206"/>
    <mergeCell ref="T206:T207"/>
    <mergeCell ref="U206:U207"/>
    <mergeCell ref="E206:E207"/>
    <mergeCell ref="F206:F207"/>
    <mergeCell ref="G206:G207"/>
    <mergeCell ref="H206:H207"/>
    <mergeCell ref="I206:I207"/>
    <mergeCell ref="J206:J207"/>
    <mergeCell ref="A205:D205"/>
    <mergeCell ref="A236:D236"/>
    <mergeCell ref="A206:A207"/>
    <mergeCell ref="B206:B207"/>
    <mergeCell ref="C206:C207"/>
    <mergeCell ref="D206:D207"/>
    <mergeCell ref="W173:AX173"/>
    <mergeCell ref="AZ173:BK173"/>
    <mergeCell ref="BN173:BS173"/>
    <mergeCell ref="BT173:BT174"/>
    <mergeCell ref="BU173:BU174"/>
    <mergeCell ref="BV173:CA173"/>
    <mergeCell ref="A172:D172"/>
    <mergeCell ref="D163:D170"/>
    <mergeCell ref="E163:E166"/>
    <mergeCell ref="F163:F166"/>
    <mergeCell ref="H166:J166"/>
    <mergeCell ref="E167:E170"/>
    <mergeCell ref="F167:F170"/>
    <mergeCell ref="H170:J170"/>
    <mergeCell ref="A107:A170"/>
    <mergeCell ref="B107:B138"/>
    <mergeCell ref="E155:E158"/>
    <mergeCell ref="F155:F158"/>
    <mergeCell ref="H158:J158"/>
    <mergeCell ref="E159:E162"/>
    <mergeCell ref="F159:F162"/>
    <mergeCell ref="H162:J162"/>
    <mergeCell ref="E143:E146"/>
    <mergeCell ref="F143:F146"/>
    <mergeCell ref="H146:J146"/>
    <mergeCell ref="D147:D162"/>
    <mergeCell ref="E147:E150"/>
    <mergeCell ref="F147:F150"/>
    <mergeCell ref="H150:J150"/>
    <mergeCell ref="E151:E154"/>
    <mergeCell ref="F151:F154"/>
    <mergeCell ref="H154:J154"/>
    <mergeCell ref="H134:J134"/>
    <mergeCell ref="E135:E138"/>
    <mergeCell ref="F135:F138"/>
    <mergeCell ref="H138:J138"/>
    <mergeCell ref="B139:B170"/>
    <mergeCell ref="C139:C170"/>
    <mergeCell ref="D139:D146"/>
    <mergeCell ref="E139:E142"/>
    <mergeCell ref="F139:F142"/>
    <mergeCell ref="H142:J142"/>
    <mergeCell ref="H122:J122"/>
    <mergeCell ref="E123:E126"/>
    <mergeCell ref="F123:F126"/>
    <mergeCell ref="V123:V127"/>
    <mergeCell ref="H126:J126"/>
    <mergeCell ref="E127:E130"/>
    <mergeCell ref="F127:F130"/>
    <mergeCell ref="H130:J130"/>
    <mergeCell ref="H110:J110"/>
    <mergeCell ref="E111:E114"/>
    <mergeCell ref="F111:F114"/>
    <mergeCell ref="H114:J114"/>
    <mergeCell ref="E115:E118"/>
    <mergeCell ref="F115:F118"/>
    <mergeCell ref="H118:J118"/>
    <mergeCell ref="C107:C138"/>
    <mergeCell ref="D107:D130"/>
    <mergeCell ref="E107:E110"/>
    <mergeCell ref="F107:F110"/>
    <mergeCell ref="E119:E122"/>
    <mergeCell ref="F119:F122"/>
    <mergeCell ref="D131:D138"/>
    <mergeCell ref="E131:E134"/>
    <mergeCell ref="F131:F134"/>
    <mergeCell ref="V95:V96"/>
    <mergeCell ref="H98:J98"/>
    <mergeCell ref="E99:E102"/>
    <mergeCell ref="F99:F102"/>
    <mergeCell ref="H102:J102"/>
    <mergeCell ref="E103:E106"/>
    <mergeCell ref="F103:F106"/>
    <mergeCell ref="V105:V107"/>
    <mergeCell ref="H106:J106"/>
    <mergeCell ref="E91:E94"/>
    <mergeCell ref="F91:F94"/>
    <mergeCell ref="H94:J94"/>
    <mergeCell ref="D95:D106"/>
    <mergeCell ref="E95:E98"/>
    <mergeCell ref="F95:F98"/>
    <mergeCell ref="H82:J82"/>
    <mergeCell ref="E83:E86"/>
    <mergeCell ref="F83:F86"/>
    <mergeCell ref="H86:J86"/>
    <mergeCell ref="E87:E90"/>
    <mergeCell ref="F87:F90"/>
    <mergeCell ref="H90:J90"/>
    <mergeCell ref="A75:A78"/>
    <mergeCell ref="E75:E78"/>
    <mergeCell ref="F75:F78"/>
    <mergeCell ref="H78:J78"/>
    <mergeCell ref="A79:A106"/>
    <mergeCell ref="B79:B106"/>
    <mergeCell ref="C79:C106"/>
    <mergeCell ref="D79:D94"/>
    <mergeCell ref="E79:E82"/>
    <mergeCell ref="F79:F82"/>
    <mergeCell ref="E67:E70"/>
    <mergeCell ref="F67:F70"/>
    <mergeCell ref="V67:V68"/>
    <mergeCell ref="H70:J70"/>
    <mergeCell ref="D71:D78"/>
    <mergeCell ref="E71:E74"/>
    <mergeCell ref="F71:F74"/>
    <mergeCell ref="H74:J74"/>
    <mergeCell ref="H58:J58"/>
    <mergeCell ref="E59:E62"/>
    <mergeCell ref="F59:F62"/>
    <mergeCell ref="H62:J62"/>
    <mergeCell ref="E63:E66"/>
    <mergeCell ref="F63:F66"/>
    <mergeCell ref="H66:J66"/>
    <mergeCell ref="F47:F50"/>
    <mergeCell ref="H50:L50"/>
    <mergeCell ref="B51:B78"/>
    <mergeCell ref="C51:C78"/>
    <mergeCell ref="D51:D70"/>
    <mergeCell ref="E51:E54"/>
    <mergeCell ref="F51:F54"/>
    <mergeCell ref="H54:J54"/>
    <mergeCell ref="E55:E58"/>
    <mergeCell ref="F55:F58"/>
    <mergeCell ref="F35:F38"/>
    <mergeCell ref="H38:L38"/>
    <mergeCell ref="E39:E42"/>
    <mergeCell ref="F39:F42"/>
    <mergeCell ref="H42:L42"/>
    <mergeCell ref="D43:D50"/>
    <mergeCell ref="E43:E46"/>
    <mergeCell ref="F43:F46"/>
    <mergeCell ref="H46:L46"/>
    <mergeCell ref="E47:E50"/>
    <mergeCell ref="F23:F26"/>
    <mergeCell ref="H26:L26"/>
    <mergeCell ref="E27:E30"/>
    <mergeCell ref="F27:F30"/>
    <mergeCell ref="H30:L30"/>
    <mergeCell ref="D31:D42"/>
    <mergeCell ref="E31:E34"/>
    <mergeCell ref="F31:F34"/>
    <mergeCell ref="H34:L34"/>
    <mergeCell ref="E35:E38"/>
    <mergeCell ref="F9:F12"/>
    <mergeCell ref="H12:L12"/>
    <mergeCell ref="E13:E17"/>
    <mergeCell ref="F13:F17"/>
    <mergeCell ref="H17:L17"/>
    <mergeCell ref="A18:A74"/>
    <mergeCell ref="E18:E22"/>
    <mergeCell ref="F18:F22"/>
    <mergeCell ref="H22:L22"/>
    <mergeCell ref="E23:E26"/>
    <mergeCell ref="AZ7:BK7"/>
    <mergeCell ref="BN7:BS7"/>
    <mergeCell ref="BT7:BT8"/>
    <mergeCell ref="BU7:BU8"/>
    <mergeCell ref="BV7:CA7"/>
    <mergeCell ref="A9:A17"/>
    <mergeCell ref="B9:B50"/>
    <mergeCell ref="C9:C50"/>
    <mergeCell ref="D9:D30"/>
    <mergeCell ref="E9:E12"/>
    <mergeCell ref="L7:L8"/>
    <mergeCell ref="M7:M8"/>
    <mergeCell ref="N7:S7"/>
    <mergeCell ref="T7:T8"/>
    <mergeCell ref="U7:U8"/>
    <mergeCell ref="W7:AX7"/>
    <mergeCell ref="F7:F8"/>
    <mergeCell ref="G7:G8"/>
    <mergeCell ref="H7:H8"/>
    <mergeCell ref="I7:I8"/>
    <mergeCell ref="J7:J8"/>
    <mergeCell ref="K7:K8"/>
    <mergeCell ref="A271:D271"/>
    <mergeCell ref="A1:BY2"/>
    <mergeCell ref="A4:U4"/>
    <mergeCell ref="A6:V6"/>
    <mergeCell ref="W6:CA6"/>
    <mergeCell ref="A7:A8"/>
    <mergeCell ref="B7:B8"/>
    <mergeCell ref="C7:C8"/>
    <mergeCell ref="D7:D8"/>
    <mergeCell ref="E7:E8"/>
    <mergeCell ref="D263:D270"/>
    <mergeCell ref="E263:E266"/>
    <mergeCell ref="F263:F266"/>
    <mergeCell ref="H266:L266"/>
    <mergeCell ref="E267:E270"/>
    <mergeCell ref="F267:F270"/>
    <mergeCell ref="H270:L270"/>
    <mergeCell ref="E251:E254"/>
    <mergeCell ref="F251:F254"/>
    <mergeCell ref="H254:L254"/>
    <mergeCell ref="E255:E258"/>
    <mergeCell ref="F255:F258"/>
    <mergeCell ref="V255:V259"/>
    <mergeCell ref="H258:L258"/>
    <mergeCell ref="E259:E262"/>
    <mergeCell ref="F259:F262"/>
    <mergeCell ref="H262:L262"/>
    <mergeCell ref="H242:L242"/>
    <mergeCell ref="E243:E246"/>
    <mergeCell ref="F243:F246"/>
    <mergeCell ref="H246:L246"/>
    <mergeCell ref="E247:E250"/>
    <mergeCell ref="F247:F250"/>
    <mergeCell ref="H250:L250"/>
    <mergeCell ref="M237:M238"/>
    <mergeCell ref="N237:S237"/>
    <mergeCell ref="T237:T238"/>
    <mergeCell ref="U237:U238"/>
    <mergeCell ref="A239:A270"/>
    <mergeCell ref="B239:B270"/>
    <mergeCell ref="C239:C270"/>
    <mergeCell ref="D239:D262"/>
    <mergeCell ref="E239:E242"/>
    <mergeCell ref="F239:F242"/>
    <mergeCell ref="G237:G238"/>
    <mergeCell ref="H237:H238"/>
    <mergeCell ref="I237:I238"/>
    <mergeCell ref="J237:J238"/>
    <mergeCell ref="K237:K238"/>
    <mergeCell ref="L237:L238"/>
    <mergeCell ref="F232:F235"/>
    <mergeCell ref="H235:L235"/>
    <mergeCell ref="A237:A238"/>
    <mergeCell ref="B237:B238"/>
    <mergeCell ref="C237:C238"/>
    <mergeCell ref="D237:D238"/>
    <mergeCell ref="E237:E238"/>
    <mergeCell ref="F237:F238"/>
    <mergeCell ref="C208:C235"/>
    <mergeCell ref="D208:D223"/>
    <mergeCell ref="F219:F223"/>
    <mergeCell ref="H223:L223"/>
    <mergeCell ref="E224:E227"/>
    <mergeCell ref="F224:F227"/>
    <mergeCell ref="H227:L227"/>
    <mergeCell ref="E228:E231"/>
    <mergeCell ref="F228:F231"/>
    <mergeCell ref="H231:L231"/>
    <mergeCell ref="F208:F212"/>
    <mergeCell ref="H212:L212"/>
    <mergeCell ref="F213:F214"/>
    <mergeCell ref="H214:L214"/>
    <mergeCell ref="F215:F218"/>
    <mergeCell ref="H218:L218"/>
    <mergeCell ref="E208:E212"/>
    <mergeCell ref="E213:E214"/>
    <mergeCell ref="E215:E218"/>
    <mergeCell ref="E219:E223"/>
    <mergeCell ref="D224:D235"/>
    <mergeCell ref="E232:E235"/>
    <mergeCell ref="H306:L306"/>
    <mergeCell ref="A307:D307"/>
    <mergeCell ref="F287:F290"/>
    <mergeCell ref="H290:L290"/>
    <mergeCell ref="E291:E294"/>
    <mergeCell ref="F291:F294"/>
    <mergeCell ref="H294:L294"/>
    <mergeCell ref="E295:E298"/>
    <mergeCell ref="F295:F298"/>
    <mergeCell ref="H298:L298"/>
    <mergeCell ref="F274:F276"/>
    <mergeCell ref="H276:L276"/>
    <mergeCell ref="E277:E280"/>
    <mergeCell ref="F277:F280"/>
    <mergeCell ref="H280:L280"/>
    <mergeCell ref="D281:D298"/>
    <mergeCell ref="E281:E286"/>
    <mergeCell ref="F281:F286"/>
    <mergeCell ref="H286:L286"/>
    <mergeCell ref="E287:E290"/>
    <mergeCell ref="A201:A204"/>
    <mergeCell ref="A274:A306"/>
    <mergeCell ref="B274:B306"/>
    <mergeCell ref="C274:C306"/>
    <mergeCell ref="D274:D280"/>
    <mergeCell ref="E274:E276"/>
    <mergeCell ref="D299:D306"/>
    <mergeCell ref="E299:E302"/>
    <mergeCell ref="A208:A235"/>
    <mergeCell ref="B208:B235"/>
    <mergeCell ref="E194:E196"/>
    <mergeCell ref="F194:F196"/>
    <mergeCell ref="H196:L196"/>
    <mergeCell ref="D197:D204"/>
    <mergeCell ref="E197:E200"/>
    <mergeCell ref="F197:F200"/>
    <mergeCell ref="H200:L200"/>
    <mergeCell ref="E201:E204"/>
    <mergeCell ref="F201:F204"/>
    <mergeCell ref="H204:L204"/>
    <mergeCell ref="E185:E188"/>
    <mergeCell ref="F185:F188"/>
    <mergeCell ref="H188:L188"/>
    <mergeCell ref="E189:E193"/>
    <mergeCell ref="F189:F193"/>
    <mergeCell ref="H193:L193"/>
    <mergeCell ref="L272:L273"/>
    <mergeCell ref="M272:M273"/>
    <mergeCell ref="N272:S272"/>
    <mergeCell ref="T272:T273"/>
    <mergeCell ref="U272:U273"/>
    <mergeCell ref="B175:B204"/>
    <mergeCell ref="C175:C204"/>
    <mergeCell ref="D175:D196"/>
    <mergeCell ref="E175:E178"/>
    <mergeCell ref="F175:F178"/>
    <mergeCell ref="A175:A200"/>
    <mergeCell ref="G272:G273"/>
    <mergeCell ref="H272:H273"/>
    <mergeCell ref="I272:I273"/>
    <mergeCell ref="J272:J273"/>
    <mergeCell ref="K272:K273"/>
    <mergeCell ref="H178:L178"/>
    <mergeCell ref="E179:E184"/>
    <mergeCell ref="F179:F184"/>
    <mergeCell ref="H184:L184"/>
    <mergeCell ref="M173:M174"/>
    <mergeCell ref="N173:S173"/>
    <mergeCell ref="T173:T174"/>
    <mergeCell ref="U173:U174"/>
    <mergeCell ref="A272:A273"/>
    <mergeCell ref="B272:B273"/>
    <mergeCell ref="C272:C273"/>
    <mergeCell ref="D272:D273"/>
    <mergeCell ref="E272:E273"/>
    <mergeCell ref="F272:F273"/>
    <mergeCell ref="G173:G174"/>
    <mergeCell ref="H173:H174"/>
    <mergeCell ref="I173:I174"/>
    <mergeCell ref="J173:J174"/>
    <mergeCell ref="K173:K174"/>
    <mergeCell ref="L173:L174"/>
    <mergeCell ref="A173:A174"/>
    <mergeCell ref="B173:B174"/>
    <mergeCell ref="C173:C174"/>
    <mergeCell ref="D173:D174"/>
    <mergeCell ref="E173:E174"/>
    <mergeCell ref="F173:F174"/>
  </mergeCells>
  <conditionalFormatting sqref="AU9 AU10:AV132 X9:Y132 AP9:AQ132 AA9:AB132 AF9:AG132 AK10:AL132">
    <cfRule type="expression" priority="12" dxfId="0" stopIfTrue="1">
      <formula>(W9&lt;&gt;0)</formula>
    </cfRule>
  </conditionalFormatting>
  <conditionalFormatting sqref="AW13:AW132">
    <cfRule type="expression" priority="11" dxfId="5" stopIfTrue="1">
      <formula>Z13=0</formula>
    </cfRule>
  </conditionalFormatting>
  <conditionalFormatting sqref="AJ9:AJ132">
    <cfRule type="expression" priority="10" dxfId="5" stopIfTrue="1">
      <formula>O9=0</formula>
    </cfRule>
  </conditionalFormatting>
  <conditionalFormatting sqref="AK9">
    <cfRule type="expression" priority="9" dxfId="0" stopIfTrue="1">
      <formula>(AJ9&lt;&gt;0)</formula>
    </cfRule>
  </conditionalFormatting>
  <conditionalFormatting sqref="AT9:AT132">
    <cfRule type="expression" priority="8" dxfId="5" stopIfTrue="1">
      <formula>Q9=0</formula>
    </cfRule>
  </conditionalFormatting>
  <conditionalFormatting sqref="AW9:AW10">
    <cfRule type="expression" priority="7" dxfId="5" stopIfTrue="1">
      <formula>Z9=0</formula>
    </cfRule>
  </conditionalFormatting>
  <conditionalFormatting sqref="AW11:AW12 AO9:AO132">
    <cfRule type="expression" priority="6" dxfId="5" stopIfTrue="1">
      <formula>P9=0</formula>
    </cfRule>
  </conditionalFormatting>
  <conditionalFormatting sqref="AV9">
    <cfRule type="expression" priority="1" dxfId="0" stopIfTrue="1">
      <formula>(AU9&lt;&gt;0)</formula>
    </cfRule>
  </conditionalFormatting>
  <conditionalFormatting sqref="AE9:AE132">
    <cfRule type="expression" priority="5" dxfId="0" stopIfTrue="1">
      <formula>N9&lt;&gt;""</formula>
    </cfRule>
  </conditionalFormatting>
  <conditionalFormatting sqref="W11:W132">
    <cfRule type="expression" priority="4" dxfId="0" stopIfTrue="1">
      <formula>L11&lt;&gt;""</formula>
    </cfRule>
  </conditionalFormatting>
  <conditionalFormatting sqref="Z11:Z132">
    <cfRule type="expression" priority="3" dxfId="0" stopIfTrue="1">
      <formula>M11&lt;&gt;""</formula>
    </cfRule>
  </conditionalFormatting>
  <conditionalFormatting sqref="AL9">
    <cfRule type="expression" priority="2" dxfId="0" stopIfTrue="1">
      <formula>(AK9&lt;&gt;0)</formula>
    </cfRule>
  </conditionalFormatting>
  <dataValidations count="7">
    <dataValidation allowBlank="1" showErrorMessage="1" sqref="G166:H166 K166 G170:H170 F37 F57 P18:Q18 G126:H130 B67:C70 G73:H74 A9 A6:D8 F79:J81 F87:F89 F105 N18 F56:J56 H123:H125 K54:K59 J55 P56:Q56 N56 A48:A50 I7 BT48:BU54 G39:G41 N47 A37:A38 G42:H42 G24:J25 G66:H70 BT27:BU34 A27:A30 E9 BT19:BU22 J23 P24:Q25 A19:A20 A57:A59 L63:Q66 BT57:BU64 I63:J64 S128:U132 P119:Q122 S99:U106 I99:J101 N119:N122 L111:Q118 G98:H98 J103 P104:Q104 N104 L99:Q103 F104:J104 D67:D69 J71 P72:Q72 N72 A67 AT8:AU66 S111:U126 J132 I131:J131 BT105:BU115 BT95:BU102 BT67:BU70 BT123:BU131 E67 G17:H17 F31:F32 G9:G11 AV9:AW66 S69:U95 G94:H94 H6:I6 B9:D12 A107 B19:D22 E31 K170 D36:D39 S52:U59 I13:J13 K16:K20 BT9:BU13 J14:J15 E27:F27 B24:C32 D24:D27 D31:D32 BT37:BU43 B36:C42 G34:H34 B51:D52 B48:D48 E51:F51 L52:Q55 AJ9:AL134 AO9:AQ134 AE9:AG134 K162"/>
    <dataValidation allowBlank="1" showErrorMessage="1" sqref="B56:D63 J45 G54:H54 F67:F69 S63:U67 G62:H62 L69:Q71 F72:J72 I69:K69 E75:H75 BT73:BU76 B72:D75 L75:Q78 I75:J76 B79:E79 AT67:AW134 H109 N79:N94 P79:Q94 G91 F83:G83 G87 D95:G95 F111:G111 F127 K98:K106 F119:G119 K110:K126 G122:H122 F123:G123 B107:D110 I11:J11 E6:E7 J47:K47 K22:K30 H39 L35:L36 J32:L33 L45 I52:K53 E39:F39 G57:H58 H59:H61 K62:K67 J65 E59:G59 A73 G78:H78 J77 F73 G82:H82 H83:J85 G86:H86 H91:J93 H87:J89 G90:H90 K70:K95 H96:H97 F99:H99 G102:H102 F91:F93 G105:H106 E63:G63 G110:H110 G114:H114 H111:J113 I115:J115 G118:H118 J116:J117 E107:H107 H119:J121 I128:J129 K128:Q132 G134:H134 K134 G138:H138 K138 G142:H142 K142 G146:H146 K146 G150:H150 K150 G154:H154 K154 G158:H158 K158 G162:H162 F6:F9 J6:J8 G26:H32 S38:S42 G37:H38 S47:T47 L39:L41 G46:H46 G48:H52 K9:K11 H14:H16 L11"/>
    <dataValidation allowBlank="1" showErrorMessage="1" sqref="W6:W134 G6:G7 AZ7:AZ8 BT7:BU7 BV8:CA8 BN7:BN8 AR8 BA8:BM8 BO8:BS8 AC8 AM8 AH8 AW8:AX8 N7:N8 V7 AO8:AP8 AJ8:AK8 AE8:AF8 K7:M7 O8:S8 H7:H8 G12:H12 G22:H22 G19:G21 Q47 L23:R23 B18:G18 I18:J18 I40:I41 M11:Q15 K13:L15 M32:M35 N32:O33 P32:R32 M39:Q42 N22:Q22 H43 N30:Q30 K34:K43 L17:Q17 N26:Q26 N24:N25 N34:Q34 P33:Q33 N38:Q38 S50:U50 M45:Q46 S49 N50:Q50 S45:U46 L24 J35:J36 F36:H36 N35:R36 T7:T19 S32:S36 J39:J41 B47:H47 S17:S18 S20:T20 S22:U30 T31:U43 S11:S15 U7:U20 U47:U49 T48:T49 N242 M178:M186 A181:A185 K189:K190 D194:D195 L197 R198:S198 P198 A194 P242:Q242 E194 M243:M250 G176:G177 N243:Q245 K179 N246 B175:D176 E175:G175 G178:I178 F194:F195 H196 H198:L198 B198:D201 G204:I204 J201:L202 P246:Q246 P182 K176 G186:I186 A199 U176:U204 L203 G187 F181:F183"/>
    <dataValidation allowBlank="1" showErrorMessage="1" sqref="G190:G198 N247:Q249 P250:Q254 N308 P258:Q258 N258 J176:J177 L176:M177 S193 H193:H194 N176:O179 P176:P178 S176:S178 N285:S285 K181:K182 L182 R182:S182 O273:S273 P191:R193 N189:O193 N201:S204 G225 N227 G231:H231 H225:H228 B208:E208 F215:K217 F208:K211 K48:K50 G223:H223 G212:H212 G218:H218 G214:H214 G235:H235 G227:G230 I228:M230 U227:U234 F234:K234 P231:Q231 N231 I224:I225 K224:K225 N228:Q229 N230:R230 I232 T234 K232:Q233 Q219 T224:U225 S221:S222 S218:S219 P219:P222 Q221:Q222 P223:Q223 S223:U223 P227:Q227 S235:U235 P235:Q235 N235 S227:T233 G213:K213 J264 I263:J263 A239 F259:G259 B239:D242 S260:U261 G232 N261:R261 G266:H266 K263:L264 G270:H270 M260:M264 N260:Q260 I260:L261 H243:L245 F255:G255 V206 AO207:AP207 AJ207:AK207 AE207:AF207 K206:M206 O207:S207 H206:H207 N250:N254 G240 F251:G251 G254:H254 G247:G248 G241:H242 G246:H246 E201:H201 G250:H250 K255:K257 J247:L249 N263:Q264 T265:U265 R264:U264 S263:U263 BO273:BS273"/>
    <dataValidation allowBlank="1" showErrorMessage="1" sqref="I193:I196 B194:C196 N196:S197 M196:M203 T173:U174 G202:G203 G302:H302 G306:H306 AC238 AM238 G294:H294 AH238 G276:H276 AW238:AX238 G280:H280 G298:H298 G286:H286 G237 G290:H290 J237:J238 E237 F237:F238 A237:D238 M254 CK263:CK264 Q176:R179 G181:I184 B180:D189 N218:N223 I291 A173:D174 I173 AT174:AU174 E173 F173:F174 J173:J174 W173:W174 G173 AZ173:AZ174 BT173:BU173 BV174:CA174 BN173:BN174 AR174 BA174:BM174 BO174:BS174 AC174 AM174 AH174 AW174:AX174 N173:N174 V173 AO174:AP174 AJ174:AK174 AE174:AF174 K173:M173 O174:S174 M188:M194 A206:D207 I206 AT207:AU207 E206 F206:F207 J206:J207 W206:W207 G206 AZ206:AZ207 BT206:BU206 BV207:CA207 BN206:BN207 AR207 BA207:BM207 BO207:BS207 AC207 AM207 AH207 AW207:AX207 N237:N238 V237 AO238:AP238 AJ238:AK238 AE238:AF238 K237:M237 O238:S238 H237:H238 T237:U238 I237 AT238:AU238 W237:W238 AZ237:AZ238 BT237:BU237 BV238:CA238 BN237:BN238 AR238 BA238:BM238 BO238:BS238 AC273 AM273 AH273 AW273:AX273 G272"/>
    <dataValidation allowBlank="1" showErrorMessage="1" sqref="J272:J273 E272 F272:F273 A272:D273 N272:N273 V272 AO273:AP273 AJ273:AK273 AE273:AF273 K272:M272 G188:I188"/>
    <dataValidation allowBlank="1" showInputMessage="1" showErrorMessage="1" promptTitle="UNIDAD ADMON" prompt="Identifique el área organizacional de la cual depende el proyecto formulado" sqref="V5"/>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R30"/>
  <sheetViews>
    <sheetView zoomScalePageLayoutView="0" workbookViewId="0" topLeftCell="A3">
      <selection activeCell="D31" sqref="D31"/>
    </sheetView>
  </sheetViews>
  <sheetFormatPr defaultColWidth="11.57421875" defaultRowHeight="15"/>
  <cols>
    <col min="1" max="1" width="39.7109375" style="70" customWidth="1"/>
    <col min="2" max="2" width="14.7109375" style="70" customWidth="1"/>
    <col min="3" max="3" width="14.00390625" style="70" customWidth="1"/>
    <col min="4" max="4" width="2.421875" style="70" customWidth="1"/>
    <col min="5" max="5" width="14.7109375" style="70" customWidth="1"/>
    <col min="6" max="6" width="13.8515625" style="70" customWidth="1"/>
    <col min="7" max="7" width="2.57421875" style="70" customWidth="1"/>
    <col min="8" max="8" width="15.8515625" style="70" customWidth="1"/>
    <col min="9" max="9" width="13.7109375" style="70" customWidth="1"/>
    <col min="10" max="10" width="2.140625" style="70" customWidth="1"/>
    <col min="11" max="11" width="16.421875" style="70" customWidth="1"/>
    <col min="12" max="12" width="14.421875" style="70" customWidth="1"/>
    <col min="13" max="13" width="2.7109375" style="70" customWidth="1"/>
    <col min="14" max="14" width="17.7109375" style="70" customWidth="1"/>
    <col min="15" max="15" width="15.28125" style="70" customWidth="1"/>
    <col min="16" max="16" width="3.00390625" style="70" customWidth="1"/>
    <col min="17" max="17" width="17.7109375" style="70" customWidth="1"/>
    <col min="18" max="18" width="14.7109375" style="70" customWidth="1"/>
    <col min="19" max="16384" width="11.57421875" style="70" customWidth="1"/>
  </cols>
  <sheetData>
    <row r="1" spans="2:18" ht="24" customHeight="1">
      <c r="B1" s="611">
        <v>2018</v>
      </c>
      <c r="C1" s="611"/>
      <c r="D1" s="611"/>
      <c r="E1" s="611"/>
      <c r="F1" s="611"/>
      <c r="G1" s="611"/>
      <c r="H1" s="611"/>
      <c r="I1" s="611"/>
      <c r="J1" s="611"/>
      <c r="K1" s="611"/>
      <c r="L1" s="611"/>
      <c r="M1" s="611"/>
      <c r="N1" s="611"/>
      <c r="O1" s="611"/>
      <c r="P1" s="611"/>
      <c r="Q1" s="611"/>
      <c r="R1" s="611"/>
    </row>
    <row r="2" spans="2:18" ht="63" customHeight="1">
      <c r="B2" s="71" t="s">
        <v>132</v>
      </c>
      <c r="C2" s="71" t="s">
        <v>133</v>
      </c>
      <c r="E2" s="71" t="s">
        <v>134</v>
      </c>
      <c r="F2" s="71" t="s">
        <v>139</v>
      </c>
      <c r="H2" s="71" t="s">
        <v>135</v>
      </c>
      <c r="I2" s="71" t="s">
        <v>140</v>
      </c>
      <c r="K2" s="71" t="s">
        <v>136</v>
      </c>
      <c r="L2" s="71" t="s">
        <v>141</v>
      </c>
      <c r="N2" s="71" t="s">
        <v>137</v>
      </c>
      <c r="O2" s="71" t="s">
        <v>142</v>
      </c>
      <c r="Q2" s="71" t="s">
        <v>138</v>
      </c>
      <c r="R2" s="71" t="s">
        <v>143</v>
      </c>
    </row>
    <row r="3" spans="1:18" s="73" customFormat="1" ht="20.25" customHeight="1">
      <c r="A3" s="95" t="s">
        <v>102</v>
      </c>
      <c r="B3" s="72" t="e">
        <f>B5+B7+B9</f>
        <v>#REF!</v>
      </c>
      <c r="C3" s="72" t="e">
        <f>C5+C7+C9</f>
        <v>#REF!</v>
      </c>
      <c r="E3" s="72" t="e">
        <f>E5+E7+E9</f>
        <v>#REF!</v>
      </c>
      <c r="F3" s="72" t="e">
        <f>F5+F7+F9</f>
        <v>#REF!</v>
      </c>
      <c r="H3" s="72" t="e">
        <f>H5+H7+H9</f>
        <v>#REF!</v>
      </c>
      <c r="I3" s="72" t="e">
        <f>I5+I7+I9</f>
        <v>#REF!</v>
      </c>
      <c r="K3" s="72" t="e">
        <f>K5+K7+K9</f>
        <v>#REF!</v>
      </c>
      <c r="L3" s="72" t="e">
        <f>L5+L7+L9</f>
        <v>#REF!</v>
      </c>
      <c r="N3" s="72" t="e">
        <f>N5+N7+N9</f>
        <v>#REF!</v>
      </c>
      <c r="O3" s="72" t="e">
        <f>O5+O7+O9</f>
        <v>#REF!</v>
      </c>
      <c r="Q3" s="72" t="e">
        <f>Q5+Q7+Q9</f>
        <v>#REF!</v>
      </c>
      <c r="R3" s="72" t="e">
        <f>R5+R7+R9</f>
        <v>#REF!</v>
      </c>
    </row>
    <row r="4" spans="1:18" s="73" customFormat="1" ht="21" customHeight="1">
      <c r="A4" s="95" t="s">
        <v>103</v>
      </c>
      <c r="B4" s="72" t="e">
        <f>B3</f>
        <v>#REF!</v>
      </c>
      <c r="C4" s="72" t="e">
        <f>C3</f>
        <v>#REF!</v>
      </c>
      <c r="E4" s="72" t="e">
        <f>E3</f>
        <v>#REF!</v>
      </c>
      <c r="F4" s="72" t="e">
        <f>F3</f>
        <v>#REF!</v>
      </c>
      <c r="H4" s="72" t="e">
        <f>H3</f>
        <v>#REF!</v>
      </c>
      <c r="I4" s="72" t="e">
        <f>I3</f>
        <v>#REF!</v>
      </c>
      <c r="K4" s="72" t="e">
        <f>K3</f>
        <v>#REF!</v>
      </c>
      <c r="L4" s="72" t="e">
        <f>L3</f>
        <v>#REF!</v>
      </c>
      <c r="N4" s="72" t="e">
        <f>N3</f>
        <v>#REF!</v>
      </c>
      <c r="O4" s="72" t="e">
        <f>O3</f>
        <v>#REF!</v>
      </c>
      <c r="Q4" s="72" t="e">
        <f>Q3</f>
        <v>#REF!</v>
      </c>
      <c r="R4" s="72" t="e">
        <f>R3</f>
        <v>#REF!</v>
      </c>
    </row>
    <row r="5" spans="1:18" s="73" customFormat="1" ht="18" customHeight="1">
      <c r="A5" s="96" t="s">
        <v>106</v>
      </c>
      <c r="B5" s="74" t="e">
        <f>#REF!</f>
        <v>#REF!</v>
      </c>
      <c r="C5" s="93" t="e">
        <f>#REF!</f>
        <v>#REF!</v>
      </c>
      <c r="E5" s="74" t="e">
        <f>#REF!</f>
        <v>#REF!</v>
      </c>
      <c r="F5" s="93" t="e">
        <f>#REF!</f>
        <v>#REF!</v>
      </c>
      <c r="H5" s="74" t="e">
        <f>#REF!</f>
        <v>#REF!</v>
      </c>
      <c r="I5" s="74" t="e">
        <f>#REF!</f>
        <v>#REF!</v>
      </c>
      <c r="K5" s="74" t="e">
        <f>#REF!</f>
        <v>#REF!</v>
      </c>
      <c r="L5" s="74" t="e">
        <f>#REF!</f>
        <v>#REF!</v>
      </c>
      <c r="N5" s="74" t="e">
        <f>#REF!</f>
        <v>#REF!</v>
      </c>
      <c r="O5" s="74" t="e">
        <f>#REF!</f>
        <v>#REF!</v>
      </c>
      <c r="Q5" s="74" t="e">
        <f>#REF!</f>
        <v>#REF!</v>
      </c>
      <c r="R5" s="74" t="e">
        <f>#REF!</f>
        <v>#REF!</v>
      </c>
    </row>
    <row r="6" spans="1:18" s="73" customFormat="1" ht="18" customHeight="1">
      <c r="A6" s="96" t="s">
        <v>107</v>
      </c>
      <c r="B6" s="74" t="e">
        <f>B5</f>
        <v>#REF!</v>
      </c>
      <c r="C6" s="93" t="e">
        <f>C5</f>
        <v>#REF!</v>
      </c>
      <c r="E6" s="74" t="e">
        <f>E5</f>
        <v>#REF!</v>
      </c>
      <c r="F6" s="93" t="e">
        <f>F5</f>
        <v>#REF!</v>
      </c>
      <c r="H6" s="74" t="e">
        <f>H5</f>
        <v>#REF!</v>
      </c>
      <c r="I6" s="74" t="e">
        <f>I5</f>
        <v>#REF!</v>
      </c>
      <c r="K6" s="74" t="e">
        <f>K5</f>
        <v>#REF!</v>
      </c>
      <c r="L6" s="74" t="e">
        <f>L5</f>
        <v>#REF!</v>
      </c>
      <c r="N6" s="74" t="e">
        <f>N5</f>
        <v>#REF!</v>
      </c>
      <c r="O6" s="74" t="e">
        <f>O5</f>
        <v>#REF!</v>
      </c>
      <c r="Q6" s="74" t="e">
        <f>Q5</f>
        <v>#REF!</v>
      </c>
      <c r="R6" s="74" t="e">
        <f>R5</f>
        <v>#REF!</v>
      </c>
    </row>
    <row r="7" spans="1:18" s="73" customFormat="1" ht="18" customHeight="1">
      <c r="A7" s="96" t="s">
        <v>108</v>
      </c>
      <c r="B7" s="74" t="e">
        <f>#REF!</f>
        <v>#REF!</v>
      </c>
      <c r="C7" s="74" t="e">
        <f>#REF!</f>
        <v>#REF!</v>
      </c>
      <c r="E7" s="74" t="e">
        <f>#REF!</f>
        <v>#REF!</v>
      </c>
      <c r="F7" s="74" t="e">
        <f>#REF!</f>
        <v>#REF!</v>
      </c>
      <c r="H7" s="74" t="e">
        <f>#REF!</f>
        <v>#REF!</v>
      </c>
      <c r="I7" s="74" t="e">
        <f>#REF!</f>
        <v>#REF!</v>
      </c>
      <c r="K7" s="74" t="e">
        <f>#REF!</f>
        <v>#REF!</v>
      </c>
      <c r="L7" s="74" t="e">
        <f>#REF!</f>
        <v>#REF!</v>
      </c>
      <c r="N7" s="74" t="e">
        <f>#REF!</f>
        <v>#REF!</v>
      </c>
      <c r="O7" s="74" t="e">
        <f>#REF!</f>
        <v>#REF!</v>
      </c>
      <c r="Q7" s="74" t="e">
        <f>#REF!</f>
        <v>#REF!</v>
      </c>
      <c r="R7" s="74" t="e">
        <f>#REF!</f>
        <v>#REF!</v>
      </c>
    </row>
    <row r="8" spans="1:18" ht="17.25" customHeight="1">
      <c r="A8" s="96" t="s">
        <v>109</v>
      </c>
      <c r="B8" s="74" t="e">
        <f>B7</f>
        <v>#REF!</v>
      </c>
      <c r="C8" s="74" t="e">
        <f>C7</f>
        <v>#REF!</v>
      </c>
      <c r="E8" s="74" t="e">
        <f>E7</f>
        <v>#REF!</v>
      </c>
      <c r="F8" s="74" t="e">
        <f>F7</f>
        <v>#REF!</v>
      </c>
      <c r="H8" s="74" t="e">
        <f>H7</f>
        <v>#REF!</v>
      </c>
      <c r="I8" s="74" t="e">
        <f>I7</f>
        <v>#REF!</v>
      </c>
      <c r="K8" s="74" t="e">
        <f>K7</f>
        <v>#REF!</v>
      </c>
      <c r="L8" s="74" t="e">
        <f>L7</f>
        <v>#REF!</v>
      </c>
      <c r="N8" s="74" t="e">
        <f>N7</f>
        <v>#REF!</v>
      </c>
      <c r="O8" s="74" t="e">
        <f>O7</f>
        <v>#REF!</v>
      </c>
      <c r="Q8" s="74" t="e">
        <f>Q7</f>
        <v>#REF!</v>
      </c>
      <c r="R8" s="74" t="e">
        <f>R7</f>
        <v>#REF!</v>
      </c>
    </row>
    <row r="9" spans="1:18" s="73" customFormat="1" ht="18" customHeight="1">
      <c r="A9" s="96" t="s">
        <v>149</v>
      </c>
      <c r="B9" s="74" t="e">
        <f>#REF!</f>
        <v>#REF!</v>
      </c>
      <c r="C9" s="74" t="e">
        <f>#REF!</f>
        <v>#REF!</v>
      </c>
      <c r="E9" s="74" t="e">
        <f>#REF!</f>
        <v>#REF!</v>
      </c>
      <c r="F9" s="74" t="e">
        <f>#REF!</f>
        <v>#REF!</v>
      </c>
      <c r="H9" s="74" t="e">
        <f>#REF!</f>
        <v>#REF!</v>
      </c>
      <c r="I9" s="74" t="e">
        <f>#REF!</f>
        <v>#REF!</v>
      </c>
      <c r="K9" s="74" t="e">
        <f>#REF!</f>
        <v>#REF!</v>
      </c>
      <c r="L9" s="74" t="e">
        <f>#REF!</f>
        <v>#REF!</v>
      </c>
      <c r="N9" s="74" t="e">
        <f>#REF!</f>
        <v>#REF!</v>
      </c>
      <c r="O9" s="74" t="e">
        <f>#REF!</f>
        <v>#REF!</v>
      </c>
      <c r="Q9" s="74" t="e">
        <f>#REF!</f>
        <v>#REF!</v>
      </c>
      <c r="R9" s="74" t="e">
        <f>#REF!</f>
        <v>#REF!</v>
      </c>
    </row>
    <row r="10" spans="1:18" ht="17.25" customHeight="1">
      <c r="A10" s="96" t="s">
        <v>150</v>
      </c>
      <c r="B10" s="74" t="e">
        <f>B9</f>
        <v>#REF!</v>
      </c>
      <c r="C10" s="74" t="e">
        <f>C9</f>
        <v>#REF!</v>
      </c>
      <c r="E10" s="74" t="e">
        <f>E9</f>
        <v>#REF!</v>
      </c>
      <c r="F10" s="74" t="e">
        <f>F9</f>
        <v>#REF!</v>
      </c>
      <c r="H10" s="74" t="e">
        <f>H9</f>
        <v>#REF!</v>
      </c>
      <c r="I10" s="74" t="e">
        <f>I9</f>
        <v>#REF!</v>
      </c>
      <c r="K10" s="74" t="e">
        <f>K9</f>
        <v>#REF!</v>
      </c>
      <c r="L10" s="74" t="e">
        <f>L9</f>
        <v>#REF!</v>
      </c>
      <c r="N10" s="74" t="e">
        <f>N9</f>
        <v>#REF!</v>
      </c>
      <c r="O10" s="74" t="e">
        <f>O9</f>
        <v>#REF!</v>
      </c>
      <c r="Q10" s="74" t="e">
        <f>Q9</f>
        <v>#REF!</v>
      </c>
      <c r="R10" s="74" t="e">
        <f>R9</f>
        <v>#REF!</v>
      </c>
    </row>
    <row r="11" spans="1:18" ht="17.25" customHeight="1">
      <c r="A11" s="109"/>
      <c r="B11" s="110"/>
      <c r="C11" s="110"/>
      <c r="E11" s="110"/>
      <c r="F11" s="110"/>
      <c r="H11" s="110"/>
      <c r="I11" s="110"/>
      <c r="K11" s="110"/>
      <c r="L11" s="110"/>
      <c r="N11" s="110"/>
      <c r="O11" s="110"/>
      <c r="Q11" s="110"/>
      <c r="R11" s="110"/>
    </row>
    <row r="12" ht="14.25">
      <c r="A12" s="97"/>
    </row>
    <row r="13" ht="14.25">
      <c r="A13" s="97"/>
    </row>
    <row r="14" spans="1:18" s="73" customFormat="1" ht="25.5">
      <c r="A14" s="98"/>
      <c r="B14" s="75"/>
      <c r="C14" s="76" t="s">
        <v>111</v>
      </c>
      <c r="E14" s="75"/>
      <c r="F14" s="76" t="s">
        <v>111</v>
      </c>
      <c r="H14" s="75"/>
      <c r="I14" s="76" t="s">
        <v>111</v>
      </c>
      <c r="K14" s="75"/>
      <c r="L14" s="76" t="s">
        <v>111</v>
      </c>
      <c r="N14" s="75"/>
      <c r="O14" s="76" t="s">
        <v>111</v>
      </c>
      <c r="Q14" s="75"/>
      <c r="R14" s="76" t="s">
        <v>111</v>
      </c>
    </row>
    <row r="15" spans="1:18" s="73" customFormat="1" ht="34.5" customHeight="1">
      <c r="A15" s="99" t="s">
        <v>112</v>
      </c>
      <c r="B15" s="77" t="e">
        <f>B3</f>
        <v>#REF!</v>
      </c>
      <c r="C15" s="78">
        <v>1</v>
      </c>
      <c r="E15" s="77" t="e">
        <f>E3</f>
        <v>#REF!</v>
      </c>
      <c r="F15" s="78">
        <v>1</v>
      </c>
      <c r="H15" s="77" t="e">
        <f>H3</f>
        <v>#REF!</v>
      </c>
      <c r="I15" s="78">
        <v>1</v>
      </c>
      <c r="K15" s="77" t="e">
        <f>K3</f>
        <v>#REF!</v>
      </c>
      <c r="L15" s="78">
        <v>1</v>
      </c>
      <c r="N15" s="77" t="e">
        <f>N3</f>
        <v>#REF!</v>
      </c>
      <c r="O15" s="78">
        <v>1</v>
      </c>
      <c r="Q15" s="77" t="e">
        <f>Q3</f>
        <v>#REF!</v>
      </c>
      <c r="R15" s="78">
        <v>1</v>
      </c>
    </row>
    <row r="16" spans="1:18" s="73" customFormat="1" ht="18.75" customHeight="1">
      <c r="A16" s="100" t="s">
        <v>113</v>
      </c>
      <c r="B16" s="79" t="e">
        <f>C3</f>
        <v>#REF!</v>
      </c>
      <c r="C16" s="79" t="e">
        <f>B16*C15/B15</f>
        <v>#REF!</v>
      </c>
      <c r="E16" s="79" t="e">
        <f>F3</f>
        <v>#REF!</v>
      </c>
      <c r="F16" s="80" t="e">
        <f>E16*F15/E15</f>
        <v>#REF!</v>
      </c>
      <c r="H16" s="79" t="e">
        <f>I3</f>
        <v>#REF!</v>
      </c>
      <c r="I16" s="80" t="e">
        <f>H16*I15/H15</f>
        <v>#REF!</v>
      </c>
      <c r="K16" s="79" t="e">
        <f>L3</f>
        <v>#REF!</v>
      </c>
      <c r="L16" s="80" t="e">
        <f>K16*L15/K15</f>
        <v>#REF!</v>
      </c>
      <c r="N16" s="79" t="e">
        <f>O3</f>
        <v>#REF!</v>
      </c>
      <c r="O16" s="80" t="e">
        <f>N16*O15/N15</f>
        <v>#REF!</v>
      </c>
      <c r="Q16" s="79" t="e">
        <f>R3</f>
        <v>#REF!</v>
      </c>
      <c r="R16" s="80" t="e">
        <f>Q16*R15/Q15</f>
        <v>#REF!</v>
      </c>
    </row>
    <row r="17" s="73" customFormat="1" ht="15">
      <c r="A17" s="98"/>
    </row>
    <row r="18" spans="1:18" s="73" customFormat="1" ht="15">
      <c r="A18" s="99" t="s">
        <v>114</v>
      </c>
      <c r="B18" s="77" t="e">
        <f>B15</f>
        <v>#REF!</v>
      </c>
      <c r="C18" s="78">
        <v>1</v>
      </c>
      <c r="E18" s="77" t="e">
        <f>SUM(B18,E15)</f>
        <v>#REF!</v>
      </c>
      <c r="F18" s="78">
        <v>1</v>
      </c>
      <c r="H18" s="77" t="e">
        <f>SUM(E18,H15)</f>
        <v>#REF!</v>
      </c>
      <c r="I18" s="78">
        <v>1</v>
      </c>
      <c r="K18" s="77" t="e">
        <f>K15+H18</f>
        <v>#REF!</v>
      </c>
      <c r="L18" s="78">
        <v>1</v>
      </c>
      <c r="N18" s="77" t="e">
        <f>N15+K18</f>
        <v>#REF!</v>
      </c>
      <c r="O18" s="78">
        <v>1</v>
      </c>
      <c r="Q18" s="77" t="e">
        <f>Q15+N18</f>
        <v>#REF!</v>
      </c>
      <c r="R18" s="78">
        <v>1</v>
      </c>
    </row>
    <row r="19" spans="1:18" s="73" customFormat="1" ht="15">
      <c r="A19" s="98"/>
      <c r="B19" s="79" t="e">
        <f>B16</f>
        <v>#REF!</v>
      </c>
      <c r="C19" s="79" t="e">
        <f>B19*C18/B18</f>
        <v>#REF!</v>
      </c>
      <c r="E19" s="79" t="e">
        <f>SUM(B19,E16)</f>
        <v>#REF!</v>
      </c>
      <c r="F19" s="80" t="e">
        <f>E19*F18/E18</f>
        <v>#REF!</v>
      </c>
      <c r="H19" s="79" t="e">
        <f>SUM(E19,H16)</f>
        <v>#REF!</v>
      </c>
      <c r="I19" s="80" t="e">
        <f>H19*I18/H18</f>
        <v>#REF!</v>
      </c>
      <c r="K19" s="79" t="e">
        <f>H19+K16</f>
        <v>#REF!</v>
      </c>
      <c r="L19" s="80" t="e">
        <f>K19*L18/K18</f>
        <v>#REF!</v>
      </c>
      <c r="N19" s="79" t="e">
        <f>K19+N16</f>
        <v>#REF!</v>
      </c>
      <c r="O19" s="80" t="e">
        <f>N19*O18/N18</f>
        <v>#REF!</v>
      </c>
      <c r="Q19" s="79" t="e">
        <f>N19+Q16</f>
        <v>#REF!</v>
      </c>
      <c r="R19" s="80" t="e">
        <f>Q19*R18/Q18</f>
        <v>#REF!</v>
      </c>
    </row>
    <row r="20" spans="1:18" s="73" customFormat="1" ht="15">
      <c r="A20" s="98"/>
      <c r="C20" s="79" t="e">
        <f>A24*C19/C18</f>
        <v>#REF!</v>
      </c>
      <c r="F20" s="79" t="e">
        <f>A25*F19/F18</f>
        <v>#REF!</v>
      </c>
      <c r="I20" s="79" t="e">
        <f>A26*I19/I18</f>
        <v>#REF!</v>
      </c>
      <c r="L20" s="79" t="e">
        <f>A27*L19/L18</f>
        <v>#REF!</v>
      </c>
      <c r="O20" s="79" t="e">
        <f>A28*O19/O18</f>
        <v>#REF!</v>
      </c>
      <c r="R20" s="79" t="e">
        <f>A29*R19/R18</f>
        <v>#REF!</v>
      </c>
    </row>
    <row r="21" ht="14.25">
      <c r="A21" s="97"/>
    </row>
    <row r="22" ht="14.25">
      <c r="A22" s="97"/>
    </row>
    <row r="23" ht="14.25">
      <c r="A23" s="97"/>
    </row>
    <row r="24" spans="1:5" ht="14.25">
      <c r="A24" s="101">
        <f>100%/6</f>
        <v>0.16666666666666666</v>
      </c>
      <c r="B24" s="102"/>
      <c r="C24" s="102"/>
      <c r="D24" s="102"/>
      <c r="E24" s="102"/>
    </row>
    <row r="25" spans="1:5" ht="15">
      <c r="A25" s="103">
        <f>A24+A24</f>
        <v>0.3333333333333333</v>
      </c>
      <c r="B25" s="104">
        <f>A25-A24</f>
        <v>0.16666666666666666</v>
      </c>
      <c r="C25" s="105">
        <f>B25*6</f>
        <v>1</v>
      </c>
      <c r="D25" s="102"/>
      <c r="E25" s="102"/>
    </row>
    <row r="26" spans="1:5" ht="15">
      <c r="A26" s="105">
        <f>A25+A24</f>
        <v>0.5</v>
      </c>
      <c r="B26" s="102"/>
      <c r="C26" s="102"/>
      <c r="D26" s="102"/>
      <c r="E26" s="102"/>
    </row>
    <row r="27" spans="1:5" ht="15">
      <c r="A27" s="105">
        <f>A26+A24</f>
        <v>0.6666666666666666</v>
      </c>
      <c r="B27" s="102"/>
      <c r="C27" s="102"/>
      <c r="D27" s="102"/>
      <c r="E27" s="102"/>
    </row>
    <row r="28" spans="1:5" ht="15">
      <c r="A28" s="105">
        <f>A27+A24</f>
        <v>0.8333333333333333</v>
      </c>
      <c r="B28" s="102"/>
      <c r="C28" s="102"/>
      <c r="D28" s="102"/>
      <c r="E28" s="102"/>
    </row>
    <row r="29" spans="1:5" ht="15">
      <c r="A29" s="105">
        <f>A28+A24</f>
        <v>0.9999999999999999</v>
      </c>
      <c r="B29" s="102"/>
      <c r="C29" s="102"/>
      <c r="D29" s="102"/>
      <c r="E29" s="102"/>
    </row>
    <row r="30" spans="1:5" ht="15">
      <c r="A30" s="106"/>
      <c r="B30" s="102"/>
      <c r="C30" s="102"/>
      <c r="D30" s="102"/>
      <c r="E30" s="102"/>
    </row>
  </sheetData>
  <sheetProtection/>
  <mergeCells count="1">
    <mergeCell ref="B1:R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19"/>
  <sheetViews>
    <sheetView zoomScale="73" zoomScaleNormal="73" zoomScalePageLayoutView="0" workbookViewId="0" topLeftCell="A1">
      <selection activeCell="F20" sqref="F20"/>
    </sheetView>
  </sheetViews>
  <sheetFormatPr defaultColWidth="11.57421875" defaultRowHeight="15"/>
  <cols>
    <col min="1" max="1" width="42.7109375" style="52" customWidth="1"/>
    <col min="2" max="3" width="14.7109375" style="52" customWidth="1"/>
    <col min="4" max="4" width="6.8515625" style="52" customWidth="1"/>
    <col min="5" max="5" width="14.7109375" style="52" customWidth="1"/>
    <col min="6" max="6" width="13.421875" style="52" customWidth="1"/>
    <col min="7" max="7" width="6.7109375" style="52" customWidth="1"/>
    <col min="8" max="8" width="15.8515625" style="52" customWidth="1"/>
    <col min="9" max="9" width="13.7109375" style="52" customWidth="1"/>
    <col min="10" max="10" width="7.28125" style="52" customWidth="1"/>
    <col min="11" max="11" width="15.28125" style="52" customWidth="1"/>
    <col min="12" max="12" width="14.140625" style="52" customWidth="1"/>
    <col min="13" max="16384" width="11.57421875" style="52" customWidth="1"/>
  </cols>
  <sheetData>
    <row r="1" spans="2:12" ht="24" customHeight="1">
      <c r="B1" s="612">
        <v>2016</v>
      </c>
      <c r="C1" s="612"/>
      <c r="D1" s="612"/>
      <c r="E1" s="612"/>
      <c r="F1" s="612"/>
      <c r="G1" s="612"/>
      <c r="H1" s="612"/>
      <c r="I1" s="612"/>
      <c r="J1" s="612"/>
      <c r="K1" s="612"/>
      <c r="L1" s="612"/>
    </row>
    <row r="2" spans="2:12" ht="63" customHeight="1">
      <c r="B2" s="53" t="s">
        <v>96</v>
      </c>
      <c r="C2" s="53" t="s">
        <v>97</v>
      </c>
      <c r="E2" s="53" t="s">
        <v>98</v>
      </c>
      <c r="F2" s="53" t="s">
        <v>99</v>
      </c>
      <c r="H2" s="53" t="s">
        <v>100</v>
      </c>
      <c r="I2" s="53" t="s">
        <v>101</v>
      </c>
      <c r="K2" s="53" t="s">
        <v>123</v>
      </c>
      <c r="L2" s="53" t="s">
        <v>124</v>
      </c>
    </row>
    <row r="3" spans="1:12" s="56" customFormat="1" ht="20.25" customHeight="1">
      <c r="A3" s="54" t="s">
        <v>102</v>
      </c>
      <c r="B3" s="55" t="e">
        <f>B5</f>
        <v>#REF!</v>
      </c>
      <c r="C3" s="55" t="e">
        <f>C5</f>
        <v>#REF!</v>
      </c>
      <c r="E3" s="55" t="e">
        <f>E5</f>
        <v>#REF!</v>
      </c>
      <c r="F3" s="55" t="e">
        <f>F5</f>
        <v>#REF!</v>
      </c>
      <c r="H3" s="55" t="e">
        <f>H5</f>
        <v>#REF!</v>
      </c>
      <c r="I3" s="55" t="e">
        <f>I5</f>
        <v>#REF!</v>
      </c>
      <c r="K3" s="55" t="e">
        <f>K5</f>
        <v>#REF!</v>
      </c>
      <c r="L3" s="55" t="e">
        <f>L5</f>
        <v>#REF!</v>
      </c>
    </row>
    <row r="4" spans="1:12" s="56" customFormat="1" ht="21" customHeight="1">
      <c r="A4" s="54" t="s">
        <v>103</v>
      </c>
      <c r="B4" s="55" t="e">
        <f>B3</f>
        <v>#REF!</v>
      </c>
      <c r="C4" s="55" t="e">
        <f>C3</f>
        <v>#REF!</v>
      </c>
      <c r="E4" s="55" t="e">
        <f>E3</f>
        <v>#REF!</v>
      </c>
      <c r="F4" s="55" t="e">
        <f>F3</f>
        <v>#REF!</v>
      </c>
      <c r="H4" s="55" t="e">
        <f>H3</f>
        <v>#REF!</v>
      </c>
      <c r="I4" s="55" t="e">
        <f>I3</f>
        <v>#REF!</v>
      </c>
      <c r="K4" s="55" t="e">
        <f>K3</f>
        <v>#REF!</v>
      </c>
      <c r="L4" s="55" t="e">
        <f>L3</f>
        <v>#REF!</v>
      </c>
    </row>
    <row r="5" spans="1:12" s="56" customFormat="1" ht="18.75" customHeight="1">
      <c r="A5" s="57" t="s">
        <v>104</v>
      </c>
      <c r="B5" s="58" t="e">
        <f>B7+B9</f>
        <v>#REF!</v>
      </c>
      <c r="C5" s="58" t="e">
        <f>C7+C9</f>
        <v>#REF!</v>
      </c>
      <c r="E5" s="58" t="e">
        <f>E7+E9</f>
        <v>#REF!</v>
      </c>
      <c r="F5" s="58" t="e">
        <f>F7+F9</f>
        <v>#REF!</v>
      </c>
      <c r="H5" s="58" t="e">
        <f>H7+H9</f>
        <v>#REF!</v>
      </c>
      <c r="I5" s="58" t="e">
        <f>I7+I9</f>
        <v>#REF!</v>
      </c>
      <c r="K5" s="58" t="e">
        <f>K7+K9</f>
        <v>#REF!</v>
      </c>
      <c r="L5" s="58" t="e">
        <f>L7+L9</f>
        <v>#REF!</v>
      </c>
    </row>
    <row r="6" spans="1:12" s="56" customFormat="1" ht="19.5" customHeight="1">
      <c r="A6" s="57" t="s">
        <v>105</v>
      </c>
      <c r="B6" s="58" t="e">
        <f>B5</f>
        <v>#REF!</v>
      </c>
      <c r="C6" s="58" t="e">
        <f>C5</f>
        <v>#REF!</v>
      </c>
      <c r="E6" s="58" t="e">
        <f>E5</f>
        <v>#REF!</v>
      </c>
      <c r="F6" s="58" t="e">
        <f>F5</f>
        <v>#REF!</v>
      </c>
      <c r="H6" s="58" t="e">
        <f>H5</f>
        <v>#REF!</v>
      </c>
      <c r="I6" s="58" t="e">
        <f>I5</f>
        <v>#REF!</v>
      </c>
      <c r="K6" s="58" t="e">
        <f>K5</f>
        <v>#REF!</v>
      </c>
      <c r="L6" s="58" t="e">
        <f>L5</f>
        <v>#REF!</v>
      </c>
    </row>
    <row r="7" spans="1:12" s="56" customFormat="1" ht="18" customHeight="1">
      <c r="A7" s="59" t="s">
        <v>106</v>
      </c>
      <c r="B7" s="60" t="e">
        <f>#REF!</f>
        <v>#REF!</v>
      </c>
      <c r="C7" s="60" t="e">
        <f>#REF!</f>
        <v>#REF!</v>
      </c>
      <c r="E7" s="60" t="e">
        <f>#REF!</f>
        <v>#REF!</v>
      </c>
      <c r="F7" s="60" t="e">
        <f>#REF!</f>
        <v>#REF!</v>
      </c>
      <c r="H7" s="60" t="e">
        <f>#REF!</f>
        <v>#REF!</v>
      </c>
      <c r="I7" s="60" t="e">
        <f>#REF!</f>
        <v>#REF!</v>
      </c>
      <c r="K7" s="60" t="e">
        <f>#REF!</f>
        <v>#REF!</v>
      </c>
      <c r="L7" s="60" t="e">
        <f>#REF!</f>
        <v>#REF!</v>
      </c>
    </row>
    <row r="8" spans="1:12" s="56" customFormat="1" ht="18" customHeight="1">
      <c r="A8" s="59" t="s">
        <v>107</v>
      </c>
      <c r="B8" s="60" t="e">
        <f>B7</f>
        <v>#REF!</v>
      </c>
      <c r="C8" s="60" t="e">
        <f>#REF!</f>
        <v>#REF!</v>
      </c>
      <c r="E8" s="60" t="e">
        <f>E7</f>
        <v>#REF!</v>
      </c>
      <c r="F8" s="60" t="e">
        <f>F7</f>
        <v>#REF!</v>
      </c>
      <c r="H8" s="60" t="e">
        <f>H7</f>
        <v>#REF!</v>
      </c>
      <c r="I8" s="60" t="e">
        <f>I7</f>
        <v>#REF!</v>
      </c>
      <c r="K8" s="60" t="e">
        <f>K7</f>
        <v>#REF!</v>
      </c>
      <c r="L8" s="60" t="e">
        <f>L7</f>
        <v>#REF!</v>
      </c>
    </row>
    <row r="9" spans="1:12" s="56" customFormat="1" ht="18" customHeight="1">
      <c r="A9" s="59" t="s">
        <v>108</v>
      </c>
      <c r="B9" s="60" t="e">
        <f>#REF!</f>
        <v>#REF!</v>
      </c>
      <c r="C9" s="60" t="e">
        <f>#REF!</f>
        <v>#REF!</v>
      </c>
      <c r="E9" s="60" t="e">
        <f>#REF!</f>
        <v>#REF!</v>
      </c>
      <c r="F9" s="60" t="e">
        <f>#REF!</f>
        <v>#REF!</v>
      </c>
      <c r="H9" s="60" t="e">
        <f>#REF!</f>
        <v>#REF!</v>
      </c>
      <c r="I9" s="60" t="e">
        <f>#REF!</f>
        <v>#REF!</v>
      </c>
      <c r="K9" s="60" t="e">
        <f>#REF!</f>
        <v>#REF!</v>
      </c>
      <c r="L9" s="60" t="e">
        <f>#REF!</f>
        <v>#REF!</v>
      </c>
    </row>
    <row r="10" spans="1:12" ht="17.25" customHeight="1">
      <c r="A10" s="59" t="s">
        <v>109</v>
      </c>
      <c r="B10" s="60" t="e">
        <f>B9</f>
        <v>#REF!</v>
      </c>
      <c r="C10" s="60" t="e">
        <f>C9</f>
        <v>#REF!</v>
      </c>
      <c r="E10" s="60" t="e">
        <f>E9</f>
        <v>#REF!</v>
      </c>
      <c r="F10" s="60" t="e">
        <f>F9</f>
        <v>#REF!</v>
      </c>
      <c r="H10" s="60" t="e">
        <f>H9</f>
        <v>#REF!</v>
      </c>
      <c r="I10" s="60" t="e">
        <f>I9</f>
        <v>#REF!</v>
      </c>
      <c r="K10" s="60" t="e">
        <f>K9</f>
        <v>#REF!</v>
      </c>
      <c r="L10" s="60" t="e">
        <f>L9</f>
        <v>#REF!</v>
      </c>
    </row>
    <row r="13" spans="2:12" s="56" customFormat="1" ht="30">
      <c r="B13" s="61" t="s">
        <v>110</v>
      </c>
      <c r="C13" s="53" t="s">
        <v>111</v>
      </c>
      <c r="E13" s="62" t="s">
        <v>110</v>
      </c>
      <c r="F13" s="63" t="s">
        <v>111</v>
      </c>
      <c r="H13" s="62" t="s">
        <v>110</v>
      </c>
      <c r="I13" s="63" t="s">
        <v>111</v>
      </c>
      <c r="K13" s="62" t="s">
        <v>110</v>
      </c>
      <c r="L13" s="63" t="s">
        <v>111</v>
      </c>
    </row>
    <row r="14" spans="1:12" s="56" customFormat="1" ht="21" customHeight="1">
      <c r="A14" s="64" t="s">
        <v>112</v>
      </c>
      <c r="B14" s="65" t="e">
        <f>B3</f>
        <v>#REF!</v>
      </c>
      <c r="C14" s="66">
        <v>1</v>
      </c>
      <c r="E14" s="65" t="e">
        <f>E3</f>
        <v>#REF!</v>
      </c>
      <c r="F14" s="66">
        <v>1</v>
      </c>
      <c r="H14" s="65" t="e">
        <f>H3</f>
        <v>#REF!</v>
      </c>
      <c r="I14" s="66">
        <v>1</v>
      </c>
      <c r="K14" s="65" t="e">
        <f>K3</f>
        <v>#REF!</v>
      </c>
      <c r="L14" s="66">
        <v>1</v>
      </c>
    </row>
    <row r="15" spans="1:12" s="56" customFormat="1" ht="18.75" customHeight="1">
      <c r="A15" s="67" t="s">
        <v>113</v>
      </c>
      <c r="B15" s="68" t="e">
        <f>C3</f>
        <v>#REF!</v>
      </c>
      <c r="C15" s="68" t="e">
        <f>B15*C14/B14</f>
        <v>#REF!</v>
      </c>
      <c r="E15" s="68" t="e">
        <f>F3</f>
        <v>#REF!</v>
      </c>
      <c r="F15" s="69" t="e">
        <f>E15*F14/E14</f>
        <v>#REF!</v>
      </c>
      <c r="H15" s="68" t="e">
        <f>I3</f>
        <v>#REF!</v>
      </c>
      <c r="I15" s="69" t="e">
        <f>H15*I14/H14</f>
        <v>#REF!</v>
      </c>
      <c r="K15" s="68" t="e">
        <f>L3</f>
        <v>#REF!</v>
      </c>
      <c r="L15" s="69" t="e">
        <f>K15*L14/K14</f>
        <v>#REF!</v>
      </c>
    </row>
    <row r="16" s="56" customFormat="1" ht="15"/>
    <row r="17" spans="1:12" s="56" customFormat="1" ht="15">
      <c r="A17" s="64" t="s">
        <v>114</v>
      </c>
      <c r="B17" s="65" t="e">
        <f>B14</f>
        <v>#REF!</v>
      </c>
      <c r="C17" s="66">
        <v>1</v>
      </c>
      <c r="E17" s="65" t="e">
        <f>SUM(B17,E14)</f>
        <v>#REF!</v>
      </c>
      <c r="F17" s="66">
        <v>1</v>
      </c>
      <c r="H17" s="65" t="e">
        <f>SUM(E17,H14)</f>
        <v>#REF!</v>
      </c>
      <c r="I17" s="66">
        <v>1</v>
      </c>
      <c r="K17" s="65" t="e">
        <f>K14</f>
        <v>#REF!</v>
      </c>
      <c r="L17" s="66">
        <v>1</v>
      </c>
    </row>
    <row r="18" spans="2:12" s="56" customFormat="1" ht="15">
      <c r="B18" s="68" t="e">
        <f>B15</f>
        <v>#REF!</v>
      </c>
      <c r="C18" s="68" t="e">
        <f>B18*C17/B17</f>
        <v>#REF!</v>
      </c>
      <c r="E18" s="68" t="e">
        <f>SUM(B18,E15)</f>
        <v>#REF!</v>
      </c>
      <c r="F18" s="69" t="e">
        <f>E18*F17/E17</f>
        <v>#REF!</v>
      </c>
      <c r="H18" s="68" t="e">
        <f>SUM(E18,H15)</f>
        <v>#REF!</v>
      </c>
      <c r="I18" s="69" t="e">
        <f>H18*I17/H17</f>
        <v>#REF!</v>
      </c>
      <c r="K18" s="68" t="e">
        <f>SUM(H18,K15)</f>
        <v>#REF!</v>
      </c>
      <c r="L18" s="69" t="e">
        <f>K18*L17/K17</f>
        <v>#REF!</v>
      </c>
    </row>
    <row r="19" spans="3:12" s="56" customFormat="1" ht="15">
      <c r="C19" s="68" t="e">
        <f>25%*C18/C17</f>
        <v>#REF!</v>
      </c>
      <c r="F19" s="68" t="e">
        <f>50%*F18/F17</f>
        <v>#REF!</v>
      </c>
      <c r="I19" s="68" t="e">
        <f>75%*I18/I17</f>
        <v>#REF!</v>
      </c>
      <c r="L19" s="69" t="e">
        <f>100%*L18/L17</f>
        <v>#REF!</v>
      </c>
    </row>
  </sheetData>
  <sheetProtection/>
  <mergeCells count="1">
    <mergeCell ref="B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asuarez</dc:creator>
  <cp:keywords/>
  <dc:description/>
  <cp:lastModifiedBy>metrosaluddosi</cp:lastModifiedBy>
  <cp:lastPrinted>2015-05-06T11:59:18Z</cp:lastPrinted>
  <dcterms:created xsi:type="dcterms:W3CDTF">2011-03-18T19:17:09Z</dcterms:created>
  <dcterms:modified xsi:type="dcterms:W3CDTF">2018-02-15T19:14:47Z</dcterms:modified>
  <cp:category/>
  <cp:version/>
  <cp:contentType/>
  <cp:contentStatus/>
</cp:coreProperties>
</file>