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trosaluddosi\Documents\METROSALUD 2018\PAGINA WEB\DOCUMENTOS\"/>
    </mc:Choice>
  </mc:AlternateContent>
  <bookViews>
    <workbookView xWindow="0" yWindow="0" windowWidth="24000" windowHeight="9135" tabRatio="604" firstSheet="4" activeTab="4"/>
  </bookViews>
  <sheets>
    <sheet name="MATRIZ N3 PPC" sheetId="52" state="hidden" r:id="rId1"/>
    <sheet name="MATRIZ OCULTA" sheetId="33" state="hidden" r:id="rId2"/>
    <sheet name="MATRIZ N5 PPC HOMOLOGADO" sheetId="38" state="hidden" r:id="rId3"/>
    <sheet name="MATRIZ N6 PD" sheetId="36" state="hidden" r:id="rId4"/>
    <sheet name="INDICADORES LINEA" sheetId="108" r:id="rId5"/>
    <sheet name="GRAFICOS" sheetId="1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'MATRIZ N3 PPC'!$V$5:$V$38</definedName>
    <definedName name="_xlnm._FilterDatabase" localSheetId="2" hidden="1">'MATRIZ N5 PPC HOMOLOGADO'!#REF!</definedName>
    <definedName name="_xlnm._FilterDatabase" localSheetId="3" hidden="1">'MATRIZ N6 PD'!$F$5:$F$55</definedName>
    <definedName name="_xlnm._FilterDatabase" localSheetId="1" hidden="1">'MATRIZ OCULTA'!$H$5:$H$30</definedName>
    <definedName name="_xlnm.Print_Area" localSheetId="4">'INDICADORES LINEA'!$A$5:$AX$60</definedName>
    <definedName name="_xlnm.Print_Area" localSheetId="0">'MATRIZ N3 PPC'!$A$1:$V$38</definedName>
    <definedName name="_xlnm.Print_Area" localSheetId="2">'MATRIZ N5 PPC HOMOLOGADO'!$A$1:$I$30</definedName>
    <definedName name="_xlnm.Print_Area" localSheetId="3">'MATRIZ N6 PD'!$A$1:$F$55</definedName>
    <definedName name="_xlnm.Print_Area" localSheetId="1">'MATRIZ OCULTA'!$A$1:$H$30</definedName>
  </definedNames>
  <calcPr calcId="152511" concurrentCalc="0"/>
</workbook>
</file>

<file path=xl/calcChain.xml><?xml version="1.0" encoding="utf-8"?>
<calcChain xmlns="http://schemas.openxmlformats.org/spreadsheetml/2006/main">
  <c r="AU42" i="108" l="1"/>
  <c r="AW42" i="108"/>
  <c r="AX42" i="108"/>
  <c r="AU43" i="108"/>
  <c r="AW43" i="108"/>
  <c r="AX43" i="108"/>
  <c r="AU48" i="108"/>
  <c r="AW48" i="108"/>
  <c r="AX48" i="108"/>
  <c r="AU49" i="108"/>
  <c r="AW49" i="108"/>
  <c r="AX49" i="108"/>
  <c r="AU40" i="108"/>
  <c r="AW40" i="108"/>
  <c r="AX40" i="108"/>
  <c r="AU41" i="108"/>
  <c r="AW41" i="108"/>
  <c r="AX41" i="108"/>
  <c r="AW44" i="108"/>
  <c r="AX44" i="108"/>
  <c r="AU46" i="108"/>
  <c r="AW46" i="108"/>
  <c r="AX46" i="108"/>
  <c r="AU47" i="108"/>
  <c r="AW47" i="108"/>
  <c r="AX47" i="108"/>
  <c r="AU50" i="108"/>
  <c r="AW50" i="108"/>
  <c r="AX50" i="108"/>
  <c r="AW51" i="108"/>
  <c r="AX51" i="108"/>
  <c r="AU52" i="108"/>
  <c r="AW52" i="108"/>
  <c r="AX52" i="108"/>
  <c r="AU54" i="108"/>
  <c r="AW54" i="108"/>
  <c r="AX54" i="108"/>
  <c r="AU53" i="108"/>
  <c r="AW53" i="108"/>
  <c r="AX53" i="108"/>
  <c r="E41" i="110"/>
  <c r="D41" i="110"/>
  <c r="AU16" i="108"/>
  <c r="AX16" i="108"/>
  <c r="AU17" i="108"/>
  <c r="AW17" i="108"/>
  <c r="AX17" i="108"/>
  <c r="AU20" i="108"/>
  <c r="AW20" i="108"/>
  <c r="AX20" i="108"/>
  <c r="AW15" i="108"/>
  <c r="AX15" i="108"/>
  <c r="AU19" i="108"/>
  <c r="AW19" i="108"/>
  <c r="AX19" i="108"/>
  <c r="E39" i="110"/>
  <c r="D39" i="110"/>
  <c r="AU26" i="108"/>
  <c r="AW26" i="108"/>
  <c r="AX26" i="108"/>
  <c r="AU27" i="108"/>
  <c r="AW27" i="108"/>
  <c r="AX27" i="108"/>
  <c r="AU34" i="108"/>
  <c r="AW34" i="108"/>
  <c r="AX34" i="108"/>
  <c r="AU25" i="108"/>
  <c r="AW25" i="108"/>
  <c r="AX25" i="108"/>
  <c r="AW28" i="108"/>
  <c r="AX28" i="108"/>
  <c r="AW29" i="108"/>
  <c r="AX29" i="108"/>
  <c r="AW31" i="108"/>
  <c r="AX31" i="108"/>
  <c r="AU33" i="108"/>
  <c r="AW33" i="108"/>
  <c r="AX33" i="108"/>
  <c r="AW38" i="108"/>
  <c r="AX38" i="108"/>
  <c r="E37" i="110"/>
  <c r="D37" i="110"/>
  <c r="AU24" i="108"/>
  <c r="AW24" i="108"/>
  <c r="AX24" i="108"/>
  <c r="AU22" i="108"/>
  <c r="AW22" i="108"/>
  <c r="AX22" i="108"/>
  <c r="AU23" i="108"/>
  <c r="AW23" i="108"/>
  <c r="AX23" i="108"/>
  <c r="E36" i="110"/>
  <c r="D36" i="110"/>
  <c r="AW12" i="108"/>
  <c r="AX12" i="108"/>
  <c r="AU13" i="108"/>
  <c r="AW13" i="108"/>
  <c r="AX13" i="108"/>
  <c r="E34" i="110"/>
  <c r="D34" i="110"/>
  <c r="AU7" i="108"/>
  <c r="AT7" i="108"/>
  <c r="AV7" i="108"/>
  <c r="AW7" i="108"/>
  <c r="AX7" i="108"/>
  <c r="AU8" i="108"/>
  <c r="AW8" i="108"/>
  <c r="AX8" i="108"/>
  <c r="AU9" i="108"/>
  <c r="AW9" i="108"/>
  <c r="AX9" i="108"/>
  <c r="AU10" i="108"/>
  <c r="AW10" i="108"/>
  <c r="AX10" i="108"/>
  <c r="AU11" i="108"/>
  <c r="AW11" i="108"/>
  <c r="AX11" i="108"/>
  <c r="E33" i="110"/>
  <c r="D33" i="110"/>
  <c r="AU60" i="108"/>
  <c r="AU59" i="108"/>
  <c r="AU58" i="108"/>
  <c r="AU57" i="108"/>
  <c r="AX60" i="108"/>
  <c r="AX59" i="108"/>
  <c r="AX57" i="108"/>
  <c r="AX58" i="108"/>
  <c r="AX56" i="108"/>
  <c r="AU56" i="108"/>
  <c r="E6" i="110"/>
  <c r="E51" i="110"/>
  <c r="E47" i="110"/>
  <c r="E48" i="110"/>
  <c r="E49" i="110"/>
  <c r="E50" i="110"/>
  <c r="E52" i="110"/>
  <c r="D47" i="110"/>
  <c r="D48" i="110"/>
  <c r="D49" i="110"/>
  <c r="D50" i="110"/>
  <c r="D51" i="110"/>
  <c r="D52" i="110"/>
  <c r="F52" i="110"/>
  <c r="F51" i="110"/>
  <c r="C51" i="110"/>
  <c r="F50" i="110"/>
  <c r="C50" i="110"/>
  <c r="F49" i="110"/>
  <c r="C49" i="110"/>
  <c r="F48" i="110"/>
  <c r="C48" i="110"/>
  <c r="F47" i="110"/>
  <c r="C47" i="110"/>
  <c r="E35" i="110"/>
  <c r="E40" i="110"/>
  <c r="E38" i="110"/>
  <c r="E32" i="110"/>
  <c r="E42" i="110"/>
  <c r="D32" i="110"/>
  <c r="D35" i="110"/>
  <c r="D40" i="110"/>
  <c r="D38" i="110"/>
  <c r="D42" i="110"/>
  <c r="F42" i="110"/>
  <c r="F41" i="110"/>
  <c r="F40" i="110"/>
  <c r="F39" i="110"/>
  <c r="F38" i="110"/>
  <c r="F37" i="110"/>
  <c r="F36" i="110"/>
  <c r="F35" i="110"/>
  <c r="F34" i="110"/>
  <c r="F33" i="110"/>
  <c r="F32" i="110"/>
  <c r="E4" i="110"/>
  <c r="E5" i="110"/>
  <c r="E3" i="110"/>
  <c r="E7" i="110"/>
  <c r="D5" i="110"/>
  <c r="D3" i="110"/>
  <c r="D4" i="110"/>
  <c r="D6" i="110"/>
  <c r="D7" i="110"/>
  <c r="F7" i="110"/>
  <c r="B7" i="110"/>
  <c r="F6" i="110"/>
  <c r="F5" i="110"/>
  <c r="F4" i="110"/>
  <c r="F3" i="110"/>
  <c r="AI40" i="108"/>
  <c r="AH40" i="108"/>
  <c r="AJ40" i="108"/>
  <c r="AK40" i="108"/>
  <c r="AI41" i="108"/>
  <c r="AJ41" i="108"/>
  <c r="AH41" i="108"/>
  <c r="AK41" i="108"/>
  <c r="AI42" i="108"/>
  <c r="AJ42" i="108"/>
  <c r="AH42" i="108"/>
  <c r="AK42" i="108"/>
  <c r="AI43" i="108"/>
  <c r="AJ43" i="108"/>
  <c r="AH43" i="108"/>
  <c r="AK43" i="108"/>
  <c r="AI44" i="108"/>
  <c r="AJ44" i="108"/>
  <c r="AH44" i="108"/>
  <c r="AK44" i="108"/>
  <c r="AI45" i="108"/>
  <c r="AJ45" i="108"/>
  <c r="AH45" i="108"/>
  <c r="AK45" i="108"/>
  <c r="AI46" i="108"/>
  <c r="AJ46" i="108"/>
  <c r="AH46" i="108"/>
  <c r="AK46" i="108"/>
  <c r="AI47" i="108"/>
  <c r="AJ47" i="108"/>
  <c r="AH47" i="108"/>
  <c r="AK47" i="108"/>
  <c r="AI48" i="108"/>
  <c r="AJ48" i="108"/>
  <c r="AH48" i="108"/>
  <c r="AK48" i="108"/>
  <c r="AI49" i="108"/>
  <c r="AJ49" i="108"/>
  <c r="AH49" i="108"/>
  <c r="AK49" i="108"/>
  <c r="AI50" i="108"/>
  <c r="AJ50" i="108"/>
  <c r="AH50" i="108"/>
  <c r="AK50" i="108"/>
  <c r="AI51" i="108"/>
  <c r="AJ51" i="108"/>
  <c r="AH51" i="108"/>
  <c r="AK51" i="108"/>
  <c r="AI52" i="108"/>
  <c r="AJ52" i="108"/>
  <c r="AH52" i="108"/>
  <c r="AK52" i="108"/>
  <c r="AI53" i="108"/>
  <c r="AJ53" i="108"/>
  <c r="AH53" i="108"/>
  <c r="AK53" i="108"/>
  <c r="AI54" i="108"/>
  <c r="AJ54" i="108"/>
  <c r="AH54" i="108"/>
  <c r="AK54" i="108"/>
  <c r="AK60" i="108"/>
  <c r="AH60" i="108"/>
  <c r="AI22" i="108"/>
  <c r="AJ22" i="108"/>
  <c r="AH22" i="108"/>
  <c r="AK22" i="108"/>
  <c r="AI23" i="108"/>
  <c r="AJ23" i="108"/>
  <c r="AH23" i="108"/>
  <c r="AK23" i="108"/>
  <c r="AI24" i="108"/>
  <c r="AJ24" i="108"/>
  <c r="AH24" i="108"/>
  <c r="AK24" i="108"/>
  <c r="AI25" i="108"/>
  <c r="AJ25" i="108"/>
  <c r="AH25" i="108"/>
  <c r="AK25" i="108"/>
  <c r="AI26" i="108"/>
  <c r="AJ26" i="108"/>
  <c r="AH26" i="108"/>
  <c r="AK26" i="108"/>
  <c r="AI27" i="108"/>
  <c r="AJ27" i="108"/>
  <c r="AH27" i="108"/>
  <c r="AK27" i="108"/>
  <c r="AI28" i="108"/>
  <c r="AJ28" i="108"/>
  <c r="AH28" i="108"/>
  <c r="AK28" i="108"/>
  <c r="AI30" i="108"/>
  <c r="AJ30" i="108"/>
  <c r="AH30" i="108"/>
  <c r="AK30" i="108"/>
  <c r="AJ31" i="108"/>
  <c r="AH31" i="108"/>
  <c r="AK31" i="108"/>
  <c r="AJ32" i="108"/>
  <c r="AH32" i="108"/>
  <c r="AK32" i="108"/>
  <c r="AI33" i="108"/>
  <c r="AJ33" i="108"/>
  <c r="AH33" i="108"/>
  <c r="AK33" i="108"/>
  <c r="AI34" i="108"/>
  <c r="AJ34" i="108"/>
  <c r="AH34" i="108"/>
  <c r="AK34" i="108"/>
  <c r="AI38" i="108"/>
  <c r="AJ38" i="108"/>
  <c r="AH38" i="108"/>
  <c r="AK38" i="108"/>
  <c r="AK59" i="108"/>
  <c r="AH59" i="108"/>
  <c r="AI15" i="108"/>
  <c r="AJ15" i="108"/>
  <c r="AH15" i="108"/>
  <c r="AK15" i="108"/>
  <c r="AI16" i="108"/>
  <c r="AJ16" i="108"/>
  <c r="AH16" i="108"/>
  <c r="AK16" i="108"/>
  <c r="AI17" i="108"/>
  <c r="AJ17" i="108"/>
  <c r="AH17" i="108"/>
  <c r="AK17" i="108"/>
  <c r="AI18" i="108"/>
  <c r="AJ18" i="108"/>
  <c r="AH18" i="108"/>
  <c r="AK18" i="108"/>
  <c r="AI19" i="108"/>
  <c r="AJ19" i="108"/>
  <c r="AH19" i="108"/>
  <c r="AK19" i="108"/>
  <c r="AI20" i="108"/>
  <c r="AJ20" i="108"/>
  <c r="AH20" i="108"/>
  <c r="AK20" i="108"/>
  <c r="AK58" i="108"/>
  <c r="AH58" i="108"/>
  <c r="AI7" i="108"/>
  <c r="AJ7" i="108"/>
  <c r="AH7" i="108"/>
  <c r="AK7" i="108"/>
  <c r="AI8" i="108"/>
  <c r="AJ8" i="108"/>
  <c r="AH8" i="108"/>
  <c r="AK8" i="108"/>
  <c r="AI10" i="108"/>
  <c r="AJ10" i="108"/>
  <c r="AH10" i="108"/>
  <c r="AK10" i="108"/>
  <c r="AI11" i="108"/>
  <c r="AJ11" i="108"/>
  <c r="AH11" i="108"/>
  <c r="AK11" i="108"/>
  <c r="AI12" i="108"/>
  <c r="AJ12" i="108"/>
  <c r="AH12" i="108"/>
  <c r="AK12" i="108"/>
  <c r="AJ13" i="108"/>
  <c r="AH13" i="108"/>
  <c r="AK13" i="108"/>
  <c r="AK57" i="108"/>
  <c r="AH57" i="108"/>
  <c r="AU18" i="108"/>
  <c r="AX18" i="108"/>
  <c r="AX32" i="108"/>
  <c r="AX30" i="108"/>
  <c r="AS56" i="108"/>
  <c r="AK56" i="108"/>
  <c r="AH56" i="108"/>
  <c r="AR6" i="108"/>
  <c r="AR40" i="108"/>
  <c r="AR55" i="108"/>
  <c r="AX37" i="108"/>
  <c r="AX36" i="108"/>
  <c r="AX35" i="108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G29" i="33"/>
  <c r="H29" i="38"/>
  <c r="F29" i="33"/>
  <c r="G29" i="38"/>
  <c r="C9" i="52"/>
  <c r="V9" i="52"/>
  <c r="E29" i="33"/>
  <c r="F29" i="38"/>
  <c r="B9" i="52"/>
  <c r="D29" i="33"/>
  <c r="C29" i="38"/>
  <c r="B29" i="38"/>
  <c r="A29" i="33"/>
  <c r="A29" i="38"/>
  <c r="G28" i="33"/>
  <c r="H28" i="38"/>
  <c r="F28" i="33"/>
  <c r="G28" i="38"/>
  <c r="C8" i="52"/>
  <c r="V8" i="52"/>
  <c r="E28" i="33"/>
  <c r="F28" i="38"/>
  <c r="B8" i="52"/>
  <c r="D28" i="33"/>
  <c r="C28" i="38"/>
  <c r="B28" i="38"/>
  <c r="A28" i="33"/>
  <c r="A28" i="38"/>
  <c r="G27" i="33"/>
  <c r="H27" i="38"/>
  <c r="F27" i="33"/>
  <c r="G27" i="38"/>
  <c r="C7" i="52"/>
  <c r="V7" i="52"/>
  <c r="E27" i="33"/>
  <c r="F27" i="38"/>
  <c r="B7" i="52"/>
  <c r="D27" i="33"/>
  <c r="C27" i="38"/>
  <c r="B27" i="38"/>
  <c r="A27" i="33"/>
  <c r="A27" i="38"/>
  <c r="G26" i="33"/>
  <c r="H26" i="38"/>
  <c r="F26" i="33"/>
  <c r="G26" i="38"/>
  <c r="C6" i="52"/>
  <c r="V6" i="52"/>
  <c r="E26" i="33"/>
  <c r="F26" i="38"/>
  <c r="B6" i="52"/>
  <c r="D26" i="33"/>
  <c r="C26" i="38"/>
  <c r="B26" i="38"/>
  <c r="A26" i="33"/>
  <c r="A26" i="38"/>
  <c r="G25" i="33"/>
  <c r="H25" i="38"/>
  <c r="F25" i="33"/>
  <c r="G25" i="38"/>
  <c r="C5" i="52"/>
  <c r="V5" i="52"/>
  <c r="E25" i="33"/>
  <c r="F25" i="38"/>
  <c r="B5" i="52"/>
  <c r="D25" i="33"/>
  <c r="C25" i="38"/>
  <c r="B25" i="38"/>
  <c r="A25" i="33"/>
  <c r="A25" i="38"/>
  <c r="G24" i="33"/>
  <c r="H24" i="38"/>
  <c r="F24" i="33"/>
  <c r="G24" i="38"/>
  <c r="E24" i="33"/>
  <c r="F24" i="38"/>
  <c r="D24" i="33"/>
  <c r="C24" i="38"/>
  <c r="B24" i="38"/>
  <c r="A24" i="33"/>
  <c r="A24" i="38"/>
  <c r="G23" i="33"/>
  <c r="H23" i="38"/>
  <c r="F23" i="33"/>
  <c r="G23" i="38"/>
  <c r="E23" i="33"/>
  <c r="F23" i="38"/>
  <c r="D23" i="33"/>
  <c r="C23" i="38"/>
  <c r="B23" i="38"/>
  <c r="A23" i="33"/>
  <c r="A23" i="38"/>
  <c r="G22" i="33"/>
  <c r="H22" i="38"/>
  <c r="F22" i="33"/>
  <c r="G22" i="38"/>
  <c r="E22" i="33"/>
  <c r="F22" i="38"/>
  <c r="D22" i="33"/>
  <c r="C22" i="38"/>
  <c r="B22" i="38"/>
  <c r="A22" i="33"/>
  <c r="A22" i="38"/>
  <c r="G21" i="33"/>
  <c r="H21" i="38"/>
  <c r="F21" i="33"/>
  <c r="G21" i="38"/>
  <c r="E21" i="33"/>
  <c r="F21" i="38"/>
  <c r="D21" i="33"/>
  <c r="C21" i="38"/>
  <c r="B21" i="38"/>
  <c r="A21" i="33"/>
  <c r="A21" i="38"/>
  <c r="G20" i="33"/>
  <c r="H20" i="38"/>
  <c r="F20" i="33"/>
  <c r="G20" i="38"/>
  <c r="E20" i="33"/>
  <c r="F20" i="38"/>
  <c r="D20" i="33"/>
  <c r="C20" i="38"/>
  <c r="B20" i="38"/>
  <c r="A20" i="33"/>
  <c r="A20" i="38"/>
  <c r="G19" i="33"/>
  <c r="H19" i="38"/>
  <c r="F19" i="33"/>
  <c r="G19" i="38"/>
  <c r="E19" i="33"/>
  <c r="F19" i="38"/>
  <c r="D19" i="33"/>
  <c r="C19" i="38"/>
  <c r="B19" i="38"/>
  <c r="A19" i="33"/>
  <c r="A19" i="38"/>
  <c r="G18" i="33"/>
  <c r="H18" i="38"/>
  <c r="F18" i="33"/>
  <c r="G18" i="38"/>
  <c r="E18" i="33"/>
  <c r="F18" i="38"/>
  <c r="D18" i="33"/>
  <c r="C18" i="38"/>
  <c r="B18" i="38"/>
  <c r="A18" i="33"/>
  <c r="A18" i="38"/>
  <c r="G17" i="33"/>
  <c r="H17" i="38"/>
  <c r="F17" i="33"/>
  <c r="G17" i="38"/>
  <c r="E17" i="33"/>
  <c r="F17" i="38"/>
  <c r="D17" i="33"/>
  <c r="C17" i="38"/>
  <c r="B17" i="38"/>
  <c r="A17" i="33"/>
  <c r="A17" i="38"/>
  <c r="G16" i="33"/>
  <c r="H16" i="38"/>
  <c r="F16" i="33"/>
  <c r="G16" i="38"/>
  <c r="E16" i="33"/>
  <c r="F16" i="38"/>
  <c r="D16" i="33"/>
  <c r="C16" i="38"/>
  <c r="B16" i="38"/>
  <c r="A16" i="33"/>
  <c r="A16" i="38"/>
  <c r="G15" i="33"/>
  <c r="H15" i="38"/>
  <c r="F15" i="33"/>
  <c r="G15" i="38"/>
  <c r="E15" i="33"/>
  <c r="F15" i="38"/>
  <c r="D15" i="33"/>
  <c r="C15" i="38"/>
  <c r="B15" i="38"/>
  <c r="A15" i="33"/>
  <c r="A15" i="38"/>
  <c r="G14" i="33"/>
  <c r="H14" i="38"/>
  <c r="F14" i="33"/>
  <c r="G14" i="38"/>
  <c r="E14" i="33"/>
  <c r="F14" i="38"/>
  <c r="D14" i="33"/>
  <c r="C14" i="38"/>
  <c r="B14" i="38"/>
  <c r="A14" i="33"/>
  <c r="A14" i="38"/>
  <c r="G13" i="33"/>
  <c r="H13" i="38"/>
  <c r="F13" i="33"/>
  <c r="G13" i="38"/>
  <c r="E13" i="33"/>
  <c r="F13" i="38"/>
  <c r="D13" i="33"/>
  <c r="C13" i="38"/>
  <c r="B13" i="38"/>
  <c r="A13" i="33"/>
  <c r="A13" i="38"/>
  <c r="G12" i="33"/>
  <c r="H12" i="38"/>
  <c r="F12" i="33"/>
  <c r="G12" i="38"/>
  <c r="E12" i="33"/>
  <c r="F12" i="38"/>
  <c r="D12" i="33"/>
  <c r="C12" i="38"/>
  <c r="B12" i="38"/>
  <c r="A12" i="33"/>
  <c r="A12" i="38"/>
  <c r="G11" i="33"/>
  <c r="H11" i="38"/>
  <c r="F11" i="33"/>
  <c r="G11" i="38"/>
  <c r="E11" i="33"/>
  <c r="F11" i="38"/>
  <c r="D11" i="33"/>
  <c r="C11" i="38"/>
  <c r="B11" i="38"/>
  <c r="A11" i="33"/>
  <c r="A11" i="38"/>
  <c r="G10" i="33"/>
  <c r="H10" i="38"/>
  <c r="F10" i="33"/>
  <c r="G10" i="38"/>
  <c r="E10" i="33"/>
  <c r="F10" i="38"/>
  <c r="D10" i="33"/>
  <c r="C10" i="38"/>
  <c r="B10" i="38"/>
  <c r="A10" i="33"/>
  <c r="A10" i="38"/>
  <c r="G9" i="33"/>
  <c r="H9" i="38"/>
  <c r="F9" i="33"/>
  <c r="G9" i="38"/>
  <c r="E9" i="33"/>
  <c r="F9" i="38"/>
  <c r="D9" i="33"/>
  <c r="C9" i="38"/>
  <c r="B9" i="38"/>
  <c r="A9" i="33"/>
  <c r="A9" i="38"/>
  <c r="G8" i="33"/>
  <c r="H8" i="38"/>
  <c r="F8" i="33"/>
  <c r="G8" i="38"/>
  <c r="E8" i="33"/>
  <c r="F8" i="38"/>
  <c r="D8" i="33"/>
  <c r="C8" i="38"/>
  <c r="B8" i="38"/>
  <c r="A8" i="33"/>
  <c r="A8" i="38"/>
  <c r="G7" i="33"/>
  <c r="H7" i="38"/>
  <c r="F7" i="33"/>
  <c r="G7" i="38"/>
  <c r="E7" i="33"/>
  <c r="F7" i="38"/>
  <c r="D7" i="33"/>
  <c r="C7" i="38"/>
  <c r="B7" i="38"/>
  <c r="A7" i="33"/>
  <c r="A7" i="38"/>
  <c r="G6" i="33"/>
  <c r="H6" i="38"/>
  <c r="F6" i="33"/>
  <c r="G6" i="38"/>
  <c r="E6" i="33"/>
  <c r="F6" i="38"/>
  <c r="D6" i="33"/>
  <c r="C6" i="38"/>
  <c r="B6" i="38"/>
  <c r="A6" i="33"/>
  <c r="A6" i="38"/>
  <c r="G5" i="33"/>
  <c r="H5" i="38"/>
  <c r="F5" i="33"/>
  <c r="G5" i="38"/>
  <c r="E5" i="33"/>
  <c r="F5" i="38"/>
  <c r="D5" i="33"/>
  <c r="C5" i="38"/>
  <c r="B5" i="38"/>
  <c r="A5" i="33"/>
  <c r="A5" i="38"/>
  <c r="H29" i="33"/>
  <c r="B29" i="33"/>
  <c r="H28" i="33"/>
  <c r="B28" i="33"/>
  <c r="H27" i="33"/>
  <c r="B27" i="33"/>
  <c r="H26" i="33"/>
  <c r="B26" i="33"/>
  <c r="H25" i="33"/>
  <c r="B25" i="33"/>
  <c r="H24" i="33"/>
  <c r="B24" i="33"/>
  <c r="H23" i="33"/>
  <c r="B23" i="33"/>
  <c r="H22" i="33"/>
  <c r="B22" i="33"/>
  <c r="H21" i="33"/>
  <c r="B21" i="33"/>
  <c r="H20" i="33"/>
  <c r="B20" i="33"/>
  <c r="H19" i="33"/>
  <c r="B19" i="33"/>
  <c r="H18" i="33"/>
  <c r="B18" i="33"/>
  <c r="H17" i="33"/>
  <c r="B17" i="33"/>
  <c r="H16" i="33"/>
  <c r="B16" i="33"/>
  <c r="H15" i="33"/>
  <c r="B15" i="33"/>
  <c r="H14" i="33"/>
  <c r="B14" i="33"/>
  <c r="H13" i="33"/>
  <c r="B13" i="33"/>
  <c r="H12" i="33"/>
  <c r="B12" i="33"/>
  <c r="H11" i="33"/>
  <c r="B11" i="33"/>
  <c r="H10" i="33"/>
  <c r="B10" i="33"/>
  <c r="H9" i="33"/>
  <c r="B9" i="33"/>
  <c r="H8" i="33"/>
  <c r="B8" i="33"/>
  <c r="H7" i="33"/>
  <c r="B7" i="33"/>
  <c r="H6" i="33"/>
  <c r="B6" i="33"/>
  <c r="H5" i="33"/>
  <c r="B5" i="33"/>
  <c r="V36" i="52"/>
  <c r="B36" i="52"/>
  <c r="V35" i="52"/>
  <c r="B35" i="52"/>
  <c r="V34" i="52"/>
  <c r="B34" i="52"/>
  <c r="V33" i="52"/>
  <c r="B33" i="52"/>
  <c r="V32" i="52"/>
  <c r="B32" i="52"/>
  <c r="V31" i="52"/>
  <c r="B31" i="52"/>
  <c r="V30" i="52"/>
  <c r="B30" i="52"/>
  <c r="V29" i="52"/>
  <c r="B29" i="52"/>
  <c r="V28" i="52"/>
  <c r="B28" i="52"/>
  <c r="V27" i="52"/>
  <c r="B27" i="52"/>
  <c r="V26" i="52"/>
  <c r="B26" i="52"/>
  <c r="V25" i="52"/>
  <c r="B25" i="52"/>
  <c r="C24" i="52"/>
  <c r="V24" i="52"/>
  <c r="U24" i="52"/>
  <c r="T24" i="52"/>
  <c r="S24" i="52"/>
  <c r="R24" i="52"/>
  <c r="Q24" i="52"/>
  <c r="P24" i="52"/>
  <c r="O24" i="52"/>
  <c r="N24" i="52"/>
  <c r="M24" i="52"/>
  <c r="L24" i="52"/>
  <c r="K24" i="52"/>
  <c r="J24" i="52"/>
  <c r="I24" i="52"/>
  <c r="H24" i="52"/>
  <c r="G24" i="52"/>
  <c r="F24" i="52"/>
  <c r="E24" i="52"/>
  <c r="D24" i="52"/>
  <c r="B24" i="52"/>
  <c r="C23" i="52"/>
  <c r="V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B23" i="52"/>
  <c r="C22" i="52"/>
  <c r="V22" i="52"/>
  <c r="U22" i="52"/>
  <c r="T22" i="52"/>
  <c r="S22" i="52"/>
  <c r="R22" i="52"/>
  <c r="Q22" i="52"/>
  <c r="P22" i="52"/>
  <c r="O22" i="52"/>
  <c r="N22" i="52"/>
  <c r="M22" i="52"/>
  <c r="L22" i="52"/>
  <c r="K22" i="52"/>
  <c r="J22" i="52"/>
  <c r="I22" i="52"/>
  <c r="H22" i="52"/>
  <c r="G22" i="52"/>
  <c r="F22" i="52"/>
  <c r="E22" i="52"/>
  <c r="D22" i="52"/>
  <c r="B22" i="52"/>
  <c r="C21" i="52"/>
  <c r="V21" i="52"/>
  <c r="U21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E21" i="52"/>
  <c r="D21" i="52"/>
  <c r="B21" i="52"/>
  <c r="C20" i="52"/>
  <c r="V20" i="52"/>
  <c r="U20" i="52"/>
  <c r="T20" i="52"/>
  <c r="S20" i="52"/>
  <c r="R20" i="52"/>
  <c r="Q20" i="52"/>
  <c r="P20" i="52"/>
  <c r="O20" i="52"/>
  <c r="N20" i="52"/>
  <c r="M20" i="52"/>
  <c r="L20" i="52"/>
  <c r="K20" i="52"/>
  <c r="J20" i="52"/>
  <c r="I20" i="52"/>
  <c r="H20" i="52"/>
  <c r="G20" i="52"/>
  <c r="F20" i="52"/>
  <c r="E20" i="52"/>
  <c r="D20" i="52"/>
  <c r="B20" i="52"/>
  <c r="C19" i="52"/>
  <c r="V19" i="52"/>
  <c r="U19" i="52"/>
  <c r="T19" i="52"/>
  <c r="S19" i="52"/>
  <c r="R19" i="52"/>
  <c r="Q19" i="52"/>
  <c r="P19" i="52"/>
  <c r="O19" i="52"/>
  <c r="N19" i="52"/>
  <c r="M19" i="52"/>
  <c r="L19" i="52"/>
  <c r="K19" i="52"/>
  <c r="J19" i="52"/>
  <c r="I19" i="52"/>
  <c r="H19" i="52"/>
  <c r="G19" i="52"/>
  <c r="F19" i="52"/>
  <c r="E19" i="52"/>
  <c r="D19" i="52"/>
  <c r="B19" i="52"/>
  <c r="C18" i="52"/>
  <c r="V18" i="52"/>
  <c r="U18" i="52"/>
  <c r="T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B18" i="52"/>
  <c r="C17" i="52"/>
  <c r="V17" i="52"/>
  <c r="U17" i="52"/>
  <c r="T17" i="52"/>
  <c r="S17" i="52"/>
  <c r="R17" i="52"/>
  <c r="Q17" i="52"/>
  <c r="P17" i="52"/>
  <c r="O17" i="52"/>
  <c r="N17" i="52"/>
  <c r="M17" i="52"/>
  <c r="L17" i="52"/>
  <c r="K17" i="52"/>
  <c r="J17" i="52"/>
  <c r="I17" i="52"/>
  <c r="H17" i="52"/>
  <c r="G17" i="52"/>
  <c r="F17" i="52"/>
  <c r="E17" i="52"/>
  <c r="D17" i="52"/>
  <c r="B17" i="52"/>
  <c r="C16" i="52"/>
  <c r="V16" i="52"/>
  <c r="U16" i="52"/>
  <c r="T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F16" i="52"/>
  <c r="E16" i="52"/>
  <c r="D16" i="52"/>
  <c r="B16" i="52"/>
  <c r="C15" i="52"/>
  <c r="V15" i="52"/>
  <c r="U15" i="52"/>
  <c r="T15" i="52"/>
  <c r="S15" i="52"/>
  <c r="R15" i="52"/>
  <c r="Q15" i="52"/>
  <c r="P15" i="52"/>
  <c r="O15" i="52"/>
  <c r="N15" i="52"/>
  <c r="M15" i="52"/>
  <c r="L15" i="52"/>
  <c r="K15" i="52"/>
  <c r="J15" i="52"/>
  <c r="I15" i="52"/>
  <c r="H15" i="52"/>
  <c r="G15" i="52"/>
  <c r="F15" i="52"/>
  <c r="E15" i="52"/>
  <c r="D15" i="52"/>
  <c r="B15" i="52"/>
  <c r="C14" i="52"/>
  <c r="V14" i="52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D14" i="52"/>
  <c r="B14" i="52"/>
  <c r="C13" i="52"/>
  <c r="V13" i="52"/>
  <c r="U13" i="52"/>
  <c r="T13" i="52"/>
  <c r="S13" i="52"/>
  <c r="R13" i="52"/>
  <c r="Q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D13" i="52"/>
  <c r="B13" i="52"/>
  <c r="C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B12" i="52"/>
  <c r="C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B11" i="52"/>
  <c r="C10" i="52"/>
  <c r="V10" i="52"/>
  <c r="U10" i="52"/>
  <c r="T10" i="52"/>
  <c r="S10" i="52"/>
  <c r="R10" i="52"/>
  <c r="Q10" i="52"/>
  <c r="P10" i="52"/>
  <c r="O10" i="52"/>
  <c r="N10" i="52"/>
  <c r="M10" i="52"/>
  <c r="L10" i="52"/>
  <c r="K10" i="52"/>
  <c r="J10" i="52"/>
  <c r="I10" i="52"/>
  <c r="H10" i="52"/>
  <c r="G10" i="52"/>
  <c r="F10" i="52"/>
  <c r="E10" i="52"/>
  <c r="D10" i="52"/>
  <c r="B10" i="52"/>
  <c r="U9" i="52"/>
  <c r="T9" i="52"/>
  <c r="S9" i="52"/>
  <c r="R9" i="52"/>
  <c r="Q9" i="52"/>
  <c r="P9" i="52"/>
  <c r="O9" i="52"/>
  <c r="N9" i="52"/>
  <c r="M9" i="52"/>
  <c r="L9" i="52"/>
  <c r="K9" i="52"/>
  <c r="J9" i="52"/>
  <c r="I9" i="52"/>
  <c r="H9" i="52"/>
  <c r="G9" i="52"/>
  <c r="F9" i="52"/>
  <c r="E9" i="52"/>
  <c r="D9" i="52"/>
  <c r="U8" i="52"/>
  <c r="T8" i="52"/>
  <c r="S8" i="52"/>
  <c r="R8" i="52"/>
  <c r="Q8" i="52"/>
  <c r="P8" i="52"/>
  <c r="O8" i="52"/>
  <c r="N8" i="52"/>
  <c r="M8" i="52"/>
  <c r="L8" i="52"/>
  <c r="K8" i="52"/>
  <c r="J8" i="52"/>
  <c r="I8" i="52"/>
  <c r="H8" i="52"/>
  <c r="G8" i="52"/>
  <c r="F8" i="52"/>
  <c r="E8" i="52"/>
  <c r="D8" i="52"/>
  <c r="U7" i="52"/>
  <c r="T7" i="52"/>
  <c r="S7" i="52"/>
  <c r="R7" i="52"/>
  <c r="Q7" i="52"/>
  <c r="P7" i="52"/>
  <c r="O7" i="52"/>
  <c r="N7" i="52"/>
  <c r="M7" i="52"/>
  <c r="L7" i="52"/>
  <c r="K7" i="52"/>
  <c r="J7" i="52"/>
  <c r="I7" i="52"/>
  <c r="H7" i="52"/>
  <c r="G7" i="52"/>
  <c r="F7" i="52"/>
  <c r="E7" i="52"/>
  <c r="D7" i="52"/>
  <c r="U6" i="52"/>
  <c r="T6" i="52"/>
  <c r="S6" i="52"/>
  <c r="R6" i="52"/>
  <c r="Q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U5" i="52"/>
  <c r="T5" i="52"/>
  <c r="S5" i="52"/>
  <c r="R5" i="52"/>
  <c r="Q5" i="52"/>
  <c r="P5" i="52"/>
  <c r="O5" i="52"/>
  <c r="N5" i="52"/>
  <c r="M5" i="52"/>
  <c r="L5" i="52"/>
  <c r="K5" i="52"/>
  <c r="J5" i="52"/>
  <c r="I5" i="52"/>
  <c r="H5" i="52"/>
  <c r="G5" i="52"/>
  <c r="F5" i="52"/>
  <c r="E5" i="52"/>
  <c r="D5" i="52"/>
  <c r="A2" i="52"/>
</calcChain>
</file>

<file path=xl/comments1.xml><?xml version="1.0" encoding="utf-8"?>
<comments xmlns="http://schemas.openxmlformats.org/spreadsheetml/2006/main">
  <authors>
    <author>dcossio</author>
    <author>lina</author>
    <author>asuarez</author>
  </authors>
  <commentList>
    <comment ref="AH8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</t>
        </r>
      </text>
    </comment>
    <comment ref="AH11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
Incluye: Índice Hospital Seguro, Proporción de vigilancia de eventos adversos trazadores. Oportunidad de ingreso a CPN (días). Oportunidad de la consulta de urgencias - triage II (minutos)
Oportunidad de la consulta médica general (días)
Oportunidad de la consulta odontológica (días)
Oportunidad de la consulta de pediatría
Oportunidad de la consulta de gineco-obstetricia
Oportunidad de la consulta de medicina interna</t>
        </r>
      </text>
    </comment>
    <comment ref="AH13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</t>
        </r>
      </text>
    </comment>
    <comment ref="AH18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</t>
        </r>
      </text>
    </comment>
    <comment ref="AH19" authorId="0" shapeId="0">
      <text>
        <r>
          <rPr>
            <b/>
            <sz val="8"/>
            <color indexed="81"/>
            <rFont val="Tahoma"/>
            <family val="2"/>
          </rPr>
          <t>Este peso corresponde al % asignado para el proyecto / el nùmero de indicadores de esta tabla que hay n el proyecto.</t>
        </r>
      </text>
    </comment>
    <comment ref="AU44" authorId="1" shapeId="0">
      <text>
        <r>
          <rPr>
            <b/>
            <sz val="9"/>
            <color indexed="81"/>
            <rFont val="Tahoma"/>
            <family val="2"/>
          </rPr>
          <t>lina:</t>
        </r>
        <r>
          <rPr>
            <sz val="9"/>
            <color indexed="81"/>
            <rFont val="Tahoma"/>
            <family val="2"/>
          </rPr>
          <t xml:space="preserve">
Incluye el valor de reinducción</t>
        </r>
      </text>
    </comment>
    <comment ref="AE45" authorId="2" shapeId="0">
      <text>
        <r>
          <rPr>
            <b/>
            <sz val="8"/>
            <color indexed="81"/>
            <rFont val="Tahoma"/>
            <family val="2"/>
          </rPr>
          <t>asuarez:</t>
        </r>
        <r>
          <rPr>
            <sz val="8"/>
            <color indexed="81"/>
            <rFont val="Tahoma"/>
            <family val="2"/>
          </rPr>
          <t xml:space="preserve">
Iria para el 2013?</t>
        </r>
      </text>
    </comment>
  </commentList>
</comments>
</file>

<file path=xl/sharedStrings.xml><?xml version="1.0" encoding="utf-8"?>
<sst xmlns="http://schemas.openxmlformats.org/spreadsheetml/2006/main" count="495" uniqueCount="252">
  <si>
    <t>N°</t>
  </si>
  <si>
    <t>TOTALES</t>
  </si>
  <si>
    <t>DESCRIPCIÓN DEL PROBLEMA O FACTOR DE DESARROLLO</t>
  </si>
  <si>
    <t>Línea del plan de desarrollo:</t>
  </si>
  <si>
    <t>Fecha:</t>
  </si>
  <si>
    <t>CRITERIOS DE PRIORIZACIÓN</t>
  </si>
  <si>
    <t>N° DE PERSONAS</t>
  </si>
  <si>
    <t>UPSS</t>
  </si>
  <si>
    <t>PRIORIDAD</t>
  </si>
  <si>
    <t>ELABORÓ:</t>
  </si>
  <si>
    <t>TOTAL CONSOLIDADO</t>
  </si>
  <si>
    <t>UBICACIÓN PROBLEMA</t>
  </si>
  <si>
    <t>N° UPSS QUE IDENTIFICÓ EL PROBLEMA</t>
  </si>
  <si>
    <t>TRANSFORMACIÓN</t>
  </si>
  <si>
    <t>VALOR TOTAL OBTENIDO</t>
  </si>
  <si>
    <t>UBICACIÓN PONDERADA DEL PROBLEMA</t>
  </si>
  <si>
    <t>TOTAL N° PERSONAS</t>
  </si>
  <si>
    <t>DESCRIPCIÓN DEL PROBLEMA PRIORIZADO</t>
  </si>
  <si>
    <t>CRITERIOS DE PRIORIZACIÓN FINALES</t>
  </si>
  <si>
    <t>UBICACIÓN</t>
  </si>
  <si>
    <t>HOMOLOGACIÓN</t>
  </si>
  <si>
    <t>MATRIZ OCULTA PARA CONSOLIDADO DE PROBLEMAS EMPRESARIALES POR LÍNEA</t>
  </si>
  <si>
    <t>TUTOR:</t>
  </si>
  <si>
    <t>MATRIZ N° 6  PROBLEMAS DEFINITIVOS POR LÍNEA ESTRATÉGICA</t>
  </si>
  <si>
    <t>MATRIZ N° 5  PARA HOMOLOGACIÓN DE PROBLEMAS EMPRESARIALES</t>
  </si>
  <si>
    <t>IDENTIFICACIÓN</t>
  </si>
  <si>
    <t>PUNTAJES TOTALES OBTENIDOS POR CADA INTEGRANTE</t>
  </si>
  <si>
    <t>SUMA TOTAL</t>
  </si>
  <si>
    <t>FECHA:</t>
  </si>
  <si>
    <t>N° PERSONAS:</t>
  </si>
  <si>
    <t>DESCRIPCIÓN DEL PROBLEMA</t>
  </si>
  <si>
    <t>UPSS / SEDE:</t>
  </si>
  <si>
    <t>MATRIZ N° 3  PARA PRIORIZACIÓN DE PROBLEMAS EMPRESARIALES</t>
  </si>
  <si>
    <t>NOTA: DIGITE CTR + j PARA ORDENAR POR LA ÚLTIMA COLUMNA.</t>
  </si>
  <si>
    <t>NOTA: DIGITE CTR + g PARA GENERAR LA COLUMNA DE HOMOLOGACIÓN DE PROBLEMAS</t>
  </si>
  <si>
    <t>NOTA: DIGITE CTR + d PARA ORDENAR DE ACUERDO CON LA ÚLTIMA COLUMNA</t>
  </si>
  <si>
    <t>ACCIONES Y PROYECTOS</t>
  </si>
  <si>
    <t>Alinear los indicadores de los planes con los indicadores de la evaluación del desempeño</t>
  </si>
  <si>
    <t>PERSPECTIVA</t>
  </si>
  <si>
    <t>OPCIONES ESTRATÉGICAS</t>
  </si>
  <si>
    <t xml:space="preserve">PROGRAMAS </t>
  </si>
  <si>
    <t>Tecnologías de la información y la comunicación, pilar del buen servicio</t>
  </si>
  <si>
    <t>PROCESOS INTERNOS</t>
  </si>
  <si>
    <t>APRENDIZAJE E INNOVACIÓN</t>
  </si>
  <si>
    <t>Gobierno en línea</t>
  </si>
  <si>
    <t>FINANCIERA</t>
  </si>
  <si>
    <t>Sostenibilidad y eficiencia financiera</t>
  </si>
  <si>
    <t>Gestión del gasto médico y administrativo</t>
  </si>
  <si>
    <t>Procesos de atención Interdisciplinarios, seguros, centrados en el usuario y su familia</t>
  </si>
  <si>
    <t>Evaluación de adherencias a guias y procesos</t>
  </si>
  <si>
    <t>Implementación del Modelo de Seguridad del Paciente en la ESE Metrosalud</t>
  </si>
  <si>
    <t>USUARIOS - CLIENTES</t>
  </si>
  <si>
    <t>Fortalecer la instituciòn como centro de practica universitaria</t>
  </si>
  <si>
    <t>Gestiòn manual del usuario</t>
  </si>
  <si>
    <t>Diseñar plan de difusiòn interna y externa de investigaciones, programas y proyectos desarrollados por la  ESE.</t>
  </si>
  <si>
    <t>Sistemas de informaciòn integrales, seguros, confidenciales e integrados en red</t>
  </si>
  <si>
    <t>Fortalecer programa de Inducciòn y Reinducciòn</t>
  </si>
  <si>
    <t>LINEA                                                                          ESTRATEGICA</t>
  </si>
  <si>
    <t>RESPONSABLES</t>
  </si>
  <si>
    <t>PERIODO</t>
  </si>
  <si>
    <t>Formalización de los contratos de concurrencia y gestión del pasivo prestacional.</t>
  </si>
  <si>
    <t>META A LOGRAR</t>
  </si>
  <si>
    <t xml:space="preserve">Mejorar el conocimiento y las competencias del talento humano, manteniendo alta su motivaciòn </t>
  </si>
  <si>
    <t>Contribuir a mejorar la situaciòn de salud de la poblaciòn del Municipio de Medellìn</t>
  </si>
  <si>
    <t>COMPONENTES</t>
  </si>
  <si>
    <t>3. La eficiencia administrativa y Financiera nuestro reto</t>
  </si>
  <si>
    <t>Maximización de los niveles de satisfacciòn de los usuarios con la excelencia en la prestaciòn del servicio</t>
  </si>
  <si>
    <t xml:space="preserve">Fidelización de clientes y usuarios, via relaciones de mutuo beneficio </t>
  </si>
  <si>
    <t>INDICADORES DE IMPACTO</t>
  </si>
  <si>
    <t>INDICADORES DE PRODUCTO</t>
  </si>
  <si>
    <t>Desarrollo de estrategias de socialización y difusión del código disciplinario único.</t>
  </si>
  <si>
    <t>Pla</t>
  </si>
  <si>
    <t>ACTIVIDAD</t>
  </si>
  <si>
    <t>Incluye la política, revisión y ajuste del proceso según estrategias definidas.</t>
  </si>
  <si>
    <t>Plan de desarrollo, Plan de Gestión, Plan de Acción, Proyectos de Inversión (Gestión de recursos vía proyectos de cooperación nacional y/o internacional), desarrollados en forma participativa.</t>
  </si>
  <si>
    <t xml:space="preserve">Diseño e Implementación del Modelo de Prestación de Servicios de Salud, centrado en el usuario y la familia
</t>
  </si>
  <si>
    <t>Formación en Atención Primaria en Salud para el personal asistencial</t>
  </si>
  <si>
    <t>Desarrollo del Servicio Farmacéutico, Fortalecimiento del Servicio de Atención Domiciliaria, Implementación del programa salud en el hogar. Programa de promociòn y prevenciòn de las adicciones y consumos de sustancias psicoactivas</t>
  </si>
  <si>
    <t xml:space="preserve">Intervención de la red hospitalaria, en su infraestructura física y dotación de tecnología de soporte clínico </t>
  </si>
  <si>
    <t>Fortalecimiento del sistema de facturación organizacional.</t>
  </si>
  <si>
    <t>Gestión del sistema de costos.</t>
  </si>
  <si>
    <t>Implementación del presupuesto por centro de costos</t>
  </si>
  <si>
    <t>Gestión de la cartera</t>
  </si>
  <si>
    <t>Identificacion de necesidades, entre otros. Medicamentos y material médico-quirúrgico.</t>
  </si>
  <si>
    <t>Fortalecimiento de la gestión de los bienes y servicios</t>
  </si>
  <si>
    <t xml:space="preserve">2. La Competitividad, Fuente de Sostenibilidad
</t>
  </si>
  <si>
    <t>Formación ciudadana en salud</t>
  </si>
  <si>
    <t xml:space="preserve">Participación activa: usuario, familia y comunidad 
</t>
  </si>
  <si>
    <t>Desarrollo ligas de usuarios, Desarrollo del sistema información y atención al usuario, formación en deberes y derechos, Gestiòn del proceso de orientación e información al usuario, Fortalecimiento del sistema de asignaciòn de citas, Implementaciòn de metodologìas diferenciales e incluyentes (Analfabetismo, Disacapacidad, etc, Programa de escucha activa al cliente externo</t>
  </si>
  <si>
    <t>El gobierno corporativo y la ética empresarial para la transparencia</t>
  </si>
  <si>
    <t xml:space="preserve">Gestión de la Calidad  y Desarrollo Organizacional
</t>
  </si>
  <si>
    <t>Direccionamiento  Estratégico para el Desarrollo</t>
  </si>
  <si>
    <t xml:space="preserve">Desarrollo del sistema de planeación Institucional
</t>
  </si>
  <si>
    <t>Modernización de la Estructura Organizacional</t>
  </si>
  <si>
    <t xml:space="preserve">Sistema de Gestión Organizacional
</t>
  </si>
  <si>
    <t>Gestión de la comunicación organizacional</t>
  </si>
  <si>
    <t>Desarrollo del Modelo de Cooperación Internacional</t>
  </si>
  <si>
    <t>Gestión de Procesos Corporativos</t>
  </si>
  <si>
    <t>Sistema de medición institucional (Incluye sistema de medición de la calidad en salud)</t>
  </si>
  <si>
    <t>Gestión del riesgo organizacional y la seguridad clínica</t>
  </si>
  <si>
    <t>Gestión del control y la evaluación institucional</t>
  </si>
  <si>
    <t>Implementación manual de imagen corporativa, Gestión de la comunicación, Actualización holdding telefónico</t>
  </si>
  <si>
    <t xml:space="preserve">Mercadeo relacional  (Desarrollo de relaciones de confianza con entes contratantes)
</t>
  </si>
  <si>
    <t>Referenciación competitiva</t>
  </si>
  <si>
    <t xml:space="preserve">Fortalecer Modelo de Gestión del Desempeño Laboral
</t>
  </si>
  <si>
    <t>Formación y capacitación del talento humano</t>
  </si>
  <si>
    <t>Desarrollo Integral y Calidad de Vida del Talento humano</t>
  </si>
  <si>
    <t>Gestión Integral de las conductas y Comportamientos de los servidores públicos</t>
  </si>
  <si>
    <t>Fortalecimiento del proceso de Talento humano</t>
  </si>
  <si>
    <t xml:space="preserve"> (Incluye competencias del talento Humano) ajustado a la plataforma estrategica y al modelo de prestaciòn de servicios de salud. Desarrollo de la plataforma educativa institucional</t>
  </si>
  <si>
    <t xml:space="preserve">Definir e implementar una política de gestión humana, Actualizar el régimen de administración de personal </t>
  </si>
  <si>
    <t xml:space="preserve">Desarrollo e implementación del software de historia clínica electrónica </t>
  </si>
  <si>
    <t>Desarrollo de la cultura del archivo, flujo documental y correspondencia digital</t>
  </si>
  <si>
    <t>Implementación de la plataforma de capacitación virtual</t>
  </si>
  <si>
    <t xml:space="preserve">Diseño e implementación de Software específicos </t>
  </si>
  <si>
    <t>Testing de software</t>
  </si>
  <si>
    <t>(Incluye integración equipos biomédicos con Historia Clínica; APH- Integración de Historia Clínica con otras aplicaciones y otras entidades vía web para regulación).</t>
  </si>
  <si>
    <t>(Digitalización de archivos: financiero, jurídico, bienes muebles, historias laborales jubilados etc. Implantación de  flujos documentales a distintos procesos. Implementación del sistema digital de correspondencia en las Unidades y Centros de Salud.), Control digitalizado de la cadena de frio y humedad ambiental de las farmacias bodegas de almacén y laboratorio clínico (telemetría)</t>
  </si>
  <si>
    <t>(Sistema electrónico de citas, interacción con proveedores, etc.)</t>
  </si>
  <si>
    <t>(para administración de equipos biomédicos y mantenimiento; para la implementación de los programas de eventos adversos fármacos y tecnovigilancia que se integre con las demás herramientas de tecnología de la empresa).</t>
  </si>
  <si>
    <t>Generar servicios de calidad y a un costo razonable para el cliente</t>
  </si>
  <si>
    <t xml:space="preserve"> (Bienestar Social, Cultura Organizacional, Plan de Incentivos, Clima Organizacional, Recreación y deporte, escucha activa al cliente interno), Fortalecimiento de la identidad organizacional a partir del desarrollo de la cultura corporativa. Fortalecimiento de la identidad organizacional a partir del desarrollo de la mejora del clíma organizacional.  Gestión del desempeño, Planes de carrera, Incentivos y estímulos.  Desarrollo familiar y personal</t>
  </si>
  <si>
    <t xml:space="preserve">1. La Prestación de Servicios de Salud Integrales, con Calidad y Centrados en el Usuario y su Familia, Nuestra Razón de Ser
</t>
  </si>
  <si>
    <t xml:space="preserve">4. El Conocimiento y la Innovación para potencializar el desarrollo y el cambio institucional </t>
  </si>
  <si>
    <t xml:space="preserve"> Fortalecimiento de la red de servicios, en busca del liderazgo
</t>
  </si>
  <si>
    <t xml:space="preserve">Atención integral e integrada por la salud individual y familiar 
</t>
  </si>
  <si>
    <t>Consolidación y reorganización de la infraestructura física y de dotación de la red pública hospitalaria</t>
  </si>
  <si>
    <t>Gestión Financiera y Administrativa</t>
  </si>
  <si>
    <t xml:space="preserve">Legalidad y eficiencia Administrativa
</t>
  </si>
  <si>
    <t xml:space="preserve"> Metrosalud modelo de eficiencia y solidez</t>
  </si>
  <si>
    <t xml:space="preserve">Participación Social </t>
  </si>
  <si>
    <t xml:space="preserve">Metrosalud incluyente y en armonía con el entorno
</t>
  </si>
  <si>
    <t>Capital humano fuente del desarrollo, con enfoque hacia la humanización de  la atención</t>
  </si>
  <si>
    <t>Aprendizaje e innovación</t>
  </si>
  <si>
    <t>Gestión de la Tecnología</t>
  </si>
  <si>
    <t>Motivaciòn del Talento Humano</t>
  </si>
  <si>
    <t>INDICADORES</t>
  </si>
  <si>
    <t>META INDICADORES</t>
  </si>
  <si>
    <t>Gestión del Modelo de prestación servicios por ciclo vital</t>
  </si>
  <si>
    <t xml:space="preserve">≥90% </t>
  </si>
  <si>
    <t>Hospital seguro</t>
  </si>
  <si>
    <t>Índice CAP (conocimientos aptitudes y prácticas)</t>
  </si>
  <si>
    <t>Satisfacción del usuario, familia y grupos de interés.</t>
  </si>
  <si>
    <t>Manifestaciones con respuesta antes de 15 días</t>
  </si>
  <si>
    <t>Grado de conocimiento de los deberes y derechos de clientes internos y/o externos.</t>
  </si>
  <si>
    <t>≥ 80%</t>
  </si>
  <si>
    <t>Cumplimiento en la gestión de residuos hospitalarios en la ESE Metrosalud (Centros de Salud y Unidades Hospitalarias</t>
  </si>
  <si>
    <t>Cobertura del despliegue del código de Ética y buen gobierno</t>
  </si>
  <si>
    <t>Calificación de autoevaluación con estándares de acreditación</t>
  </si>
  <si>
    <t>≥90%</t>
  </si>
  <si>
    <t>Cumplimiento plan de desarrollo</t>
  </si>
  <si>
    <t>Cumplimiento plan de gestión</t>
  </si>
  <si>
    <t>Cumplimiento plan de acción</t>
  </si>
  <si>
    <t>&gt;90%</t>
  </si>
  <si>
    <t>Nivel de desarrollo del MECI</t>
  </si>
  <si>
    <t>Nivel de estandarización de procesos</t>
  </si>
  <si>
    <t>Ventas generadas por nuevos productos</t>
  </si>
  <si>
    <t>Porcentaje de cumplimiento del Plan de Mercadeo</t>
  </si>
  <si>
    <t>Porcentaje de cumplimiento del Programa de Referenciación comparativa</t>
  </si>
  <si>
    <t>Resultado equilibrio presupuestal con recaudo.</t>
  </si>
  <si>
    <t>≥1,0</t>
  </si>
  <si>
    <t>% de la reducción de la glosa por facturación</t>
  </si>
  <si>
    <t>Proporción de medicamentos y material médico quirúrgico adquiridos mediante mecanismos de  compras conjuntas, a través de cooperativas de Empresas Sociales del Estado y/o mecanismos electrónicos</t>
  </si>
  <si>
    <t>≥0,70</t>
  </si>
  <si>
    <t>% de ejecución del plan de compras de bienes y servicios</t>
  </si>
  <si>
    <t>Requerimientos judiciales contestados dentro del término legal</t>
  </si>
  <si>
    <t>Procesos institucionales fortalecidos mediante aplicación de resultados de investigación</t>
  </si>
  <si>
    <t>Cobertura de satisfacción del cliente interno.</t>
  </si>
  <si>
    <t>Adherencia al procedimiento de EDL</t>
  </si>
  <si>
    <t>Cobertura capacitación al personal vinculado a Metrosalud</t>
  </si>
  <si>
    <t>Cobertura de la inducción</t>
  </si>
  <si>
    <t>Cobertura de la reinducción</t>
  </si>
  <si>
    <t>Cobertura acumulada de los programas de Bienestar Laboral</t>
  </si>
  <si>
    <t>Cumplimiento del plan de salud ocupacional</t>
  </si>
  <si>
    <t>Socialización del código único disciplinario</t>
  </si>
  <si>
    <t>Investigaciones desarrolladas</t>
  </si>
  <si>
    <t>Contribución a la formación del talento humano en salud de la ciudad por convenios docencia servicio</t>
  </si>
  <si>
    <t>Satisfacción del Cliente interno en cuanto al sistema de información</t>
  </si>
  <si>
    <t>Oportunidad de la entrega de: reporte de información en cumplimiento de la Circular Única expedida por la Superintendencia Nacional de Salud o la norma que la sustituya; y reporte de información en cumplimiento del Decreto 2193 de 2004 o la norma que la sustituye.</t>
  </si>
  <si>
    <t>≥85%</t>
  </si>
  <si>
    <t>100% Oportuno</t>
  </si>
  <si>
    <t>Vulneración de derechos</t>
  </si>
  <si>
    <t>&lt; 1 x mil</t>
  </si>
  <si>
    <t>Proporción de vigilancia de eventos adversos trazadores</t>
  </si>
  <si>
    <t>≥ al 93% por año</t>
  </si>
  <si>
    <t xml:space="preserve">≥50% </t>
  </si>
  <si>
    <t xml:space="preserve">≥70% </t>
  </si>
  <si>
    <t xml:space="preserve">≥80% </t>
  </si>
  <si>
    <t>≥ 0,4</t>
  </si>
  <si>
    <t>≥ 0,6</t>
  </si>
  <si>
    <t xml:space="preserve">≥ 0,75 </t>
  </si>
  <si>
    <t>≥ 0,8</t>
  </si>
  <si>
    <t>≥ 0,85</t>
  </si>
  <si>
    <t xml:space="preserve">% de la recuperación de cartera </t>
  </si>
  <si>
    <t xml:space="preserve">≥ al 94% </t>
  </si>
  <si>
    <t>≥ 60%</t>
  </si>
  <si>
    <t>≥ 90%</t>
  </si>
  <si>
    <t>≥ 95%</t>
  </si>
  <si>
    <t>≥80%</t>
  </si>
  <si>
    <t>&gt;85%</t>
  </si>
  <si>
    <t>&gt;1</t>
  </si>
  <si>
    <t>&gt;2</t>
  </si>
  <si>
    <t>&gt;3</t>
  </si>
  <si>
    <t>≥95%</t>
  </si>
  <si>
    <t>≥5%</t>
  </si>
  <si>
    <t>≥72%</t>
  </si>
  <si>
    <t>≥98%</t>
  </si>
  <si>
    <t>Cobertura programa de cultura organizacional</t>
  </si>
  <si>
    <t>≥70%</t>
  </si>
  <si>
    <t>Total indicadores</t>
  </si>
  <si>
    <t>≥60%</t>
  </si>
  <si>
    <t>≥50%</t>
  </si>
  <si>
    <t>≥65%</t>
  </si>
  <si>
    <t xml:space="preserve">% de Cumplimiento en el programa de evaluaciones </t>
  </si>
  <si>
    <t xml:space="preserve">≥ al 90% </t>
  </si>
  <si>
    <t>Índice de oportunidad para la atención en la ESE Metrosalud</t>
  </si>
  <si>
    <t>≥ al 84% por año</t>
  </si>
  <si>
    <t>≥ al 85% por año</t>
  </si>
  <si>
    <t>≥ al 87% por año</t>
  </si>
  <si>
    <t>≥ al 88% por año</t>
  </si>
  <si>
    <t>≥ al 89% por año</t>
  </si>
  <si>
    <t>≥ al 90% por año</t>
  </si>
  <si>
    <t>≥ al 91% por año</t>
  </si>
  <si>
    <t>≥ al 92% por año</t>
  </si>
  <si>
    <t>% Peso</t>
  </si>
  <si>
    <t>Resultado</t>
  </si>
  <si>
    <t>Cumplimiento</t>
  </si>
  <si>
    <t>Meta</t>
  </si>
  <si>
    <t>&gt;70%</t>
  </si>
  <si>
    <t>&lt; 3%</t>
  </si>
  <si>
    <t>EJECUTADO</t>
  </si>
  <si>
    <t>PROGRAMADO</t>
  </si>
  <si>
    <t>CUMPLIMIENTO</t>
  </si>
  <si>
    <t>l1</t>
  </si>
  <si>
    <t>l2</t>
  </si>
  <si>
    <t>l3</t>
  </si>
  <si>
    <t>l4</t>
  </si>
  <si>
    <t>Total</t>
  </si>
  <si>
    <t>LÍNEA</t>
  </si>
  <si>
    <t>|</t>
  </si>
  <si>
    <t xml:space="preserve"> IMPACTO SOCIAL</t>
  </si>
  <si>
    <t>IMPACTO SOCIAL</t>
  </si>
  <si>
    <t>Continuidad en la atención de la población priorizada</t>
  </si>
  <si>
    <r>
      <rPr>
        <sz val="14"/>
        <rFont val="Calibri"/>
        <family val="2"/>
      </rPr>
      <t>≥</t>
    </r>
    <r>
      <rPr>
        <sz val="14"/>
        <rFont val="Arial"/>
        <family val="2"/>
      </rPr>
      <t>70%</t>
    </r>
  </si>
  <si>
    <t xml:space="preserve">Resultado </t>
  </si>
  <si>
    <t>%</t>
  </si>
  <si>
    <t>Oportunidad en la respuesta a requerimientos del sistema de información (En horas)</t>
  </si>
  <si>
    <t>Porcentaje de cumplimiento del Plan de Mejora Insitucional</t>
  </si>
  <si>
    <t>Gestionar el Plan de Mejoramiento de la Contraloría y de entes de Vigilancia y Control</t>
  </si>
  <si>
    <t>2016                                             Enero - Diciembre</t>
  </si>
  <si>
    <t>ESE METROSALUD</t>
  </si>
  <si>
    <t>SEGUIMIENTO TABLERO DE MANDO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</si>
</sst>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0.000%"/>
    <numFmt numFmtId="167" formatCode="0.0000%"/>
    <numFmt numFmtId="168" formatCode="0.0000"/>
  </numFmts>
  <fonts count="3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color indexed="10"/>
      <name val="Tahoma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10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6" xfId="0" applyBorder="1"/>
    <xf numFmtId="0" fontId="5" fillId="0" borderId="19" xfId="0" applyFont="1" applyBorder="1"/>
    <xf numFmtId="0" fontId="3" fillId="0" borderId="12" xfId="0" applyFont="1" applyBorder="1" applyAlignment="1">
      <alignment horizontal="center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left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3" fillId="0" borderId="28" xfId="0" applyFont="1" applyBorder="1" applyAlignment="1">
      <alignment horizontal="centerContinuous" vertical="center" wrapText="1"/>
    </xf>
    <xf numFmtId="0" fontId="3" fillId="0" borderId="31" xfId="0" applyFont="1" applyBorder="1" applyAlignment="1">
      <alignment horizontal="centerContinuous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9" fontId="0" fillId="0" borderId="33" xfId="0" applyNumberFormat="1" applyBorder="1" applyAlignment="1">
      <alignment horizontal="center"/>
    </xf>
    <xf numFmtId="0" fontId="0" fillId="0" borderId="34" xfId="0" applyNumberForma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49" fontId="0" fillId="0" borderId="4" xfId="0" applyNumberFormat="1" applyBorder="1" applyAlignment="1">
      <alignment horizontal="justify" vertical="center" wrapText="1"/>
    </xf>
    <xf numFmtId="49" fontId="0" fillId="0" borderId="17" xfId="0" applyNumberFormat="1" applyBorder="1" applyAlignment="1">
      <alignment horizontal="justify" vertical="center" wrapText="1"/>
    </xf>
    <xf numFmtId="0" fontId="0" fillId="0" borderId="4" xfId="0" applyNumberForma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0" fillId="0" borderId="2" xfId="0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15" fontId="3" fillId="0" borderId="28" xfId="0" applyNumberFormat="1" applyFont="1" applyBorder="1" applyAlignment="1">
      <alignment horizontal="right" vertical="center"/>
    </xf>
    <xf numFmtId="0" fontId="0" fillId="0" borderId="15" xfId="0" applyBorder="1"/>
    <xf numFmtId="0" fontId="0" fillId="0" borderId="17" xfId="0" applyBorder="1"/>
    <xf numFmtId="0" fontId="5" fillId="0" borderId="48" xfId="0" applyFont="1" applyBorder="1"/>
    <xf numFmtId="0" fontId="3" fillId="0" borderId="16" xfId="0" applyFont="1" applyBorder="1" applyAlignment="1">
      <alignment horizontal="center"/>
    </xf>
    <xf numFmtId="0" fontId="0" fillId="0" borderId="49" xfId="0" applyBorder="1"/>
    <xf numFmtId="0" fontId="0" fillId="0" borderId="7" xfId="0" applyBorder="1" applyAlignment="1">
      <alignment horizontal="justify" vertical="center" wrapText="1"/>
    </xf>
    <xf numFmtId="0" fontId="3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0" xfId="0" applyFont="1" applyBorder="1"/>
    <xf numFmtId="0" fontId="5" fillId="0" borderId="33" xfId="0" applyFont="1" applyBorder="1"/>
    <xf numFmtId="0" fontId="4" fillId="3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Protection="1">
      <protection hidden="1"/>
    </xf>
    <xf numFmtId="0" fontId="20" fillId="2" borderId="4" xfId="2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2" fontId="4" fillId="5" borderId="4" xfId="0" applyNumberFormat="1" applyFont="1" applyFill="1" applyBorder="1" applyAlignment="1" applyProtection="1">
      <alignment horizontal="center" vertical="center"/>
      <protection hidden="1"/>
    </xf>
    <xf numFmtId="166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4" fillId="5" borderId="4" xfId="0" applyNumberFormat="1" applyFont="1" applyFill="1" applyBorder="1" applyAlignment="1" applyProtection="1">
      <alignment horizontal="center" vertical="center"/>
      <protection hidden="1"/>
    </xf>
    <xf numFmtId="164" fontId="4" fillId="5" borderId="4" xfId="0" applyNumberFormat="1" applyFont="1" applyFill="1" applyBorder="1" applyAlignment="1" applyProtection="1">
      <alignment horizontal="center" vertical="center"/>
      <protection hidden="1"/>
    </xf>
    <xf numFmtId="10" fontId="19" fillId="5" borderId="4" xfId="0" applyNumberFormat="1" applyFont="1" applyFill="1" applyBorder="1" applyAlignment="1" applyProtection="1">
      <alignment horizontal="center" vertical="center"/>
      <protection hidden="1"/>
    </xf>
    <xf numFmtId="168" fontId="4" fillId="9" borderId="4" xfId="0" applyNumberFormat="1" applyFont="1" applyFill="1" applyBorder="1" applyAlignment="1" applyProtection="1">
      <alignment horizontal="center" vertical="center"/>
      <protection hidden="1"/>
    </xf>
    <xf numFmtId="9" fontId="4" fillId="9" borderId="4" xfId="3" applyFont="1" applyFill="1" applyBorder="1" applyAlignment="1" applyProtection="1">
      <alignment horizontal="center" vertical="center"/>
      <protection hidden="1"/>
    </xf>
    <xf numFmtId="10" fontId="4" fillId="5" borderId="4" xfId="0" applyNumberFormat="1" applyFont="1" applyFill="1" applyBorder="1" applyAlignment="1" applyProtection="1">
      <alignment horizontal="center" vertical="center"/>
      <protection hidden="1"/>
    </xf>
    <xf numFmtId="0" fontId="20" fillId="4" borderId="4" xfId="2" applyFont="1" applyFill="1" applyBorder="1" applyAlignment="1" applyProtection="1">
      <alignment horizontal="center" vertical="center" wrapText="1"/>
      <protection hidden="1"/>
    </xf>
    <xf numFmtId="9" fontId="20" fillId="2" borderId="4" xfId="2" applyNumberFormat="1" applyFont="1" applyFill="1" applyBorder="1" applyAlignment="1" applyProtection="1">
      <alignment horizontal="center" vertical="center" wrapText="1"/>
      <protection hidden="1"/>
    </xf>
    <xf numFmtId="9" fontId="4" fillId="7" borderId="4" xfId="3" applyFont="1" applyFill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9" fontId="19" fillId="3" borderId="4" xfId="0" applyNumberFormat="1" applyFont="1" applyFill="1" applyBorder="1" applyAlignment="1" applyProtection="1">
      <alignment horizontal="center" vertical="center"/>
      <protection hidden="1"/>
    </xf>
    <xf numFmtId="166" fontId="19" fillId="3" borderId="4" xfId="0" applyNumberFormat="1" applyFont="1" applyFill="1" applyBorder="1" applyAlignment="1" applyProtection="1">
      <alignment horizontal="center" vertical="center"/>
      <protection hidden="1"/>
    </xf>
    <xf numFmtId="9" fontId="19" fillId="0" borderId="4" xfId="0" applyNumberFormat="1" applyFont="1" applyBorder="1" applyAlignment="1" applyProtection="1">
      <alignment horizontal="center" vertical="center"/>
      <protection hidden="1"/>
    </xf>
    <xf numFmtId="9" fontId="19" fillId="4" borderId="4" xfId="0" applyNumberFormat="1" applyFont="1" applyFill="1" applyBorder="1" applyAlignment="1" applyProtection="1">
      <alignment horizontal="center" vertical="center"/>
      <protection hidden="1"/>
    </xf>
    <xf numFmtId="0" fontId="4" fillId="7" borderId="4" xfId="0" applyFont="1" applyFill="1" applyBorder="1" applyAlignment="1" applyProtection="1">
      <alignment horizontal="center" vertical="center"/>
      <protection hidden="1"/>
    </xf>
    <xf numFmtId="0" fontId="4" fillId="9" borderId="4" xfId="0" applyFont="1" applyFill="1" applyBorder="1" applyAlignment="1" applyProtection="1">
      <alignment horizontal="center" vertical="center"/>
      <protection hidden="1"/>
    </xf>
    <xf numFmtId="9" fontId="22" fillId="5" borderId="4" xfId="2" applyNumberFormat="1" applyFont="1" applyFill="1" applyBorder="1" applyAlignment="1" applyProtection="1">
      <alignment horizontal="center" vertical="center" wrapText="1"/>
      <protection hidden="1"/>
    </xf>
    <xf numFmtId="10" fontId="22" fillId="5" borderId="4" xfId="2" applyNumberFormat="1" applyFont="1" applyFill="1" applyBorder="1" applyAlignment="1" applyProtection="1">
      <alignment horizontal="center" vertical="center" wrapText="1"/>
      <protection hidden="1"/>
    </xf>
    <xf numFmtId="9" fontId="22" fillId="7" borderId="4" xfId="2" applyNumberFormat="1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vertical="center" wrapText="1"/>
      <protection hidden="1"/>
    </xf>
    <xf numFmtId="0" fontId="19" fillId="3" borderId="4" xfId="0" applyFont="1" applyFill="1" applyBorder="1" applyProtection="1">
      <protection hidden="1"/>
    </xf>
    <xf numFmtId="0" fontId="19" fillId="3" borderId="4" xfId="0" applyFont="1" applyFill="1" applyBorder="1" applyAlignment="1" applyProtection="1">
      <alignment vertical="center"/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26" fillId="11" borderId="4" xfId="0" applyFont="1" applyFill="1" applyBorder="1" applyAlignment="1" applyProtection="1">
      <alignment horizontal="center" vertical="center"/>
      <protection hidden="1"/>
    </xf>
    <xf numFmtId="9" fontId="26" fillId="11" borderId="4" xfId="3" applyNumberFormat="1" applyFont="1" applyFill="1" applyBorder="1" applyAlignment="1" applyProtection="1">
      <alignment horizontal="center" vertical="center"/>
      <protection hidden="1"/>
    </xf>
    <xf numFmtId="9" fontId="19" fillId="0" borderId="4" xfId="0" applyNumberFormat="1" applyFont="1" applyBorder="1" applyAlignment="1" applyProtection="1">
      <alignment horizontal="center" vertical="center" wrapText="1"/>
      <protection hidden="1"/>
    </xf>
    <xf numFmtId="9" fontId="19" fillId="2" borderId="4" xfId="0" applyNumberFormat="1" applyFont="1" applyFill="1" applyBorder="1" applyAlignment="1" applyProtection="1">
      <alignment horizontal="center" vertical="center"/>
      <protection hidden="1"/>
    </xf>
    <xf numFmtId="9" fontId="22" fillId="7" borderId="4" xfId="3" applyFont="1" applyFill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/>
      <protection hidden="1"/>
    </xf>
    <xf numFmtId="165" fontId="4" fillId="5" borderId="4" xfId="0" applyNumberFormat="1" applyFont="1" applyFill="1" applyBorder="1" applyAlignment="1" applyProtection="1">
      <alignment horizontal="center" vertical="center"/>
      <protection hidden="1"/>
    </xf>
    <xf numFmtId="10" fontId="19" fillId="2" borderId="4" xfId="0" applyNumberFormat="1" applyFont="1" applyFill="1" applyBorder="1" applyAlignment="1" applyProtection="1">
      <alignment horizontal="center" vertical="center"/>
      <protection hidden="1"/>
    </xf>
    <xf numFmtId="9" fontId="4" fillId="7" borderId="4" xfId="0" applyNumberFormat="1" applyFont="1" applyFill="1" applyBorder="1" applyAlignment="1" applyProtection="1">
      <alignment horizontal="center" vertical="center"/>
      <protection hidden="1"/>
    </xf>
    <xf numFmtId="0" fontId="22" fillId="3" borderId="4" xfId="0" applyFont="1" applyFill="1" applyBorder="1" applyAlignment="1" applyProtection="1">
      <alignment vertical="center" wrapText="1"/>
      <protection hidden="1"/>
    </xf>
    <xf numFmtId="9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22" fillId="9" borderId="4" xfId="3" applyFont="1" applyFill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12" fontId="19" fillId="0" borderId="4" xfId="0" applyNumberFormat="1" applyFont="1" applyBorder="1" applyAlignment="1" applyProtection="1">
      <alignment horizontal="center" vertical="center" wrapText="1"/>
      <protection hidden="1"/>
    </xf>
    <xf numFmtId="0" fontId="20" fillId="0" borderId="4" xfId="2" applyFont="1" applyFill="1" applyBorder="1" applyAlignment="1" applyProtection="1">
      <alignment horizontal="center" vertical="center" wrapText="1"/>
      <protection hidden="1"/>
    </xf>
    <xf numFmtId="9" fontId="20" fillId="4" borderId="4" xfId="2" applyNumberFormat="1" applyFont="1" applyFill="1" applyBorder="1" applyAlignment="1" applyProtection="1">
      <alignment horizontal="center" vertical="center" wrapText="1"/>
      <protection hidden="1"/>
    </xf>
    <xf numFmtId="9" fontId="26" fillId="11" borderId="4" xfId="3" applyFont="1" applyFill="1" applyBorder="1" applyAlignment="1" applyProtection="1">
      <alignment horizontal="center" vertical="center"/>
      <protection hidden="1"/>
    </xf>
    <xf numFmtId="9" fontId="20" fillId="3" borderId="4" xfId="2" applyNumberFormat="1" applyFont="1" applyFill="1" applyBorder="1" applyAlignment="1" applyProtection="1">
      <alignment horizontal="center" vertical="center" wrapText="1"/>
      <protection hidden="1"/>
    </xf>
    <xf numFmtId="9" fontId="4" fillId="7" borderId="4" xfId="3" applyNumberFormat="1" applyFont="1" applyFill="1" applyBorder="1" applyAlignment="1" applyProtection="1">
      <alignment horizontal="center" vertical="center"/>
      <protection hidden="1"/>
    </xf>
    <xf numFmtId="9" fontId="22" fillId="7" borderId="4" xfId="3" applyNumberFormat="1" applyFont="1" applyFill="1" applyBorder="1" applyAlignment="1" applyProtection="1">
      <alignment horizontal="center" vertical="center"/>
      <protection hidden="1"/>
    </xf>
    <xf numFmtId="164" fontId="19" fillId="5" borderId="4" xfId="0" applyNumberFormat="1" applyFont="1" applyFill="1" applyBorder="1" applyAlignment="1" applyProtection="1">
      <alignment horizontal="center" vertical="center"/>
      <protection hidden="1"/>
    </xf>
    <xf numFmtId="9" fontId="4" fillId="2" borderId="4" xfId="3" applyFont="1" applyFill="1" applyBorder="1" applyAlignment="1" applyProtection="1">
      <alignment horizontal="center" vertical="center"/>
      <protection hidden="1"/>
    </xf>
    <xf numFmtId="9" fontId="23" fillId="2" borderId="4" xfId="2" applyNumberFormat="1" applyFont="1" applyFill="1" applyBorder="1" applyAlignment="1" applyProtection="1">
      <alignment horizontal="center" vertical="center" wrapText="1"/>
      <protection hidden="1"/>
    </xf>
    <xf numFmtId="167" fontId="19" fillId="5" borderId="4" xfId="0" applyNumberFormat="1" applyFont="1" applyFill="1" applyBorder="1" applyAlignment="1" applyProtection="1">
      <alignment horizontal="center" vertical="center"/>
      <protection hidden="1"/>
    </xf>
    <xf numFmtId="10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9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4" xfId="2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/>
      <protection hidden="1"/>
    </xf>
    <xf numFmtId="9" fontId="19" fillId="3" borderId="4" xfId="0" applyNumberFormat="1" applyFont="1" applyFill="1" applyBorder="1" applyAlignment="1" applyProtection="1">
      <alignment horizontal="center"/>
      <protection hidden="1"/>
    </xf>
    <xf numFmtId="9" fontId="19" fillId="0" borderId="4" xfId="0" applyNumberFormat="1" applyFont="1" applyBorder="1" applyAlignment="1" applyProtection="1">
      <alignment horizontal="center"/>
      <protection hidden="1"/>
    </xf>
    <xf numFmtId="9" fontId="19" fillId="3" borderId="4" xfId="0" applyNumberFormat="1" applyFont="1" applyFill="1" applyBorder="1" applyProtection="1">
      <protection hidden="1"/>
    </xf>
    <xf numFmtId="164" fontId="20" fillId="2" borderId="4" xfId="2" applyNumberFormat="1" applyFont="1" applyFill="1" applyBorder="1" applyAlignment="1" applyProtection="1">
      <alignment horizontal="center" vertical="center" wrapText="1"/>
      <protection hidden="1"/>
    </xf>
    <xf numFmtId="167" fontId="20" fillId="5" borderId="4" xfId="2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1" applyFont="1" applyFill="1" applyBorder="1" applyAlignment="1" applyProtection="1">
      <alignment vertical="center" wrapText="1"/>
      <protection hidden="1"/>
    </xf>
    <xf numFmtId="12" fontId="20" fillId="0" borderId="4" xfId="0" applyNumberFormat="1" applyFont="1" applyBorder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 applyProtection="1">
      <alignment horizontal="center"/>
      <protection hidden="1"/>
    </xf>
    <xf numFmtId="0" fontId="24" fillId="0" borderId="4" xfId="0" applyFont="1" applyBorder="1" applyAlignment="1" applyProtection="1">
      <alignment horizontal="center"/>
      <protection hidden="1"/>
    </xf>
    <xf numFmtId="1" fontId="19" fillId="2" borderId="4" xfId="0" applyNumberFormat="1" applyFont="1" applyFill="1" applyBorder="1" applyAlignment="1" applyProtection="1">
      <alignment horizontal="center" vertical="center"/>
      <protection hidden="1"/>
    </xf>
    <xf numFmtId="10" fontId="19" fillId="5" borderId="4" xfId="3" applyNumberFormat="1" applyFont="1" applyFill="1" applyBorder="1" applyAlignment="1" applyProtection="1">
      <alignment horizontal="center" vertical="center"/>
      <protection hidden="1"/>
    </xf>
    <xf numFmtId="1" fontId="4" fillId="7" borderId="4" xfId="0" applyNumberFormat="1" applyFont="1" applyFill="1" applyBorder="1" applyAlignment="1" applyProtection="1">
      <alignment horizontal="center" vertical="center"/>
      <protection hidden="1"/>
    </xf>
    <xf numFmtId="9" fontId="24" fillId="4" borderId="4" xfId="0" applyNumberFormat="1" applyFont="1" applyFill="1" applyBorder="1" applyAlignment="1" applyProtection="1">
      <alignment horizontal="center"/>
      <protection hidden="1"/>
    </xf>
    <xf numFmtId="9" fontId="24" fillId="0" borderId="4" xfId="0" applyNumberFormat="1" applyFont="1" applyBorder="1" applyAlignment="1" applyProtection="1">
      <alignment horizontal="center"/>
      <protection hidden="1"/>
    </xf>
    <xf numFmtId="9" fontId="24" fillId="3" borderId="4" xfId="0" applyNumberFormat="1" applyFont="1" applyFill="1" applyBorder="1" applyAlignment="1" applyProtection="1">
      <alignment horizontal="center"/>
      <protection hidden="1"/>
    </xf>
    <xf numFmtId="10" fontId="4" fillId="3" borderId="4" xfId="0" applyNumberFormat="1" applyFont="1" applyFill="1" applyBorder="1" applyAlignment="1" applyProtection="1">
      <alignment horizontal="center" vertical="center"/>
      <protection hidden="1"/>
    </xf>
    <xf numFmtId="12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wrapText="1"/>
      <protection hidden="1"/>
    </xf>
    <xf numFmtId="1" fontId="4" fillId="7" borderId="4" xfId="3" applyNumberFormat="1" applyFont="1" applyFill="1" applyBorder="1" applyAlignment="1" applyProtection="1">
      <alignment horizontal="center" vertical="center"/>
      <protection hidden="1"/>
    </xf>
    <xf numFmtId="0" fontId="19" fillId="4" borderId="4" xfId="0" applyFont="1" applyFill="1" applyBorder="1" applyAlignment="1" applyProtection="1">
      <alignment horizontal="center"/>
      <protection hidden="1"/>
    </xf>
    <xf numFmtId="0" fontId="19" fillId="3" borderId="4" xfId="0" applyFont="1" applyFill="1" applyBorder="1" applyAlignment="1" applyProtection="1">
      <protection hidden="1"/>
    </xf>
    <xf numFmtId="0" fontId="19" fillId="0" borderId="0" xfId="0" applyFont="1" applyProtection="1">
      <protection hidden="1"/>
    </xf>
    <xf numFmtId="0" fontId="19" fillId="0" borderId="48" xfId="0" applyFont="1" applyBorder="1" applyProtection="1">
      <protection hidden="1"/>
    </xf>
    <xf numFmtId="10" fontId="20" fillId="5" borderId="17" xfId="2" applyNumberFormat="1" applyFont="1" applyFill="1" applyBorder="1" applyAlignment="1" applyProtection="1">
      <alignment horizontal="center" vertical="center" wrapText="1"/>
      <protection hidden="1"/>
    </xf>
    <xf numFmtId="0" fontId="22" fillId="3" borderId="17" xfId="2" applyFont="1" applyFill="1" applyBorder="1" applyAlignment="1" applyProtection="1">
      <alignment horizontal="center" vertical="center" wrapText="1"/>
      <protection hidden="1"/>
    </xf>
    <xf numFmtId="0" fontId="19" fillId="3" borderId="17" xfId="0" applyFont="1" applyFill="1" applyBorder="1" applyProtection="1">
      <protection hidden="1"/>
    </xf>
    <xf numFmtId="0" fontId="4" fillId="3" borderId="17" xfId="0" applyFont="1" applyFill="1" applyBorder="1" applyAlignment="1" applyProtection="1">
      <alignment horizontal="center"/>
      <protection hidden="1"/>
    </xf>
    <xf numFmtId="10" fontId="25" fillId="5" borderId="17" xfId="2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0" fontId="22" fillId="0" borderId="0" xfId="2" applyNumberFormat="1" applyFont="1" applyFill="1" applyBorder="1" applyAlignment="1" applyProtection="1">
      <alignment horizontal="center" vertical="center" wrapText="1"/>
      <protection hidden="1"/>
    </xf>
    <xf numFmtId="10" fontId="25" fillId="8" borderId="4" xfId="2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10" fontId="25" fillId="10" borderId="4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48" xfId="0" applyBorder="1" applyProtection="1">
      <protection hidden="1"/>
    </xf>
    <xf numFmtId="10" fontId="9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3" borderId="4" xfId="0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9" fontId="16" fillId="3" borderId="18" xfId="0" applyNumberFormat="1" applyFont="1" applyFill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/>
      <protection hidden="1"/>
    </xf>
    <xf numFmtId="10" fontId="17" fillId="2" borderId="4" xfId="0" applyNumberFormat="1" applyFont="1" applyFill="1" applyBorder="1" applyAlignment="1" applyProtection="1">
      <alignment horizontal="center"/>
      <protection hidden="1"/>
    </xf>
    <xf numFmtId="9" fontId="17" fillId="2" borderId="4" xfId="0" applyNumberFormat="1" applyFont="1" applyFill="1" applyBorder="1" applyAlignment="1" applyProtection="1">
      <alignment horizontal="center"/>
      <protection hidden="1"/>
    </xf>
    <xf numFmtId="10" fontId="16" fillId="3" borderId="18" xfId="0" applyNumberFormat="1" applyFont="1" applyFill="1" applyBorder="1" applyAlignment="1" applyProtection="1">
      <alignment horizontal="center"/>
      <protection hidden="1"/>
    </xf>
    <xf numFmtId="10" fontId="14" fillId="3" borderId="4" xfId="0" applyNumberFormat="1" applyFont="1" applyFill="1" applyBorder="1" applyAlignment="1" applyProtection="1">
      <alignment horizontal="center"/>
      <protection hidden="1"/>
    </xf>
    <xf numFmtId="9" fontId="14" fillId="7" borderId="4" xfId="0" applyNumberFormat="1" applyFont="1" applyFill="1" applyBorder="1" applyAlignment="1" applyProtection="1">
      <alignment horizontal="center"/>
      <protection hidden="1"/>
    </xf>
    <xf numFmtId="0" fontId="13" fillId="0" borderId="4" xfId="0" applyNumberFormat="1" applyFont="1" applyBorder="1" applyAlignment="1" applyProtection="1">
      <alignment horizontal="center" vertical="center" wrapText="1"/>
      <protection hidden="1"/>
    </xf>
    <xf numFmtId="10" fontId="17" fillId="2" borderId="4" xfId="3" applyNumberFormat="1" applyFont="1" applyFill="1" applyBorder="1" applyAlignment="1" applyProtection="1">
      <alignment horizontal="center"/>
      <protection hidden="1"/>
    </xf>
    <xf numFmtId="10" fontId="16" fillId="6" borderId="18" xfId="0" applyNumberFormat="1" applyFont="1" applyFill="1" applyBorder="1" applyAlignment="1" applyProtection="1">
      <alignment horizontal="center"/>
      <protection hidden="1"/>
    </xf>
    <xf numFmtId="0" fontId="18" fillId="3" borderId="4" xfId="0" applyFont="1" applyFill="1" applyBorder="1" applyAlignment="1" applyProtection="1">
      <alignment horizontal="center"/>
      <protection hidden="1"/>
    </xf>
    <xf numFmtId="10" fontId="18" fillId="3" borderId="4" xfId="0" applyNumberFormat="1" applyFont="1" applyFill="1" applyBorder="1" applyAlignment="1" applyProtection="1">
      <alignment horizontal="center"/>
      <protection hidden="1"/>
    </xf>
    <xf numFmtId="9" fontId="18" fillId="3" borderId="4" xfId="0" applyNumberFormat="1" applyFont="1" applyFill="1" applyBorder="1" applyAlignment="1" applyProtection="1">
      <alignment horizontal="center"/>
      <protection hidden="1"/>
    </xf>
    <xf numFmtId="10" fontId="15" fillId="0" borderId="4" xfId="0" applyNumberFormat="1" applyFont="1" applyBorder="1" applyAlignment="1" applyProtection="1">
      <alignment horizontal="center"/>
      <protection hidden="1"/>
    </xf>
    <xf numFmtId="15" fontId="3" fillId="0" borderId="42" xfId="0" applyNumberFormat="1" applyFont="1" applyBorder="1" applyAlignment="1">
      <alignment horizontal="right" vertical="center"/>
    </xf>
    <xf numFmtId="15" fontId="3" fillId="0" borderId="28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1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2" borderId="4" xfId="0" applyFont="1" applyFill="1" applyBorder="1" applyAlignment="1" applyProtection="1">
      <alignment horizontal="center" vertical="center" wrapText="1"/>
      <protection hidden="1"/>
    </xf>
    <xf numFmtId="12" fontId="20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0" borderId="4" xfId="0" applyNumberFormat="1" applyFont="1" applyBorder="1" applyAlignment="1" applyProtection="1">
      <alignment horizontal="center" vertical="center" wrapText="1"/>
      <protection hidden="1"/>
    </xf>
    <xf numFmtId="12" fontId="19" fillId="2" borderId="4" xfId="0" applyNumberFormat="1" applyFont="1" applyFill="1" applyBorder="1" applyAlignment="1" applyProtection="1">
      <alignment horizontal="center" vertical="center" wrapText="1"/>
      <protection hidden="1"/>
    </xf>
    <xf numFmtId="12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19" xfId="0" applyFont="1" applyFill="1" applyBorder="1" applyAlignment="1" applyProtection="1">
      <alignment horizontal="center" vertical="center" wrapText="1"/>
      <protection hidden="1"/>
    </xf>
    <xf numFmtId="0" fontId="22" fillId="3" borderId="48" xfId="0" applyFont="1" applyFill="1" applyBorder="1" applyAlignment="1" applyProtection="1">
      <alignment horizontal="center" vertical="center" wrapText="1"/>
      <protection hidden="1"/>
    </xf>
    <xf numFmtId="0" fontId="22" fillId="3" borderId="17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20" fillId="2" borderId="4" xfId="2" applyFont="1" applyFill="1" applyBorder="1" applyAlignment="1" applyProtection="1">
      <alignment horizontal="center" vertical="center" wrapText="1"/>
      <protection hidden="1"/>
    </xf>
    <xf numFmtId="0" fontId="22" fillId="3" borderId="4" xfId="0" applyFont="1" applyFill="1" applyBorder="1" applyAlignment="1" applyProtection="1">
      <alignment horizontal="center" vertical="center" wrapText="1"/>
      <protection hidden="1"/>
    </xf>
    <xf numFmtId="9" fontId="16" fillId="6" borderId="19" xfId="0" applyNumberFormat="1" applyFont="1" applyFill="1" applyBorder="1" applyAlignment="1" applyProtection="1">
      <alignment horizontal="center" vertical="center"/>
      <protection hidden="1"/>
    </xf>
    <xf numFmtId="9" fontId="16" fillId="6" borderId="17" xfId="0" applyNumberFormat="1" applyFont="1" applyFill="1" applyBorder="1" applyAlignment="1" applyProtection="1">
      <alignment horizontal="center" vertical="center"/>
      <protection hidden="1"/>
    </xf>
    <xf numFmtId="9" fontId="16" fillId="6" borderId="48" xfId="0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9" defaultPivotStyle="PivotStyleLight16"/>
  <colors>
    <mruColors>
      <color rgb="FF3366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O"/>
            </a:pPr>
            <a:r>
              <a:rPr lang="en-US" sz="1200">
                <a:latin typeface="Century Gothic" pitchFamily="34" charset="0"/>
              </a:rPr>
              <a:t>Cumplimiento Indicadores</a:t>
            </a:r>
            <a:r>
              <a:rPr lang="en-US" sz="1200" baseline="0">
                <a:latin typeface="Century Gothic" pitchFamily="34" charset="0"/>
              </a:rPr>
              <a:t> por Lí</a:t>
            </a:r>
            <a:r>
              <a:rPr lang="en-US" sz="1200">
                <a:latin typeface="Century Gothic" pitchFamily="34" charset="0"/>
              </a:rPr>
              <a:t>neas Estratégicas </a:t>
            </a:r>
          </a:p>
          <a:p>
            <a:pPr>
              <a:defRPr lang="es-CO"/>
            </a:pPr>
            <a:r>
              <a:rPr lang="en-US" sz="1200">
                <a:latin typeface="Century Gothic" pitchFamily="34" charset="0"/>
              </a:rPr>
              <a:t>Plan</a:t>
            </a:r>
            <a:r>
              <a:rPr lang="en-US" sz="1200" baseline="0">
                <a:latin typeface="Century Gothic" pitchFamily="34" charset="0"/>
              </a:rPr>
              <a:t> Desarrollo Enero - Septiembre de 2016</a:t>
            </a:r>
          </a:p>
        </c:rich>
      </c:tx>
      <c:layout>
        <c:manualLayout>
          <c:xMode val="edge"/>
          <c:yMode val="edge"/>
          <c:x val="0.12566173398652983"/>
          <c:y val="1.34138162307176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03625488855114E-2"/>
          <c:y val="0.31044042029957586"/>
          <c:w val="0.89391322705141751"/>
          <c:h val="0.5340001513895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GRAFICOS!$F$2</c:f>
              <c:strCache>
                <c:ptCount val="1"/>
                <c:pt idx="0">
                  <c:v>CUMPLIMIENTO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Lbls>
            <c:dLbl>
              <c:idx val="1"/>
              <c:layout>
                <c:manualLayout>
                  <c:x val="2.7777777777778247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O" sz="1000" b="1">
                    <a:latin typeface="Century Gothic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GRAFICOS!$C$3:$C$7</c:f>
              <c:strCache>
                <c:ptCount val="5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Total</c:v>
                </c:pt>
              </c:strCache>
            </c:strRef>
          </c:cat>
          <c:val>
            <c:numRef>
              <c:f>GRAFICOS!$F$3:$F$7</c:f>
              <c:numCache>
                <c:formatCode>0%</c:formatCode>
                <c:ptCount val="5"/>
                <c:pt idx="0">
                  <c:v>0.97818604349934957</c:v>
                </c:pt>
                <c:pt idx="1">
                  <c:v>0.94766309098408796</c:v>
                </c:pt>
                <c:pt idx="2">
                  <c:v>0.99024427480916044</c:v>
                </c:pt>
                <c:pt idx="3">
                  <c:v>0.97584372619954307</c:v>
                </c:pt>
                <c:pt idx="4">
                  <c:v>0.97434175906104337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39112"/>
        <c:axId val="168940288"/>
      </c:barChart>
      <c:catAx>
        <c:axId val="168939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CO" sz="1000" b="1">
                <a:latin typeface="Century Gothic" pitchFamily="34" charset="0"/>
              </a:defRPr>
            </a:pPr>
            <a:endParaRPr lang="es-CO"/>
          </a:p>
        </c:txPr>
        <c:crossAx val="168940288"/>
        <c:crosses val="autoZero"/>
        <c:auto val="1"/>
        <c:lblAlgn val="ctr"/>
        <c:lblOffset val="100"/>
        <c:noMultiLvlLbl val="0"/>
      </c:catAx>
      <c:valAx>
        <c:axId val="16894028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sz="500"/>
            </a:pPr>
            <a:endParaRPr lang="es-CO"/>
          </a:p>
        </c:txPr>
        <c:crossAx val="168939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Century Gothic" pitchFamily="34" charset="0"/>
              </a:rPr>
              <a:t>Perspectivas</a:t>
            </a:r>
            <a:r>
              <a:rPr lang="es-ES" sz="1400" baseline="0">
                <a:latin typeface="Century Gothic" pitchFamily="34" charset="0"/>
              </a:rPr>
              <a:t> del Balanced Scorecard                      Enero - Septiembre de 2016</a:t>
            </a:r>
            <a:endParaRPr lang="es-ES" sz="1400">
              <a:latin typeface="Century Gothic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32974763711024E-2"/>
          <c:y val="0.32478125082428105"/>
          <c:w val="0.90271739140646667"/>
          <c:h val="0.49322196990899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3366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Century Gothic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GRAFICOS!$C$47:$C$51</c:f>
              <c:strCache>
                <c:ptCount val="5"/>
                <c:pt idx="0">
                  <c:v>IMPACTO SOCIAL</c:v>
                </c:pt>
                <c:pt idx="1">
                  <c:v>APRENDIZAJE E INNOVACIÓN</c:v>
                </c:pt>
                <c:pt idx="2">
                  <c:v>USUARIOS - CLIENTES</c:v>
                </c:pt>
                <c:pt idx="3">
                  <c:v>PROCESOS INTERNOS</c:v>
                </c:pt>
                <c:pt idx="4">
                  <c:v>FINANCIERA</c:v>
                </c:pt>
              </c:strCache>
            </c:strRef>
          </c:cat>
          <c:val>
            <c:numRef>
              <c:f>GRAFICOS!$F$47:$F$51</c:f>
              <c:numCache>
                <c:formatCode>0%</c:formatCode>
                <c:ptCount val="5"/>
                <c:pt idx="0">
                  <c:v>0.96681439274031877</c:v>
                </c:pt>
                <c:pt idx="1">
                  <c:v>0.98252440035889776</c:v>
                </c:pt>
                <c:pt idx="2">
                  <c:v>0.98962009803921569</c:v>
                </c:pt>
                <c:pt idx="3">
                  <c:v>0.94218769552435466</c:v>
                </c:pt>
                <c:pt idx="4">
                  <c:v>0.99024427480916044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40680"/>
        <c:axId val="168941072"/>
      </c:barChart>
      <c:catAx>
        <c:axId val="168940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O" sz="800" b="1">
                <a:latin typeface="Century Gothic" pitchFamily="34" charset="0"/>
              </a:defRPr>
            </a:pPr>
            <a:endParaRPr lang="es-CO"/>
          </a:p>
        </c:txPr>
        <c:crossAx val="168941072"/>
        <c:crosses val="autoZero"/>
        <c:auto val="1"/>
        <c:lblAlgn val="ctr"/>
        <c:lblOffset val="100"/>
        <c:noMultiLvlLbl val="0"/>
      </c:catAx>
      <c:valAx>
        <c:axId val="16894107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CO" sz="500"/>
            </a:pPr>
            <a:endParaRPr lang="es-CO"/>
          </a:p>
        </c:txPr>
        <c:crossAx val="168940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12700</xdr:colOff>
      <xdr:row>0</xdr:row>
      <xdr:rowOff>609600</xdr:rowOff>
    </xdr:to>
    <xdr:sp macro="" textlink="">
      <xdr:nvSpPr>
        <xdr:cNvPr id="48160" name="AutoShape 2"/>
        <xdr:cNvSpPr>
          <a:spLocks noChangeArrowheads="1"/>
        </xdr:cNvSpPr>
      </xdr:nvSpPr>
      <xdr:spPr bwMode="auto">
        <a:xfrm>
          <a:off x="0" y="0"/>
          <a:ext cx="12255500" cy="6096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1019175</xdr:colOff>
      <xdr:row>0</xdr:row>
      <xdr:rowOff>609600</xdr:rowOff>
    </xdr:to>
    <xdr:pic>
      <xdr:nvPicPr>
        <xdr:cNvPr id="29747" name="Picture 1" descr="logo metrosalu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4762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9748" name="AutoShape 2"/>
        <xdr:cNvSpPr>
          <a:spLocks noChangeArrowheads="1"/>
        </xdr:cNvSpPr>
      </xdr:nvSpPr>
      <xdr:spPr bwMode="auto">
        <a:xfrm>
          <a:off x="9525" y="0"/>
          <a:ext cx="9020175" cy="6858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1019175</xdr:colOff>
      <xdr:row>0</xdr:row>
      <xdr:rowOff>609600</xdr:rowOff>
    </xdr:to>
    <xdr:pic>
      <xdr:nvPicPr>
        <xdr:cNvPr id="33844" name="Picture 1" descr="logo metrosalu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4762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33845" name="AutoShape 2"/>
        <xdr:cNvSpPr>
          <a:spLocks noChangeArrowheads="1"/>
        </xdr:cNvSpPr>
      </xdr:nvSpPr>
      <xdr:spPr bwMode="auto">
        <a:xfrm>
          <a:off x="9525" y="0"/>
          <a:ext cx="12868275" cy="68580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180975</xdr:colOff>
      <xdr:row>0</xdr:row>
      <xdr:rowOff>514350</xdr:rowOff>
    </xdr:to>
    <xdr:sp macro="" textlink="">
      <xdr:nvSpPr>
        <xdr:cNvPr id="32805" name="AutoShape 2"/>
        <xdr:cNvSpPr>
          <a:spLocks noChangeArrowheads="1"/>
        </xdr:cNvSpPr>
      </xdr:nvSpPr>
      <xdr:spPr bwMode="auto">
        <a:xfrm>
          <a:off x="0" y="0"/>
          <a:ext cx="7248525" cy="51435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9</xdr:row>
      <xdr:rowOff>83300</xdr:rowOff>
    </xdr:from>
    <xdr:to>
      <xdr:col>10</xdr:col>
      <xdr:colOff>600075</xdr:colOff>
      <xdr:row>26</xdr:row>
      <xdr:rowOff>73775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640714</xdr:colOff>
      <xdr:row>30</xdr:row>
      <xdr:rowOff>408348</xdr:rowOff>
    </xdr:from>
    <xdr:to>
      <xdr:col>13</xdr:col>
      <xdr:colOff>415333</xdr:colOff>
      <xdr:row>38</xdr:row>
      <xdr:rowOff>221370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ST.PONDERACI&#211;N%20PLAN%20DE%20DLLO%202012%20-%202020d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1%20PRESTACI&#211;N%20DE%20SERVICIOS%20DE%20SALUDDE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3%20LA%20EFICIENCIA%20ADVA%20Y%20FRA%20NUESTRO%20RETODE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2%20LA%20COMPETITIVIDAD%20FUENTE%20DE%20SOSTENIBILIDADDE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SEGUIMIENTO%20PLAN%20DLLO%202012%20-%202020-DIC2012%20-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/PLANES/PLAN%20DE%20ACCI&#211;N/2013/EVALUACION%204%20TRIM/EVALUACI&#211;N%20P.A%204%20TRIM/4-LINEA%204%20EL%20CONOCIMIENTO%20Y%20LA%20INNOVACI&#211;N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ONDERACIÓN"/>
    </sheetNames>
    <sheetDataSet>
      <sheetData sheetId="0" refreshError="1">
        <row r="10">
          <cell r="E10">
            <v>1.2500000000000001E-2</v>
          </cell>
        </row>
        <row r="11">
          <cell r="E11">
            <v>1.6666666666666666E-2</v>
          </cell>
        </row>
        <row r="12">
          <cell r="E12">
            <v>6.2500000000000003E-3</v>
          </cell>
        </row>
        <row r="16">
          <cell r="E16">
            <v>1.1111111111111112E-2</v>
          </cell>
        </row>
        <row r="21">
          <cell r="E21">
            <v>1E-3</v>
          </cell>
        </row>
        <row r="22">
          <cell r="E22">
            <v>6.6666666666666664E-4</v>
          </cell>
        </row>
        <row r="25">
          <cell r="E25">
            <v>1.5312500000000001E-3</v>
          </cell>
        </row>
        <row r="26">
          <cell r="E26">
            <v>3.5000000000000005E-3</v>
          </cell>
        </row>
        <row r="31">
          <cell r="E31">
            <v>4.000000000000001E-3</v>
          </cell>
        </row>
        <row r="37">
          <cell r="E37">
            <v>1.5555555555555557E-3</v>
          </cell>
        </row>
        <row r="38">
          <cell r="E38">
            <v>1.6000000000000005E-3</v>
          </cell>
        </row>
        <row r="46">
          <cell r="E46">
            <v>4.4444444444444457E-4</v>
          </cell>
        </row>
        <row r="63">
          <cell r="E63">
            <v>1.5555555555555557E-3</v>
          </cell>
        </row>
        <row r="64">
          <cell r="E64">
            <v>1.5555555555555557E-3</v>
          </cell>
        </row>
        <row r="66">
          <cell r="E66">
            <v>4.0000000000000001E-3</v>
          </cell>
        </row>
        <row r="71">
          <cell r="E71">
            <v>5.333333333333334E-3</v>
          </cell>
        </row>
        <row r="72">
          <cell r="E72">
            <v>3.5555555555555566E-3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II "/>
      <sheetName val="AT. INTEGRAL E INTEGRADA PROG1"/>
      <sheetName val="RESUMEN"/>
      <sheetName val="REORD. CAPACIDAD INSTALPROG2"/>
      <sheetName val="EVALUACIÓN"/>
    </sheetNames>
    <sheetDataSet>
      <sheetData sheetId="0"/>
      <sheetData sheetId="1">
        <row r="17">
          <cell r="R17">
            <v>0.4</v>
          </cell>
        </row>
        <row r="28">
          <cell r="R28">
            <v>0.92</v>
          </cell>
        </row>
        <row r="39">
          <cell r="R39">
            <v>6.6589999999999998</v>
          </cell>
        </row>
        <row r="40">
          <cell r="R40">
            <v>1.0027999999999999</v>
          </cell>
        </row>
      </sheetData>
      <sheetData sheetId="2"/>
      <sheetData sheetId="3">
        <row r="13">
          <cell r="R13">
            <v>0.89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V "/>
      <sheetName val="MODELO EFICIENCIA SOLIDEZ 2013"/>
      <sheetName val="LEGALIDAD EFIC. ADVA  2013"/>
      <sheetName val="Resumen Línea"/>
      <sheetName val="RESUMEN EJECUCION"/>
      <sheetName val="PRESENTACIÓN"/>
      <sheetName val="CALIFICACIÓN"/>
    </sheetNames>
    <sheetDataSet>
      <sheetData sheetId="0"/>
      <sheetData sheetId="1">
        <row r="13">
          <cell r="R13">
            <v>9.7000000000000003E-3</v>
          </cell>
        </row>
        <row r="27">
          <cell r="R27">
            <v>0.96</v>
          </cell>
        </row>
        <row r="37">
          <cell r="R37">
            <v>1.1000000000000001</v>
          </cell>
        </row>
      </sheetData>
      <sheetData sheetId="2">
        <row r="13">
          <cell r="R13">
            <v>0.97</v>
          </cell>
        </row>
        <row r="15">
          <cell r="R15">
            <v>0.83</v>
          </cell>
        </row>
        <row r="34">
          <cell r="R34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TRABAJO"/>
      <sheetName val="SEGUIMIENTO"/>
      <sheetName val="LINEA V"/>
      <sheetName val="RESUMEN EJECUCION"/>
      <sheetName val="PRESENTACIÓN"/>
      <sheetName val="Hoja1"/>
      <sheetName val="PARTICIPACIÓN SOCIAL 2013"/>
      <sheetName val="RESPONSAB. SOCIAL 2013"/>
      <sheetName val="DIRECCIONAMIENTO 2013"/>
      <sheetName val="SISTEMA GES ORGAN2013"/>
      <sheetName val="GESTIÓN CONTROL Y EVAL2013"/>
      <sheetName val="Resumen Línea 5"/>
      <sheetName val="Hoja2"/>
      <sheetName val="GESTION MERCADEO CORPOR2013"/>
      <sheetName val="DLLO DE SERVICIOS2013"/>
      <sheetName val="CALIFICACIÓN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R13">
            <v>0.96</v>
          </cell>
        </row>
        <row r="19">
          <cell r="R19">
            <v>0.94699999999999995</v>
          </cell>
        </row>
        <row r="27">
          <cell r="R27">
            <v>0.66</v>
          </cell>
        </row>
      </sheetData>
      <sheetData sheetId="7">
        <row r="12">
          <cell r="R12">
            <v>1</v>
          </cell>
        </row>
        <row r="31">
          <cell r="R31">
            <v>0.78</v>
          </cell>
        </row>
      </sheetData>
      <sheetData sheetId="8"/>
      <sheetData sheetId="9">
        <row r="17">
          <cell r="R17">
            <v>1</v>
          </cell>
        </row>
        <row r="30">
          <cell r="R30">
            <v>0.86399999999999999</v>
          </cell>
        </row>
      </sheetData>
      <sheetData sheetId="10">
        <row r="29">
          <cell r="R29">
            <v>1</v>
          </cell>
        </row>
        <row r="36">
          <cell r="R36">
            <v>0.83</v>
          </cell>
        </row>
        <row r="48">
          <cell r="R48">
            <v>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PONDERACIÓN"/>
      <sheetName val="SEGUIMTO PDLLO2012 - 2020"/>
    </sheetNames>
    <sheetDataSet>
      <sheetData sheetId="0">
        <row r="45">
          <cell r="F45">
            <v>4.4500000000000008E-4</v>
          </cell>
        </row>
        <row r="77">
          <cell r="F77">
            <v>1.3888888888888889E-3</v>
          </cell>
        </row>
        <row r="78">
          <cell r="F78">
            <v>2.2222222222222222E-3</v>
          </cell>
        </row>
        <row r="79">
          <cell r="F79">
            <v>2.2222222222222222E-3</v>
          </cell>
        </row>
        <row r="80">
          <cell r="F80">
            <v>5.5555555555555556E-4</v>
          </cell>
        </row>
        <row r="81">
          <cell r="F81">
            <v>1.1111111111111111E-3</v>
          </cell>
        </row>
        <row r="83">
          <cell r="F83">
            <v>1.1111111111111111E-3</v>
          </cell>
        </row>
        <row r="86">
          <cell r="F86">
            <v>2.2222222222222222E-3</v>
          </cell>
        </row>
        <row r="87">
          <cell r="F87">
            <v>2.2222222222222222E-3</v>
          </cell>
        </row>
        <row r="95">
          <cell r="F95">
            <v>2E-3</v>
          </cell>
        </row>
      </sheetData>
      <sheetData sheetId="1">
        <row r="10">
          <cell r="E1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II "/>
      <sheetName val="CAPITAL HUMANO 2013"/>
      <sheetName val="RESUMEN Línea 2"/>
      <sheetName val="PRESENTACIÓN"/>
      <sheetName val="GESTIÓN DEL CONOCIMIENTO2013"/>
      <sheetName val="TICS2013"/>
      <sheetName val="CALIFICACIÓN"/>
    </sheetNames>
    <sheetDataSet>
      <sheetData sheetId="0" refreshError="1"/>
      <sheetData sheetId="1">
        <row r="16">
          <cell r="R16">
            <v>0.8</v>
          </cell>
        </row>
        <row r="50">
          <cell r="R50">
            <v>1</v>
          </cell>
        </row>
        <row r="60">
          <cell r="R60">
            <v>1</v>
          </cell>
        </row>
        <row r="69">
          <cell r="R69">
            <v>1</v>
          </cell>
        </row>
        <row r="70">
          <cell r="R70">
            <v>0.84819999999999995</v>
          </cell>
        </row>
        <row r="80">
          <cell r="R80">
            <v>0.94</v>
          </cell>
        </row>
        <row r="81">
          <cell r="R81">
            <v>0.45</v>
          </cell>
        </row>
        <row r="82">
          <cell r="R82">
            <v>0.82</v>
          </cell>
        </row>
        <row r="98">
          <cell r="R98">
            <v>12</v>
          </cell>
        </row>
      </sheetData>
      <sheetData sheetId="2" refreshError="1"/>
      <sheetData sheetId="3" refreshError="1"/>
      <sheetData sheetId="4">
        <row r="13">
          <cell r="R13">
            <v>3</v>
          </cell>
        </row>
        <row r="16">
          <cell r="R16">
            <v>2</v>
          </cell>
        </row>
        <row r="28">
          <cell r="R28">
            <v>5154</v>
          </cell>
        </row>
      </sheetData>
      <sheetData sheetId="5">
        <row r="44">
          <cell r="R44">
            <v>0.93</v>
          </cell>
        </row>
        <row r="45">
          <cell r="R45">
            <v>1</v>
          </cell>
        </row>
        <row r="46">
          <cell r="R46">
            <v>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111111"/>
  <dimension ref="A1:Z40"/>
  <sheetViews>
    <sheetView zoomScale="75" workbookViewId="0">
      <selection activeCell="B6" sqref="B6"/>
    </sheetView>
  </sheetViews>
  <sheetFormatPr baseColWidth="10" defaultRowHeight="12.75" x14ac:dyDescent="0.2"/>
  <cols>
    <col min="1" max="1" width="4" customWidth="1"/>
    <col min="2" max="2" width="61.5703125" customWidth="1"/>
    <col min="3" max="3" width="5.42578125" customWidth="1"/>
    <col min="4" max="5" width="5" customWidth="1"/>
    <col min="6" max="6" width="4.85546875" customWidth="1"/>
    <col min="7" max="8" width="5.28515625" customWidth="1"/>
    <col min="9" max="9" width="5.140625" customWidth="1"/>
    <col min="10" max="11" width="5.28515625" customWidth="1"/>
    <col min="12" max="12" width="4.85546875" customWidth="1"/>
    <col min="13" max="13" width="5.28515625" customWidth="1"/>
    <col min="14" max="21" width="5.140625" customWidth="1"/>
    <col min="22" max="22" width="19.85546875" customWidth="1"/>
    <col min="23" max="25" width="3" customWidth="1"/>
    <col min="26" max="26" width="14.28515625" customWidth="1"/>
    <col min="27" max="27" width="3.85546875" customWidth="1"/>
    <col min="28" max="28" width="3.5703125" customWidth="1"/>
    <col min="29" max="29" width="6.28515625" customWidth="1"/>
  </cols>
  <sheetData>
    <row r="1" spans="1:26" ht="54" customHeight="1" thickBot="1" x14ac:dyDescent="0.25">
      <c r="A1" s="207" t="s">
        <v>32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6" ht="24" customHeight="1" thickBot="1" x14ac:dyDescent="0.25">
      <c r="A2" s="208" t="e">
        <f>#REF!</f>
        <v>#REF!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</row>
    <row r="3" spans="1:26" ht="15.75" customHeight="1" x14ac:dyDescent="0.2">
      <c r="A3" s="211" t="s">
        <v>0</v>
      </c>
      <c r="B3" s="213" t="s">
        <v>30</v>
      </c>
      <c r="C3" s="219" t="s">
        <v>26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1"/>
      <c r="V3" s="215" t="s">
        <v>27</v>
      </c>
    </row>
    <row r="4" spans="1:26" ht="16.5" thickBot="1" x14ac:dyDescent="0.25">
      <c r="A4" s="212"/>
      <c r="B4" s="214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216"/>
    </row>
    <row r="5" spans="1:26" ht="29.25" customHeight="1" x14ac:dyDescent="0.2">
      <c r="A5" s="1">
        <v>1</v>
      </c>
      <c r="B5" s="65" t="e">
        <f>#REF!</f>
        <v>#REF!</v>
      </c>
      <c r="C5" s="75" t="e">
        <f>+#REF!</f>
        <v>#REF!</v>
      </c>
      <c r="D5" s="75" t="e">
        <f>+#REF!</f>
        <v>#REF!</v>
      </c>
      <c r="E5" s="75" t="e">
        <f>+#REF!</f>
        <v>#REF!</v>
      </c>
      <c r="F5" s="75" t="e">
        <f>+#REF!</f>
        <v>#REF!</v>
      </c>
      <c r="G5" s="75" t="e">
        <f>+#REF!</f>
        <v>#REF!</v>
      </c>
      <c r="H5" s="75" t="e">
        <f>+#REF!</f>
        <v>#REF!</v>
      </c>
      <c r="I5" s="75" t="e">
        <f>+#REF!</f>
        <v>#REF!</v>
      </c>
      <c r="J5" s="75" t="e">
        <f>+#REF!</f>
        <v>#REF!</v>
      </c>
      <c r="K5" s="75" t="e">
        <f>+#REF!</f>
        <v>#REF!</v>
      </c>
      <c r="L5" s="75" t="e">
        <f>+#REF!</f>
        <v>#REF!</v>
      </c>
      <c r="M5" s="75" t="e">
        <f>+#REF!</f>
        <v>#REF!</v>
      </c>
      <c r="N5" s="75" t="e">
        <f>+#REF!</f>
        <v>#REF!</v>
      </c>
      <c r="O5" s="75" t="e">
        <f>+#REF!</f>
        <v>#REF!</v>
      </c>
      <c r="P5" s="75" t="e">
        <f>+#REF!</f>
        <v>#REF!</v>
      </c>
      <c r="Q5" s="75" t="e">
        <f>+#REF!</f>
        <v>#REF!</v>
      </c>
      <c r="R5" s="75" t="e">
        <f>+#REF!</f>
        <v>#REF!</v>
      </c>
      <c r="S5" s="75" t="e">
        <f>+#REF!</f>
        <v>#REF!</v>
      </c>
      <c r="T5" s="75" t="e">
        <f>+#REF!</f>
        <v>#REF!</v>
      </c>
      <c r="U5" s="75" t="e">
        <f>+#REF!</f>
        <v>#REF!</v>
      </c>
      <c r="V5" s="17" t="e">
        <f>IF((SUM(C5:U5))&gt;0,(SUM(C5:U5)),"--")</f>
        <v>#REF!</v>
      </c>
      <c r="Z5" s="2"/>
    </row>
    <row r="6" spans="1:26" ht="29.25" customHeight="1" x14ac:dyDescent="0.2">
      <c r="A6" s="3">
        <v>2</v>
      </c>
      <c r="B6" s="66" t="e">
        <f>#REF!</f>
        <v>#REF!</v>
      </c>
      <c r="C6" s="76" t="e">
        <f>+#REF!</f>
        <v>#REF!</v>
      </c>
      <c r="D6" s="76" t="e">
        <f>+#REF!</f>
        <v>#REF!</v>
      </c>
      <c r="E6" s="76" t="e">
        <f>+#REF!</f>
        <v>#REF!</v>
      </c>
      <c r="F6" s="76" t="e">
        <f>+#REF!</f>
        <v>#REF!</v>
      </c>
      <c r="G6" s="76" t="e">
        <f>+#REF!</f>
        <v>#REF!</v>
      </c>
      <c r="H6" s="76" t="e">
        <f>+#REF!</f>
        <v>#REF!</v>
      </c>
      <c r="I6" s="76" t="e">
        <f>+#REF!</f>
        <v>#REF!</v>
      </c>
      <c r="J6" s="76" t="e">
        <f>+#REF!</f>
        <v>#REF!</v>
      </c>
      <c r="K6" s="76" t="e">
        <f>+#REF!</f>
        <v>#REF!</v>
      </c>
      <c r="L6" s="76" t="e">
        <f>+#REF!</f>
        <v>#REF!</v>
      </c>
      <c r="M6" s="76" t="e">
        <f>+#REF!</f>
        <v>#REF!</v>
      </c>
      <c r="N6" s="76" t="e">
        <f>+#REF!</f>
        <v>#REF!</v>
      </c>
      <c r="O6" s="76" t="e">
        <f>+#REF!</f>
        <v>#REF!</v>
      </c>
      <c r="P6" s="76" t="e">
        <f>+#REF!</f>
        <v>#REF!</v>
      </c>
      <c r="Q6" s="76" t="e">
        <f>+#REF!</f>
        <v>#REF!</v>
      </c>
      <c r="R6" s="76" t="e">
        <f>+#REF!</f>
        <v>#REF!</v>
      </c>
      <c r="S6" s="76" t="e">
        <f>+#REF!</f>
        <v>#REF!</v>
      </c>
      <c r="T6" s="76" t="e">
        <f>+#REF!</f>
        <v>#REF!</v>
      </c>
      <c r="U6" s="76" t="e">
        <f>+#REF!</f>
        <v>#REF!</v>
      </c>
      <c r="V6" s="32" t="e">
        <f t="shared" ref="V6:V24" si="0">IF((SUM(C6:U6))&gt;0,(SUM(C6:U6)),"--")</f>
        <v>#REF!</v>
      </c>
      <c r="Z6" s="2"/>
    </row>
    <row r="7" spans="1:26" ht="29.25" customHeight="1" x14ac:dyDescent="0.2">
      <c r="A7" s="3">
        <v>3</v>
      </c>
      <c r="B7" s="66" t="e">
        <f>#REF!</f>
        <v>#REF!</v>
      </c>
      <c r="C7" s="76" t="e">
        <f>+#REF!</f>
        <v>#REF!</v>
      </c>
      <c r="D7" s="76" t="e">
        <f>+#REF!</f>
        <v>#REF!</v>
      </c>
      <c r="E7" s="76" t="e">
        <f>+#REF!</f>
        <v>#REF!</v>
      </c>
      <c r="F7" s="76" t="e">
        <f>+#REF!</f>
        <v>#REF!</v>
      </c>
      <c r="G7" s="76" t="e">
        <f>+#REF!</f>
        <v>#REF!</v>
      </c>
      <c r="H7" s="76" t="e">
        <f>+#REF!</f>
        <v>#REF!</v>
      </c>
      <c r="I7" s="76" t="e">
        <f>+#REF!</f>
        <v>#REF!</v>
      </c>
      <c r="J7" s="76" t="e">
        <f>+#REF!</f>
        <v>#REF!</v>
      </c>
      <c r="K7" s="76" t="e">
        <f>+#REF!</f>
        <v>#REF!</v>
      </c>
      <c r="L7" s="76" t="e">
        <f>+#REF!</f>
        <v>#REF!</v>
      </c>
      <c r="M7" s="76" t="e">
        <f>+#REF!</f>
        <v>#REF!</v>
      </c>
      <c r="N7" s="76" t="e">
        <f>+#REF!</f>
        <v>#REF!</v>
      </c>
      <c r="O7" s="76" t="e">
        <f>+#REF!</f>
        <v>#REF!</v>
      </c>
      <c r="P7" s="76" t="e">
        <f>+#REF!</f>
        <v>#REF!</v>
      </c>
      <c r="Q7" s="76" t="e">
        <f>+#REF!</f>
        <v>#REF!</v>
      </c>
      <c r="R7" s="76" t="e">
        <f>+#REF!</f>
        <v>#REF!</v>
      </c>
      <c r="S7" s="76" t="e">
        <f>+#REF!</f>
        <v>#REF!</v>
      </c>
      <c r="T7" s="76" t="e">
        <f>+#REF!</f>
        <v>#REF!</v>
      </c>
      <c r="U7" s="76" t="e">
        <f>+#REF!</f>
        <v>#REF!</v>
      </c>
      <c r="V7" s="32" t="e">
        <f t="shared" si="0"/>
        <v>#REF!</v>
      </c>
      <c r="Z7" s="2"/>
    </row>
    <row r="8" spans="1:26" ht="29.25" customHeight="1" x14ac:dyDescent="0.2">
      <c r="A8" s="3">
        <v>4</v>
      </c>
      <c r="B8" s="66" t="e">
        <f>#REF!</f>
        <v>#REF!</v>
      </c>
      <c r="C8" s="76" t="e">
        <f>+#REF!</f>
        <v>#REF!</v>
      </c>
      <c r="D8" s="76" t="e">
        <f>+#REF!</f>
        <v>#REF!</v>
      </c>
      <c r="E8" s="76" t="e">
        <f>+#REF!</f>
        <v>#REF!</v>
      </c>
      <c r="F8" s="76" t="e">
        <f>+#REF!</f>
        <v>#REF!</v>
      </c>
      <c r="G8" s="76" t="e">
        <f>+#REF!</f>
        <v>#REF!</v>
      </c>
      <c r="H8" s="76" t="e">
        <f>+#REF!</f>
        <v>#REF!</v>
      </c>
      <c r="I8" s="76" t="e">
        <f>+#REF!</f>
        <v>#REF!</v>
      </c>
      <c r="J8" s="76" t="e">
        <f>+#REF!</f>
        <v>#REF!</v>
      </c>
      <c r="K8" s="76" t="e">
        <f>+#REF!</f>
        <v>#REF!</v>
      </c>
      <c r="L8" s="76" t="e">
        <f>+#REF!</f>
        <v>#REF!</v>
      </c>
      <c r="M8" s="76" t="e">
        <f>+#REF!</f>
        <v>#REF!</v>
      </c>
      <c r="N8" s="76" t="e">
        <f>+#REF!</f>
        <v>#REF!</v>
      </c>
      <c r="O8" s="76" t="e">
        <f>+#REF!</f>
        <v>#REF!</v>
      </c>
      <c r="P8" s="76" t="e">
        <f>+#REF!</f>
        <v>#REF!</v>
      </c>
      <c r="Q8" s="76" t="e">
        <f>+#REF!</f>
        <v>#REF!</v>
      </c>
      <c r="R8" s="76" t="e">
        <f>+#REF!</f>
        <v>#REF!</v>
      </c>
      <c r="S8" s="76" t="e">
        <f>+#REF!</f>
        <v>#REF!</v>
      </c>
      <c r="T8" s="76" t="e">
        <f>+#REF!</f>
        <v>#REF!</v>
      </c>
      <c r="U8" s="76" t="e">
        <f>+#REF!</f>
        <v>#REF!</v>
      </c>
      <c r="V8" s="32" t="e">
        <f t="shared" si="0"/>
        <v>#REF!</v>
      </c>
      <c r="Z8" s="2"/>
    </row>
    <row r="9" spans="1:26" ht="29.25" customHeight="1" x14ac:dyDescent="0.2">
      <c r="A9" s="3">
        <v>5</v>
      </c>
      <c r="B9" s="66" t="e">
        <f>#REF!</f>
        <v>#REF!</v>
      </c>
      <c r="C9" s="76" t="e">
        <f>+#REF!</f>
        <v>#REF!</v>
      </c>
      <c r="D9" s="76" t="e">
        <f>+#REF!</f>
        <v>#REF!</v>
      </c>
      <c r="E9" s="76" t="e">
        <f>+#REF!</f>
        <v>#REF!</v>
      </c>
      <c r="F9" s="76" t="e">
        <f>+#REF!</f>
        <v>#REF!</v>
      </c>
      <c r="G9" s="76" t="e">
        <f>+#REF!</f>
        <v>#REF!</v>
      </c>
      <c r="H9" s="76" t="e">
        <f>+#REF!</f>
        <v>#REF!</v>
      </c>
      <c r="I9" s="76" t="e">
        <f>+#REF!</f>
        <v>#REF!</v>
      </c>
      <c r="J9" s="76" t="e">
        <f>+#REF!</f>
        <v>#REF!</v>
      </c>
      <c r="K9" s="76" t="e">
        <f>+#REF!</f>
        <v>#REF!</v>
      </c>
      <c r="L9" s="76" t="e">
        <f>+#REF!</f>
        <v>#REF!</v>
      </c>
      <c r="M9" s="76" t="e">
        <f>+#REF!</f>
        <v>#REF!</v>
      </c>
      <c r="N9" s="76" t="e">
        <f>+#REF!</f>
        <v>#REF!</v>
      </c>
      <c r="O9" s="76" t="e">
        <f>+#REF!</f>
        <v>#REF!</v>
      </c>
      <c r="P9" s="76" t="e">
        <f>+#REF!</f>
        <v>#REF!</v>
      </c>
      <c r="Q9" s="76" t="e">
        <f>+#REF!</f>
        <v>#REF!</v>
      </c>
      <c r="R9" s="76" t="e">
        <f>+#REF!</f>
        <v>#REF!</v>
      </c>
      <c r="S9" s="76" t="e">
        <f>+#REF!</f>
        <v>#REF!</v>
      </c>
      <c r="T9" s="76" t="e">
        <f>+#REF!</f>
        <v>#REF!</v>
      </c>
      <c r="U9" s="76" t="e">
        <f>+#REF!</f>
        <v>#REF!</v>
      </c>
      <c r="V9" s="32" t="e">
        <f t="shared" si="0"/>
        <v>#REF!</v>
      </c>
      <c r="Z9" s="2"/>
    </row>
    <row r="10" spans="1:26" ht="29.25" customHeight="1" x14ac:dyDescent="0.2">
      <c r="A10" s="3">
        <v>6</v>
      </c>
      <c r="B10" s="59" t="e">
        <f>#REF!</f>
        <v>#REF!</v>
      </c>
      <c r="C10" s="76" t="e">
        <f>+#REF!</f>
        <v>#REF!</v>
      </c>
      <c r="D10" s="76" t="e">
        <f>+#REF!</f>
        <v>#REF!</v>
      </c>
      <c r="E10" s="76" t="e">
        <f>+#REF!</f>
        <v>#REF!</v>
      </c>
      <c r="F10" s="76" t="e">
        <f>+#REF!</f>
        <v>#REF!</v>
      </c>
      <c r="G10" s="76" t="e">
        <f>+#REF!</f>
        <v>#REF!</v>
      </c>
      <c r="H10" s="76" t="e">
        <f>+#REF!</f>
        <v>#REF!</v>
      </c>
      <c r="I10" s="76" t="e">
        <f>+#REF!</f>
        <v>#REF!</v>
      </c>
      <c r="J10" s="76" t="e">
        <f>+#REF!</f>
        <v>#REF!</v>
      </c>
      <c r="K10" s="76" t="e">
        <f>+#REF!</f>
        <v>#REF!</v>
      </c>
      <c r="L10" s="76" t="e">
        <f>+#REF!</f>
        <v>#REF!</v>
      </c>
      <c r="M10" s="76" t="e">
        <f>+#REF!</f>
        <v>#REF!</v>
      </c>
      <c r="N10" s="76" t="e">
        <f>+#REF!</f>
        <v>#REF!</v>
      </c>
      <c r="O10" s="76" t="e">
        <f>+#REF!</f>
        <v>#REF!</v>
      </c>
      <c r="P10" s="76" t="e">
        <f>+#REF!</f>
        <v>#REF!</v>
      </c>
      <c r="Q10" s="76" t="e">
        <f>+#REF!</f>
        <v>#REF!</v>
      </c>
      <c r="R10" s="76" t="e">
        <f>+#REF!</f>
        <v>#REF!</v>
      </c>
      <c r="S10" s="76" t="e">
        <f>+#REF!</f>
        <v>#REF!</v>
      </c>
      <c r="T10" s="76" t="e">
        <f>+#REF!</f>
        <v>#REF!</v>
      </c>
      <c r="U10" s="76" t="e">
        <f>+#REF!</f>
        <v>#REF!</v>
      </c>
      <c r="V10" s="32" t="e">
        <f t="shared" si="0"/>
        <v>#REF!</v>
      </c>
      <c r="Z10" s="2"/>
    </row>
    <row r="11" spans="1:26" ht="29.25" customHeight="1" x14ac:dyDescent="0.2">
      <c r="A11" s="3">
        <v>7</v>
      </c>
      <c r="B11" s="59" t="e">
        <f>#REF!</f>
        <v>#REF!</v>
      </c>
      <c r="C11" s="76" t="e">
        <f>+#REF!</f>
        <v>#REF!</v>
      </c>
      <c r="D11" s="76" t="e">
        <f>+#REF!</f>
        <v>#REF!</v>
      </c>
      <c r="E11" s="76" t="e">
        <f>+#REF!</f>
        <v>#REF!</v>
      </c>
      <c r="F11" s="76" t="e">
        <f>+#REF!</f>
        <v>#REF!</v>
      </c>
      <c r="G11" s="76" t="e">
        <f>+#REF!</f>
        <v>#REF!</v>
      </c>
      <c r="H11" s="76" t="e">
        <f>+#REF!</f>
        <v>#REF!</v>
      </c>
      <c r="I11" s="76" t="e">
        <f>+#REF!</f>
        <v>#REF!</v>
      </c>
      <c r="J11" s="76" t="e">
        <f>+#REF!</f>
        <v>#REF!</v>
      </c>
      <c r="K11" s="76" t="e">
        <f>+#REF!</f>
        <v>#REF!</v>
      </c>
      <c r="L11" s="76" t="e">
        <f>+#REF!</f>
        <v>#REF!</v>
      </c>
      <c r="M11" s="76" t="e">
        <f>+#REF!</f>
        <v>#REF!</v>
      </c>
      <c r="N11" s="76" t="e">
        <f>+#REF!</f>
        <v>#REF!</v>
      </c>
      <c r="O11" s="76" t="e">
        <f>+#REF!</f>
        <v>#REF!</v>
      </c>
      <c r="P11" s="76" t="e">
        <f>+#REF!</f>
        <v>#REF!</v>
      </c>
      <c r="Q11" s="76" t="e">
        <f>+#REF!</f>
        <v>#REF!</v>
      </c>
      <c r="R11" s="76" t="e">
        <f>+#REF!</f>
        <v>#REF!</v>
      </c>
      <c r="S11" s="76" t="e">
        <f>+#REF!</f>
        <v>#REF!</v>
      </c>
      <c r="T11" s="76" t="e">
        <f>+#REF!</f>
        <v>#REF!</v>
      </c>
      <c r="U11" s="76" t="e">
        <f>+#REF!</f>
        <v>#REF!</v>
      </c>
      <c r="V11" s="32" t="e">
        <f t="shared" si="0"/>
        <v>#REF!</v>
      </c>
      <c r="Z11" s="2"/>
    </row>
    <row r="12" spans="1:26" ht="29.25" customHeight="1" x14ac:dyDescent="0.2">
      <c r="A12" s="3">
        <v>8</v>
      </c>
      <c r="B12" s="59" t="e">
        <f>#REF!</f>
        <v>#REF!</v>
      </c>
      <c r="C12" s="76" t="e">
        <f>+#REF!</f>
        <v>#REF!</v>
      </c>
      <c r="D12" s="76" t="e">
        <f>+#REF!</f>
        <v>#REF!</v>
      </c>
      <c r="E12" s="76" t="e">
        <f>+#REF!</f>
        <v>#REF!</v>
      </c>
      <c r="F12" s="76" t="e">
        <f>+#REF!</f>
        <v>#REF!</v>
      </c>
      <c r="G12" s="76" t="e">
        <f>+#REF!</f>
        <v>#REF!</v>
      </c>
      <c r="H12" s="76" t="e">
        <f>+#REF!</f>
        <v>#REF!</v>
      </c>
      <c r="I12" s="76" t="e">
        <f>+#REF!</f>
        <v>#REF!</v>
      </c>
      <c r="J12" s="76" t="e">
        <f>+#REF!</f>
        <v>#REF!</v>
      </c>
      <c r="K12" s="76" t="e">
        <f>+#REF!</f>
        <v>#REF!</v>
      </c>
      <c r="L12" s="76" t="e">
        <f>+#REF!</f>
        <v>#REF!</v>
      </c>
      <c r="M12" s="76" t="e">
        <f>+#REF!</f>
        <v>#REF!</v>
      </c>
      <c r="N12" s="76" t="e">
        <f>+#REF!</f>
        <v>#REF!</v>
      </c>
      <c r="O12" s="76" t="e">
        <f>+#REF!</f>
        <v>#REF!</v>
      </c>
      <c r="P12" s="76" t="e">
        <f>+#REF!</f>
        <v>#REF!</v>
      </c>
      <c r="Q12" s="76" t="e">
        <f>+#REF!</f>
        <v>#REF!</v>
      </c>
      <c r="R12" s="76" t="e">
        <f>+#REF!</f>
        <v>#REF!</v>
      </c>
      <c r="S12" s="76" t="e">
        <f>+#REF!</f>
        <v>#REF!</v>
      </c>
      <c r="T12" s="76" t="e">
        <f>+#REF!</f>
        <v>#REF!</v>
      </c>
      <c r="U12" s="76" t="e">
        <f>+#REF!</f>
        <v>#REF!</v>
      </c>
      <c r="V12" s="32" t="e">
        <f t="shared" si="0"/>
        <v>#REF!</v>
      </c>
      <c r="Z12" s="2"/>
    </row>
    <row r="13" spans="1:26" ht="29.25" customHeight="1" x14ac:dyDescent="0.2">
      <c r="A13" s="3">
        <v>9</v>
      </c>
      <c r="B13" s="59" t="e">
        <f>#REF!</f>
        <v>#REF!</v>
      </c>
      <c r="C13" s="76" t="e">
        <f>+#REF!</f>
        <v>#REF!</v>
      </c>
      <c r="D13" s="76" t="e">
        <f>+#REF!</f>
        <v>#REF!</v>
      </c>
      <c r="E13" s="76" t="e">
        <f>+#REF!</f>
        <v>#REF!</v>
      </c>
      <c r="F13" s="76" t="e">
        <f>+#REF!</f>
        <v>#REF!</v>
      </c>
      <c r="G13" s="76" t="e">
        <f>+#REF!</f>
        <v>#REF!</v>
      </c>
      <c r="H13" s="76" t="e">
        <f>+#REF!</f>
        <v>#REF!</v>
      </c>
      <c r="I13" s="76" t="e">
        <f>+#REF!</f>
        <v>#REF!</v>
      </c>
      <c r="J13" s="76" t="e">
        <f>+#REF!</f>
        <v>#REF!</v>
      </c>
      <c r="K13" s="76" t="e">
        <f>+#REF!</f>
        <v>#REF!</v>
      </c>
      <c r="L13" s="76" t="e">
        <f>+#REF!</f>
        <v>#REF!</v>
      </c>
      <c r="M13" s="76" t="e">
        <f>+#REF!</f>
        <v>#REF!</v>
      </c>
      <c r="N13" s="76" t="e">
        <f>+#REF!</f>
        <v>#REF!</v>
      </c>
      <c r="O13" s="76" t="e">
        <f>+#REF!</f>
        <v>#REF!</v>
      </c>
      <c r="P13" s="76" t="e">
        <f>+#REF!</f>
        <v>#REF!</v>
      </c>
      <c r="Q13" s="76" t="e">
        <f>+#REF!</f>
        <v>#REF!</v>
      </c>
      <c r="R13" s="76" t="e">
        <f>+#REF!</f>
        <v>#REF!</v>
      </c>
      <c r="S13" s="76" t="e">
        <f>+#REF!</f>
        <v>#REF!</v>
      </c>
      <c r="T13" s="76" t="e">
        <f>+#REF!</f>
        <v>#REF!</v>
      </c>
      <c r="U13" s="76" t="e">
        <f>+#REF!</f>
        <v>#REF!</v>
      </c>
      <c r="V13" s="32" t="e">
        <f t="shared" si="0"/>
        <v>#REF!</v>
      </c>
      <c r="Z13" s="2"/>
    </row>
    <row r="14" spans="1:26" ht="29.25" customHeight="1" x14ac:dyDescent="0.2">
      <c r="A14" s="3">
        <v>10</v>
      </c>
      <c r="B14" s="59" t="e">
        <f>#REF!</f>
        <v>#REF!</v>
      </c>
      <c r="C14" s="76" t="e">
        <f>+#REF!</f>
        <v>#REF!</v>
      </c>
      <c r="D14" s="76" t="e">
        <f>+#REF!</f>
        <v>#REF!</v>
      </c>
      <c r="E14" s="76" t="e">
        <f>+#REF!</f>
        <v>#REF!</v>
      </c>
      <c r="F14" s="76" t="e">
        <f>+#REF!</f>
        <v>#REF!</v>
      </c>
      <c r="G14" s="76" t="e">
        <f>+#REF!</f>
        <v>#REF!</v>
      </c>
      <c r="H14" s="76" t="e">
        <f>+#REF!</f>
        <v>#REF!</v>
      </c>
      <c r="I14" s="76" t="e">
        <f>+#REF!</f>
        <v>#REF!</v>
      </c>
      <c r="J14" s="76" t="e">
        <f>+#REF!</f>
        <v>#REF!</v>
      </c>
      <c r="K14" s="76" t="e">
        <f>+#REF!</f>
        <v>#REF!</v>
      </c>
      <c r="L14" s="76" t="e">
        <f>+#REF!</f>
        <v>#REF!</v>
      </c>
      <c r="M14" s="76" t="e">
        <f>+#REF!</f>
        <v>#REF!</v>
      </c>
      <c r="N14" s="76" t="e">
        <f>+#REF!</f>
        <v>#REF!</v>
      </c>
      <c r="O14" s="76" t="e">
        <f>+#REF!</f>
        <v>#REF!</v>
      </c>
      <c r="P14" s="76" t="e">
        <f>+#REF!</f>
        <v>#REF!</v>
      </c>
      <c r="Q14" s="76" t="e">
        <f>+#REF!</f>
        <v>#REF!</v>
      </c>
      <c r="R14" s="76" t="e">
        <f>+#REF!</f>
        <v>#REF!</v>
      </c>
      <c r="S14" s="76" t="e">
        <f>+#REF!</f>
        <v>#REF!</v>
      </c>
      <c r="T14" s="76" t="e">
        <f>+#REF!</f>
        <v>#REF!</v>
      </c>
      <c r="U14" s="76" t="e">
        <f>+#REF!</f>
        <v>#REF!</v>
      </c>
      <c r="V14" s="32" t="e">
        <f t="shared" si="0"/>
        <v>#REF!</v>
      </c>
      <c r="Z14" s="2"/>
    </row>
    <row r="15" spans="1:26" ht="29.25" customHeight="1" x14ac:dyDescent="0.2">
      <c r="A15" s="3">
        <v>11</v>
      </c>
      <c r="B15" s="59" t="e">
        <f>#REF!</f>
        <v>#REF!</v>
      </c>
      <c r="C15" s="76" t="e">
        <f>+#REF!</f>
        <v>#REF!</v>
      </c>
      <c r="D15" s="76" t="e">
        <f>+#REF!</f>
        <v>#REF!</v>
      </c>
      <c r="E15" s="76" t="e">
        <f>+#REF!</f>
        <v>#REF!</v>
      </c>
      <c r="F15" s="76" t="e">
        <f>+#REF!</f>
        <v>#REF!</v>
      </c>
      <c r="G15" s="76" t="e">
        <f>+#REF!</f>
        <v>#REF!</v>
      </c>
      <c r="H15" s="76" t="e">
        <f>+#REF!</f>
        <v>#REF!</v>
      </c>
      <c r="I15" s="76" t="e">
        <f>+#REF!</f>
        <v>#REF!</v>
      </c>
      <c r="J15" s="76" t="e">
        <f>+#REF!</f>
        <v>#REF!</v>
      </c>
      <c r="K15" s="76" t="e">
        <f>+#REF!</f>
        <v>#REF!</v>
      </c>
      <c r="L15" s="76" t="e">
        <f>+#REF!</f>
        <v>#REF!</v>
      </c>
      <c r="M15" s="76" t="e">
        <f>+#REF!</f>
        <v>#REF!</v>
      </c>
      <c r="N15" s="76" t="e">
        <f>+#REF!</f>
        <v>#REF!</v>
      </c>
      <c r="O15" s="76" t="e">
        <f>+#REF!</f>
        <v>#REF!</v>
      </c>
      <c r="P15" s="76" t="e">
        <f>+#REF!</f>
        <v>#REF!</v>
      </c>
      <c r="Q15" s="76" t="e">
        <f>+#REF!</f>
        <v>#REF!</v>
      </c>
      <c r="R15" s="76" t="e">
        <f>+#REF!</f>
        <v>#REF!</v>
      </c>
      <c r="S15" s="76" t="e">
        <f>+#REF!</f>
        <v>#REF!</v>
      </c>
      <c r="T15" s="76" t="e">
        <f>+#REF!</f>
        <v>#REF!</v>
      </c>
      <c r="U15" s="76" t="e">
        <f>+#REF!</f>
        <v>#REF!</v>
      </c>
      <c r="V15" s="32" t="e">
        <f t="shared" si="0"/>
        <v>#REF!</v>
      </c>
      <c r="Z15" s="2"/>
    </row>
    <row r="16" spans="1:26" ht="29.25" customHeight="1" x14ac:dyDescent="0.2">
      <c r="A16" s="3">
        <v>12</v>
      </c>
      <c r="B16" s="59" t="e">
        <f>#REF!</f>
        <v>#REF!</v>
      </c>
      <c r="C16" s="76" t="e">
        <f>+#REF!</f>
        <v>#REF!</v>
      </c>
      <c r="D16" s="76" t="e">
        <f>+#REF!</f>
        <v>#REF!</v>
      </c>
      <c r="E16" s="76" t="e">
        <f>+#REF!</f>
        <v>#REF!</v>
      </c>
      <c r="F16" s="76" t="e">
        <f>+#REF!</f>
        <v>#REF!</v>
      </c>
      <c r="G16" s="76" t="e">
        <f>+#REF!</f>
        <v>#REF!</v>
      </c>
      <c r="H16" s="76" t="e">
        <f>+#REF!</f>
        <v>#REF!</v>
      </c>
      <c r="I16" s="76" t="e">
        <f>+#REF!</f>
        <v>#REF!</v>
      </c>
      <c r="J16" s="76" t="e">
        <f>+#REF!</f>
        <v>#REF!</v>
      </c>
      <c r="K16" s="76" t="e">
        <f>+#REF!</f>
        <v>#REF!</v>
      </c>
      <c r="L16" s="76" t="e">
        <f>+#REF!</f>
        <v>#REF!</v>
      </c>
      <c r="M16" s="76" t="e">
        <f>+#REF!</f>
        <v>#REF!</v>
      </c>
      <c r="N16" s="76" t="e">
        <f>+#REF!</f>
        <v>#REF!</v>
      </c>
      <c r="O16" s="76" t="e">
        <f>+#REF!</f>
        <v>#REF!</v>
      </c>
      <c r="P16" s="76" t="e">
        <f>+#REF!</f>
        <v>#REF!</v>
      </c>
      <c r="Q16" s="76" t="e">
        <f>+#REF!</f>
        <v>#REF!</v>
      </c>
      <c r="R16" s="76" t="e">
        <f>+#REF!</f>
        <v>#REF!</v>
      </c>
      <c r="S16" s="76" t="e">
        <f>+#REF!</f>
        <v>#REF!</v>
      </c>
      <c r="T16" s="76" t="e">
        <f>+#REF!</f>
        <v>#REF!</v>
      </c>
      <c r="U16" s="76" t="e">
        <f>+#REF!</f>
        <v>#REF!</v>
      </c>
      <c r="V16" s="32" t="e">
        <f t="shared" si="0"/>
        <v>#REF!</v>
      </c>
      <c r="Z16" s="2"/>
    </row>
    <row r="17" spans="1:26" ht="29.25" customHeight="1" x14ac:dyDescent="0.2">
      <c r="A17" s="3">
        <v>13</v>
      </c>
      <c r="B17" s="59" t="e">
        <f>#REF!</f>
        <v>#REF!</v>
      </c>
      <c r="C17" s="76" t="e">
        <f>+#REF!</f>
        <v>#REF!</v>
      </c>
      <c r="D17" s="76" t="e">
        <f>+#REF!</f>
        <v>#REF!</v>
      </c>
      <c r="E17" s="76" t="e">
        <f>+#REF!</f>
        <v>#REF!</v>
      </c>
      <c r="F17" s="76" t="e">
        <f>+#REF!</f>
        <v>#REF!</v>
      </c>
      <c r="G17" s="76" t="e">
        <f>+#REF!</f>
        <v>#REF!</v>
      </c>
      <c r="H17" s="76" t="e">
        <f>+#REF!</f>
        <v>#REF!</v>
      </c>
      <c r="I17" s="76" t="e">
        <f>+#REF!</f>
        <v>#REF!</v>
      </c>
      <c r="J17" s="76" t="e">
        <f>+#REF!</f>
        <v>#REF!</v>
      </c>
      <c r="K17" s="76" t="e">
        <f>+#REF!</f>
        <v>#REF!</v>
      </c>
      <c r="L17" s="76" t="e">
        <f>+#REF!</f>
        <v>#REF!</v>
      </c>
      <c r="M17" s="76" t="e">
        <f>+#REF!</f>
        <v>#REF!</v>
      </c>
      <c r="N17" s="76" t="e">
        <f>+#REF!</f>
        <v>#REF!</v>
      </c>
      <c r="O17" s="76" t="e">
        <f>+#REF!</f>
        <v>#REF!</v>
      </c>
      <c r="P17" s="76" t="e">
        <f>+#REF!</f>
        <v>#REF!</v>
      </c>
      <c r="Q17" s="76" t="e">
        <f>+#REF!</f>
        <v>#REF!</v>
      </c>
      <c r="R17" s="76" t="e">
        <f>+#REF!</f>
        <v>#REF!</v>
      </c>
      <c r="S17" s="76" t="e">
        <f>+#REF!</f>
        <v>#REF!</v>
      </c>
      <c r="T17" s="76" t="e">
        <f>+#REF!</f>
        <v>#REF!</v>
      </c>
      <c r="U17" s="76" t="e">
        <f>+#REF!</f>
        <v>#REF!</v>
      </c>
      <c r="V17" s="32" t="e">
        <f t="shared" si="0"/>
        <v>#REF!</v>
      </c>
      <c r="Z17" s="2"/>
    </row>
    <row r="18" spans="1:26" ht="29.25" customHeight="1" x14ac:dyDescent="0.2">
      <c r="A18" s="3">
        <v>14</v>
      </c>
      <c r="B18" s="59" t="e">
        <f>#REF!</f>
        <v>#REF!</v>
      </c>
      <c r="C18" s="76" t="e">
        <f>+#REF!</f>
        <v>#REF!</v>
      </c>
      <c r="D18" s="76" t="e">
        <f>+#REF!</f>
        <v>#REF!</v>
      </c>
      <c r="E18" s="76" t="e">
        <f>+#REF!</f>
        <v>#REF!</v>
      </c>
      <c r="F18" s="76" t="e">
        <f>+#REF!</f>
        <v>#REF!</v>
      </c>
      <c r="G18" s="76" t="e">
        <f>+#REF!</f>
        <v>#REF!</v>
      </c>
      <c r="H18" s="76" t="e">
        <f>+#REF!</f>
        <v>#REF!</v>
      </c>
      <c r="I18" s="76" t="e">
        <f>+#REF!</f>
        <v>#REF!</v>
      </c>
      <c r="J18" s="76" t="e">
        <f>+#REF!</f>
        <v>#REF!</v>
      </c>
      <c r="K18" s="76" t="e">
        <f>+#REF!</f>
        <v>#REF!</v>
      </c>
      <c r="L18" s="76" t="e">
        <f>+#REF!</f>
        <v>#REF!</v>
      </c>
      <c r="M18" s="76" t="e">
        <f>+#REF!</f>
        <v>#REF!</v>
      </c>
      <c r="N18" s="76" t="e">
        <f>+#REF!</f>
        <v>#REF!</v>
      </c>
      <c r="O18" s="76" t="e">
        <f>+#REF!</f>
        <v>#REF!</v>
      </c>
      <c r="P18" s="76" t="e">
        <f>+#REF!</f>
        <v>#REF!</v>
      </c>
      <c r="Q18" s="76" t="e">
        <f>+#REF!</f>
        <v>#REF!</v>
      </c>
      <c r="R18" s="76" t="e">
        <f>+#REF!</f>
        <v>#REF!</v>
      </c>
      <c r="S18" s="76" t="e">
        <f>+#REF!</f>
        <v>#REF!</v>
      </c>
      <c r="T18" s="76" t="e">
        <f>+#REF!</f>
        <v>#REF!</v>
      </c>
      <c r="U18" s="76" t="e">
        <f>+#REF!</f>
        <v>#REF!</v>
      </c>
      <c r="V18" s="32" t="e">
        <f t="shared" si="0"/>
        <v>#REF!</v>
      </c>
      <c r="Z18" s="2"/>
    </row>
    <row r="19" spans="1:26" ht="29.25" customHeight="1" x14ac:dyDescent="0.2">
      <c r="A19" s="3">
        <v>15</v>
      </c>
      <c r="B19" s="59" t="e">
        <f>#REF!</f>
        <v>#REF!</v>
      </c>
      <c r="C19" s="76" t="e">
        <f>+#REF!</f>
        <v>#REF!</v>
      </c>
      <c r="D19" s="76" t="e">
        <f>+#REF!</f>
        <v>#REF!</v>
      </c>
      <c r="E19" s="76" t="e">
        <f>+#REF!</f>
        <v>#REF!</v>
      </c>
      <c r="F19" s="76" t="e">
        <f>+#REF!</f>
        <v>#REF!</v>
      </c>
      <c r="G19" s="76" t="e">
        <f>+#REF!</f>
        <v>#REF!</v>
      </c>
      <c r="H19" s="76" t="e">
        <f>+#REF!</f>
        <v>#REF!</v>
      </c>
      <c r="I19" s="76" t="e">
        <f>+#REF!</f>
        <v>#REF!</v>
      </c>
      <c r="J19" s="76" t="e">
        <f>+#REF!</f>
        <v>#REF!</v>
      </c>
      <c r="K19" s="76" t="e">
        <f>+#REF!</f>
        <v>#REF!</v>
      </c>
      <c r="L19" s="76" t="e">
        <f>+#REF!</f>
        <v>#REF!</v>
      </c>
      <c r="M19" s="76" t="e">
        <f>+#REF!</f>
        <v>#REF!</v>
      </c>
      <c r="N19" s="76" t="e">
        <f>+#REF!</f>
        <v>#REF!</v>
      </c>
      <c r="O19" s="76" t="e">
        <f>+#REF!</f>
        <v>#REF!</v>
      </c>
      <c r="P19" s="76" t="e">
        <f>+#REF!</f>
        <v>#REF!</v>
      </c>
      <c r="Q19" s="76" t="e">
        <f>+#REF!</f>
        <v>#REF!</v>
      </c>
      <c r="R19" s="76" t="e">
        <f>+#REF!</f>
        <v>#REF!</v>
      </c>
      <c r="S19" s="76" t="e">
        <f>+#REF!</f>
        <v>#REF!</v>
      </c>
      <c r="T19" s="76" t="e">
        <f>+#REF!</f>
        <v>#REF!</v>
      </c>
      <c r="U19" s="76" t="e">
        <f>+#REF!</f>
        <v>#REF!</v>
      </c>
      <c r="V19" s="32" t="e">
        <f t="shared" si="0"/>
        <v>#REF!</v>
      </c>
      <c r="Z19" s="2"/>
    </row>
    <row r="20" spans="1:26" ht="29.25" customHeight="1" x14ac:dyDescent="0.2">
      <c r="A20" s="3">
        <v>16</v>
      </c>
      <c r="B20" s="59" t="e">
        <f>#REF!</f>
        <v>#REF!</v>
      </c>
      <c r="C20" s="76" t="e">
        <f>+#REF!</f>
        <v>#REF!</v>
      </c>
      <c r="D20" s="76" t="e">
        <f>+#REF!</f>
        <v>#REF!</v>
      </c>
      <c r="E20" s="76" t="e">
        <f>+#REF!</f>
        <v>#REF!</v>
      </c>
      <c r="F20" s="76" t="e">
        <f>+#REF!</f>
        <v>#REF!</v>
      </c>
      <c r="G20" s="76" t="e">
        <f>+#REF!</f>
        <v>#REF!</v>
      </c>
      <c r="H20" s="76" t="e">
        <f>+#REF!</f>
        <v>#REF!</v>
      </c>
      <c r="I20" s="76" t="e">
        <f>+#REF!</f>
        <v>#REF!</v>
      </c>
      <c r="J20" s="76" t="e">
        <f>+#REF!</f>
        <v>#REF!</v>
      </c>
      <c r="K20" s="76" t="e">
        <f>+#REF!</f>
        <v>#REF!</v>
      </c>
      <c r="L20" s="76" t="e">
        <f>+#REF!</f>
        <v>#REF!</v>
      </c>
      <c r="M20" s="76" t="e">
        <f>+#REF!</f>
        <v>#REF!</v>
      </c>
      <c r="N20" s="76" t="e">
        <f>+#REF!</f>
        <v>#REF!</v>
      </c>
      <c r="O20" s="76" t="e">
        <f>+#REF!</f>
        <v>#REF!</v>
      </c>
      <c r="P20" s="76" t="e">
        <f>+#REF!</f>
        <v>#REF!</v>
      </c>
      <c r="Q20" s="76" t="e">
        <f>+#REF!</f>
        <v>#REF!</v>
      </c>
      <c r="R20" s="76" t="e">
        <f>+#REF!</f>
        <v>#REF!</v>
      </c>
      <c r="S20" s="76" t="e">
        <f>+#REF!</f>
        <v>#REF!</v>
      </c>
      <c r="T20" s="76" t="e">
        <f>+#REF!</f>
        <v>#REF!</v>
      </c>
      <c r="U20" s="76" t="e">
        <f>+#REF!</f>
        <v>#REF!</v>
      </c>
      <c r="V20" s="32" t="e">
        <f t="shared" si="0"/>
        <v>#REF!</v>
      </c>
      <c r="Z20" s="2"/>
    </row>
    <row r="21" spans="1:26" ht="29.25" customHeight="1" x14ac:dyDescent="0.2">
      <c r="A21" s="3">
        <v>17</v>
      </c>
      <c r="B21" s="59" t="e">
        <f>#REF!</f>
        <v>#REF!</v>
      </c>
      <c r="C21" s="76" t="e">
        <f>+#REF!</f>
        <v>#REF!</v>
      </c>
      <c r="D21" s="76" t="e">
        <f>+#REF!</f>
        <v>#REF!</v>
      </c>
      <c r="E21" s="76" t="e">
        <f>+#REF!</f>
        <v>#REF!</v>
      </c>
      <c r="F21" s="76" t="e">
        <f>+#REF!</f>
        <v>#REF!</v>
      </c>
      <c r="G21" s="76" t="e">
        <f>+#REF!</f>
        <v>#REF!</v>
      </c>
      <c r="H21" s="76" t="e">
        <f>+#REF!</f>
        <v>#REF!</v>
      </c>
      <c r="I21" s="76" t="e">
        <f>+#REF!</f>
        <v>#REF!</v>
      </c>
      <c r="J21" s="76" t="e">
        <f>+#REF!</f>
        <v>#REF!</v>
      </c>
      <c r="K21" s="76" t="e">
        <f>+#REF!</f>
        <v>#REF!</v>
      </c>
      <c r="L21" s="76" t="e">
        <f>+#REF!</f>
        <v>#REF!</v>
      </c>
      <c r="M21" s="76" t="e">
        <f>+#REF!</f>
        <v>#REF!</v>
      </c>
      <c r="N21" s="76" t="e">
        <f>+#REF!</f>
        <v>#REF!</v>
      </c>
      <c r="O21" s="76" t="e">
        <f>+#REF!</f>
        <v>#REF!</v>
      </c>
      <c r="P21" s="76" t="e">
        <f>+#REF!</f>
        <v>#REF!</v>
      </c>
      <c r="Q21" s="76" t="e">
        <f>+#REF!</f>
        <v>#REF!</v>
      </c>
      <c r="R21" s="76" t="e">
        <f>+#REF!</f>
        <v>#REF!</v>
      </c>
      <c r="S21" s="76" t="e">
        <f>+#REF!</f>
        <v>#REF!</v>
      </c>
      <c r="T21" s="76" t="e">
        <f>+#REF!</f>
        <v>#REF!</v>
      </c>
      <c r="U21" s="76" t="e">
        <f>+#REF!</f>
        <v>#REF!</v>
      </c>
      <c r="V21" s="32" t="e">
        <f t="shared" si="0"/>
        <v>#REF!</v>
      </c>
      <c r="Z21" s="2"/>
    </row>
    <row r="22" spans="1:26" ht="29.25" customHeight="1" x14ac:dyDescent="0.2">
      <c r="A22" s="3">
        <v>18</v>
      </c>
      <c r="B22" s="59" t="e">
        <f>#REF!</f>
        <v>#REF!</v>
      </c>
      <c r="C22" s="76" t="e">
        <f>+#REF!</f>
        <v>#REF!</v>
      </c>
      <c r="D22" s="76" t="e">
        <f>+#REF!</f>
        <v>#REF!</v>
      </c>
      <c r="E22" s="76" t="e">
        <f>+#REF!</f>
        <v>#REF!</v>
      </c>
      <c r="F22" s="76" t="e">
        <f>+#REF!</f>
        <v>#REF!</v>
      </c>
      <c r="G22" s="76" t="e">
        <f>+#REF!</f>
        <v>#REF!</v>
      </c>
      <c r="H22" s="76" t="e">
        <f>+#REF!</f>
        <v>#REF!</v>
      </c>
      <c r="I22" s="76" t="e">
        <f>+#REF!</f>
        <v>#REF!</v>
      </c>
      <c r="J22" s="76" t="e">
        <f>+#REF!</f>
        <v>#REF!</v>
      </c>
      <c r="K22" s="76" t="e">
        <f>+#REF!</f>
        <v>#REF!</v>
      </c>
      <c r="L22" s="76" t="e">
        <f>+#REF!</f>
        <v>#REF!</v>
      </c>
      <c r="M22" s="76" t="e">
        <f>+#REF!</f>
        <v>#REF!</v>
      </c>
      <c r="N22" s="76" t="e">
        <f>+#REF!</f>
        <v>#REF!</v>
      </c>
      <c r="O22" s="76" t="e">
        <f>+#REF!</f>
        <v>#REF!</v>
      </c>
      <c r="P22" s="76" t="e">
        <f>+#REF!</f>
        <v>#REF!</v>
      </c>
      <c r="Q22" s="76" t="e">
        <f>+#REF!</f>
        <v>#REF!</v>
      </c>
      <c r="R22" s="76" t="e">
        <f>+#REF!</f>
        <v>#REF!</v>
      </c>
      <c r="S22" s="76" t="e">
        <f>+#REF!</f>
        <v>#REF!</v>
      </c>
      <c r="T22" s="76" t="e">
        <f>+#REF!</f>
        <v>#REF!</v>
      </c>
      <c r="U22" s="76" t="e">
        <f>+#REF!</f>
        <v>#REF!</v>
      </c>
      <c r="V22" s="32" t="e">
        <f t="shared" si="0"/>
        <v>#REF!</v>
      </c>
      <c r="Z22" s="2"/>
    </row>
    <row r="23" spans="1:26" ht="29.25" customHeight="1" x14ac:dyDescent="0.2">
      <c r="A23" s="3">
        <v>19</v>
      </c>
      <c r="B23" s="59" t="e">
        <f>#REF!</f>
        <v>#REF!</v>
      </c>
      <c r="C23" s="76" t="e">
        <f>+#REF!</f>
        <v>#REF!</v>
      </c>
      <c r="D23" s="76" t="e">
        <f>+#REF!</f>
        <v>#REF!</v>
      </c>
      <c r="E23" s="76" t="e">
        <f>+#REF!</f>
        <v>#REF!</v>
      </c>
      <c r="F23" s="76" t="e">
        <f>+#REF!</f>
        <v>#REF!</v>
      </c>
      <c r="G23" s="76" t="e">
        <f>+#REF!</f>
        <v>#REF!</v>
      </c>
      <c r="H23" s="76" t="e">
        <f>+#REF!</f>
        <v>#REF!</v>
      </c>
      <c r="I23" s="76" t="e">
        <f>+#REF!</f>
        <v>#REF!</v>
      </c>
      <c r="J23" s="76" t="e">
        <f>+#REF!</f>
        <v>#REF!</v>
      </c>
      <c r="K23" s="76" t="e">
        <f>+#REF!</f>
        <v>#REF!</v>
      </c>
      <c r="L23" s="76" t="e">
        <f>+#REF!</f>
        <v>#REF!</v>
      </c>
      <c r="M23" s="76" t="e">
        <f>+#REF!</f>
        <v>#REF!</v>
      </c>
      <c r="N23" s="76" t="e">
        <f>+#REF!</f>
        <v>#REF!</v>
      </c>
      <c r="O23" s="76" t="e">
        <f>+#REF!</f>
        <v>#REF!</v>
      </c>
      <c r="P23" s="76" t="e">
        <f>+#REF!</f>
        <v>#REF!</v>
      </c>
      <c r="Q23" s="76" t="e">
        <f>+#REF!</f>
        <v>#REF!</v>
      </c>
      <c r="R23" s="76" t="e">
        <f>+#REF!</f>
        <v>#REF!</v>
      </c>
      <c r="S23" s="76" t="e">
        <f>+#REF!</f>
        <v>#REF!</v>
      </c>
      <c r="T23" s="76" t="e">
        <f>+#REF!</f>
        <v>#REF!</v>
      </c>
      <c r="U23" s="76" t="e">
        <f>+#REF!</f>
        <v>#REF!</v>
      </c>
      <c r="V23" s="32" t="e">
        <f t="shared" si="0"/>
        <v>#REF!</v>
      </c>
      <c r="Z23" s="2"/>
    </row>
    <row r="24" spans="1:26" ht="29.25" customHeight="1" thickBot="1" x14ac:dyDescent="0.25">
      <c r="A24" s="72">
        <v>20</v>
      </c>
      <c r="B24" s="73" t="e">
        <f>#REF!</f>
        <v>#REF!</v>
      </c>
      <c r="C24" s="77" t="e">
        <f>+#REF!</f>
        <v>#REF!</v>
      </c>
      <c r="D24" s="77" t="e">
        <f>+#REF!</f>
        <v>#REF!</v>
      </c>
      <c r="E24" s="77" t="e">
        <f>+#REF!</f>
        <v>#REF!</v>
      </c>
      <c r="F24" s="77" t="e">
        <f>+#REF!</f>
        <v>#REF!</v>
      </c>
      <c r="G24" s="77" t="e">
        <f>+#REF!</f>
        <v>#REF!</v>
      </c>
      <c r="H24" s="77" t="e">
        <f>+#REF!</f>
        <v>#REF!</v>
      </c>
      <c r="I24" s="77" t="e">
        <f>+#REF!</f>
        <v>#REF!</v>
      </c>
      <c r="J24" s="77" t="e">
        <f>+#REF!</f>
        <v>#REF!</v>
      </c>
      <c r="K24" s="77" t="e">
        <f>+#REF!</f>
        <v>#REF!</v>
      </c>
      <c r="L24" s="77" t="e">
        <f>+#REF!</f>
        <v>#REF!</v>
      </c>
      <c r="M24" s="77" t="e">
        <f>+#REF!</f>
        <v>#REF!</v>
      </c>
      <c r="N24" s="77" t="e">
        <f>+#REF!</f>
        <v>#REF!</v>
      </c>
      <c r="O24" s="77" t="e">
        <f>+#REF!</f>
        <v>#REF!</v>
      </c>
      <c r="P24" s="77" t="e">
        <f>+#REF!</f>
        <v>#REF!</v>
      </c>
      <c r="Q24" s="77" t="e">
        <f>+#REF!</f>
        <v>#REF!</v>
      </c>
      <c r="R24" s="77" t="e">
        <f>+#REF!</f>
        <v>#REF!</v>
      </c>
      <c r="S24" s="77" t="e">
        <f>+#REF!</f>
        <v>#REF!</v>
      </c>
      <c r="T24" s="77" t="e">
        <f>+#REF!</f>
        <v>#REF!</v>
      </c>
      <c r="U24" s="77" t="e">
        <f>+#REF!</f>
        <v>#REF!</v>
      </c>
      <c r="V24" s="74" t="e">
        <f t="shared" si="0"/>
        <v>#REF!</v>
      </c>
      <c r="Z24" s="2"/>
    </row>
    <row r="25" spans="1:26" ht="29.25" hidden="1" customHeight="1" x14ac:dyDescent="0.2">
      <c r="A25" s="68">
        <v>21</v>
      </c>
      <c r="B25" s="69" t="e">
        <f>#REF!</f>
        <v>#REF!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8"/>
      <c r="P25" s="78"/>
      <c r="Q25" s="78"/>
      <c r="R25" s="78"/>
      <c r="S25" s="78"/>
      <c r="T25" s="78"/>
      <c r="U25" s="78"/>
      <c r="V25" s="71" t="str">
        <f t="shared" ref="V25:V36" si="1">IF((SUM(C25:N25))&gt;0,(SUM(C25:N25)),"--")</f>
        <v>--</v>
      </c>
      <c r="Z25" s="2"/>
    </row>
    <row r="26" spans="1:26" ht="29.25" hidden="1" customHeight="1" x14ac:dyDescent="0.2">
      <c r="A26" s="33">
        <v>22</v>
      </c>
      <c r="B26" s="4" t="e">
        <f>#REF!</f>
        <v>#REF!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79"/>
      <c r="P26" s="79"/>
      <c r="Q26" s="79"/>
      <c r="R26" s="79"/>
      <c r="S26" s="79"/>
      <c r="T26" s="79"/>
      <c r="U26" s="79"/>
      <c r="V26" s="35" t="str">
        <f t="shared" si="1"/>
        <v>--</v>
      </c>
      <c r="Z26" s="2"/>
    </row>
    <row r="27" spans="1:26" ht="29.25" hidden="1" customHeight="1" x14ac:dyDescent="0.2">
      <c r="A27" s="33">
        <v>23</v>
      </c>
      <c r="B27" s="4" t="e">
        <f>#REF!</f>
        <v>#REF!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79"/>
      <c r="P27" s="79"/>
      <c r="Q27" s="79"/>
      <c r="R27" s="79"/>
      <c r="S27" s="79"/>
      <c r="T27" s="79"/>
      <c r="U27" s="79"/>
      <c r="V27" s="35" t="str">
        <f t="shared" si="1"/>
        <v>--</v>
      </c>
      <c r="Z27" s="2"/>
    </row>
    <row r="28" spans="1:26" ht="29.25" hidden="1" customHeight="1" x14ac:dyDescent="0.2">
      <c r="A28" s="33">
        <v>24</v>
      </c>
      <c r="B28" s="4" t="e">
        <f>#REF!</f>
        <v>#REF!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79"/>
      <c r="P28" s="79"/>
      <c r="Q28" s="79"/>
      <c r="R28" s="79"/>
      <c r="S28" s="79"/>
      <c r="T28" s="79"/>
      <c r="U28" s="79"/>
      <c r="V28" s="35" t="str">
        <f t="shared" si="1"/>
        <v>--</v>
      </c>
      <c r="Z28" s="2"/>
    </row>
    <row r="29" spans="1:26" ht="29.25" hidden="1" customHeight="1" x14ac:dyDescent="0.2">
      <c r="A29" s="33">
        <v>25</v>
      </c>
      <c r="B29" s="4" t="e">
        <f>#REF!</f>
        <v>#REF!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79"/>
      <c r="P29" s="79"/>
      <c r="Q29" s="79"/>
      <c r="R29" s="79"/>
      <c r="S29" s="79"/>
      <c r="T29" s="79"/>
      <c r="U29" s="79"/>
      <c r="V29" s="35" t="str">
        <f t="shared" si="1"/>
        <v>--</v>
      </c>
      <c r="Z29" s="2"/>
    </row>
    <row r="30" spans="1:26" ht="29.25" hidden="1" customHeight="1" x14ac:dyDescent="0.2">
      <c r="A30" s="33">
        <v>26</v>
      </c>
      <c r="B30" s="4" t="e">
        <f>#REF!</f>
        <v>#REF!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79"/>
      <c r="P30" s="79"/>
      <c r="Q30" s="79"/>
      <c r="R30" s="79"/>
      <c r="S30" s="79"/>
      <c r="T30" s="79"/>
      <c r="U30" s="79"/>
      <c r="V30" s="35" t="str">
        <f t="shared" si="1"/>
        <v>--</v>
      </c>
      <c r="Z30" s="2"/>
    </row>
    <row r="31" spans="1:26" ht="29.25" hidden="1" customHeight="1" x14ac:dyDescent="0.2">
      <c r="A31" s="33">
        <v>27</v>
      </c>
      <c r="B31" s="4" t="e">
        <f>#REF!</f>
        <v>#REF!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79"/>
      <c r="P31" s="79"/>
      <c r="Q31" s="79"/>
      <c r="R31" s="79"/>
      <c r="S31" s="79"/>
      <c r="T31" s="79"/>
      <c r="U31" s="79"/>
      <c r="V31" s="35" t="str">
        <f t="shared" si="1"/>
        <v>--</v>
      </c>
      <c r="Z31" s="2"/>
    </row>
    <row r="32" spans="1:26" ht="29.25" hidden="1" customHeight="1" x14ac:dyDescent="0.2">
      <c r="A32" s="33">
        <v>28</v>
      </c>
      <c r="B32" s="4" t="e">
        <f>#REF!</f>
        <v>#REF!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79"/>
      <c r="P32" s="79"/>
      <c r="Q32" s="79"/>
      <c r="R32" s="79"/>
      <c r="S32" s="79"/>
      <c r="T32" s="79"/>
      <c r="U32" s="79"/>
      <c r="V32" s="35" t="str">
        <f t="shared" si="1"/>
        <v>--</v>
      </c>
      <c r="Z32" s="2"/>
    </row>
    <row r="33" spans="1:26" ht="29.25" hidden="1" customHeight="1" x14ac:dyDescent="0.2">
      <c r="A33" s="33">
        <v>29</v>
      </c>
      <c r="B33" s="4" t="e">
        <f>#REF!</f>
        <v>#REF!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79"/>
      <c r="P33" s="79"/>
      <c r="Q33" s="79"/>
      <c r="R33" s="79"/>
      <c r="S33" s="79"/>
      <c r="T33" s="79"/>
      <c r="U33" s="79"/>
      <c r="V33" s="35" t="str">
        <f t="shared" si="1"/>
        <v>--</v>
      </c>
      <c r="Z33" s="2"/>
    </row>
    <row r="34" spans="1:26" ht="29.25" hidden="1" customHeight="1" x14ac:dyDescent="0.2">
      <c r="A34" s="33">
        <v>30</v>
      </c>
      <c r="B34" s="4" t="e">
        <f>#REF!</f>
        <v>#REF!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79"/>
      <c r="P34" s="79"/>
      <c r="Q34" s="79"/>
      <c r="R34" s="79"/>
      <c r="S34" s="79"/>
      <c r="T34" s="79"/>
      <c r="U34" s="79"/>
      <c r="V34" s="35" t="str">
        <f t="shared" si="1"/>
        <v>--</v>
      </c>
      <c r="Z34" s="2"/>
    </row>
    <row r="35" spans="1:26" ht="29.25" hidden="1" customHeight="1" x14ac:dyDescent="0.2">
      <c r="A35" s="33">
        <v>31</v>
      </c>
      <c r="B35" s="4" t="e">
        <f>#REF!</f>
        <v>#REF!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79"/>
      <c r="P35" s="79"/>
      <c r="Q35" s="79"/>
      <c r="R35" s="79"/>
      <c r="S35" s="79"/>
      <c r="T35" s="79"/>
      <c r="U35" s="79"/>
      <c r="V35" s="35" t="str">
        <f t="shared" si="1"/>
        <v>--</v>
      </c>
      <c r="Z35" s="2"/>
    </row>
    <row r="36" spans="1:26" ht="29.25" hidden="1" customHeight="1" thickBot="1" x14ac:dyDescent="0.25">
      <c r="A36" s="33">
        <v>32</v>
      </c>
      <c r="B36" s="57" t="e">
        <f>#REF!</f>
        <v>#REF!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79"/>
      <c r="P36" s="79"/>
      <c r="Q36" s="79"/>
      <c r="R36" s="79"/>
      <c r="S36" s="79"/>
      <c r="T36" s="79"/>
      <c r="U36" s="79"/>
      <c r="V36" s="35" t="str">
        <f t="shared" si="1"/>
        <v>--</v>
      </c>
      <c r="Z36" s="2"/>
    </row>
    <row r="37" spans="1:26" x14ac:dyDescent="0.2">
      <c r="A37" s="204" t="s">
        <v>25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6"/>
      <c r="Z37" s="2"/>
    </row>
    <row r="38" spans="1:26" ht="21.75" customHeight="1" thickBot="1" x14ac:dyDescent="0.25">
      <c r="A38" s="36"/>
      <c r="B38" s="37" t="s">
        <v>22</v>
      </c>
      <c r="C38" s="217" t="s">
        <v>31</v>
      </c>
      <c r="D38" s="218"/>
      <c r="E38" s="218"/>
      <c r="F38" s="43"/>
      <c r="G38" s="43"/>
      <c r="H38" s="43"/>
      <c r="I38" s="43"/>
      <c r="J38" s="43"/>
      <c r="K38" s="44"/>
      <c r="L38" s="202" t="s">
        <v>29</v>
      </c>
      <c r="M38" s="203"/>
      <c r="N38" s="203"/>
      <c r="O38" s="67"/>
      <c r="P38" s="67"/>
      <c r="Q38" s="67"/>
      <c r="R38" s="67"/>
      <c r="S38" s="67"/>
      <c r="T38" s="67"/>
      <c r="U38" s="67"/>
      <c r="V38" s="40"/>
    </row>
    <row r="40" spans="1:26" x14ac:dyDescent="0.2">
      <c r="A40" s="63" t="s">
        <v>33</v>
      </c>
    </row>
  </sheetData>
  <mergeCells count="9">
    <mergeCell ref="L38:N38"/>
    <mergeCell ref="A37:V37"/>
    <mergeCell ref="A1:V1"/>
    <mergeCell ref="A2:V2"/>
    <mergeCell ref="A3:A4"/>
    <mergeCell ref="B3:B4"/>
    <mergeCell ref="V3:V4"/>
    <mergeCell ref="C38:E38"/>
    <mergeCell ref="C3:U3"/>
  </mergeCells>
  <dataValidations xWindow="327" yWindow="254" count="1">
    <dataValidation allowBlank="1" showInputMessage="1" showErrorMessage="1" errorTitle="ERROR!" sqref="C5:U24"/>
  </dataValidations>
  <printOptions horizontalCentered="1" verticalCentered="1"/>
  <pageMargins left="0.13" right="0.49" top="1" bottom="1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0"/>
  <sheetViews>
    <sheetView topLeftCell="A23" zoomScale="75" workbookViewId="0">
      <selection activeCell="D33" sqref="D33"/>
    </sheetView>
  </sheetViews>
  <sheetFormatPr baseColWidth="10" defaultRowHeight="12.75" x14ac:dyDescent="0.2"/>
  <cols>
    <col min="1" max="1" width="23.28515625" customWidth="1"/>
    <col min="2" max="3" width="3.5703125" style="8" customWidth="1"/>
    <col min="4" max="4" width="52.42578125" customWidth="1"/>
    <col min="5" max="5" width="17.42578125" customWidth="1"/>
    <col min="6" max="7" width="17.5703125" customWidth="1"/>
    <col min="8" max="8" width="19.85546875" hidden="1" customWidth="1"/>
    <col min="9" max="9" width="13.5703125" customWidth="1"/>
    <col min="10" max="11" width="3" customWidth="1"/>
    <col min="12" max="12" width="14.28515625" customWidth="1"/>
    <col min="13" max="13" width="3.85546875" customWidth="1"/>
    <col min="14" max="14" width="3.5703125" customWidth="1"/>
    <col min="15" max="15" width="6.28515625" customWidth="1"/>
  </cols>
  <sheetData>
    <row r="1" spans="1:12" ht="54" customHeight="1" x14ac:dyDescent="0.2">
      <c r="A1" s="207" t="s">
        <v>21</v>
      </c>
      <c r="B1" s="207"/>
      <c r="C1" s="207"/>
      <c r="D1" s="207"/>
      <c r="E1" s="207"/>
      <c r="F1" s="207"/>
      <c r="G1" s="207"/>
      <c r="H1" s="207"/>
    </row>
    <row r="2" spans="1:12" ht="24" customHeight="1" x14ac:dyDescent="0.2">
      <c r="A2" s="224" t="s">
        <v>3</v>
      </c>
      <c r="B2" s="225"/>
      <c r="C2" s="225"/>
      <c r="D2" s="225"/>
      <c r="E2" s="225"/>
      <c r="F2" s="225"/>
      <c r="G2" s="225"/>
      <c r="H2" s="226"/>
    </row>
    <row r="3" spans="1:12" ht="32.25" customHeight="1" x14ac:dyDescent="0.2">
      <c r="A3" s="227" t="s">
        <v>7</v>
      </c>
      <c r="B3" s="230" t="s">
        <v>8</v>
      </c>
      <c r="C3" s="230" t="s">
        <v>13</v>
      </c>
      <c r="D3" s="228" t="s">
        <v>2</v>
      </c>
      <c r="E3" s="232" t="s">
        <v>5</v>
      </c>
      <c r="F3" s="233"/>
      <c r="G3" s="234"/>
      <c r="H3" s="229" t="s">
        <v>1</v>
      </c>
    </row>
    <row r="4" spans="1:12" ht="45" customHeight="1" thickBot="1" x14ac:dyDescent="0.25">
      <c r="A4" s="212"/>
      <c r="B4" s="231"/>
      <c r="C4" s="231"/>
      <c r="D4" s="214"/>
      <c r="E4" s="9" t="s">
        <v>14</v>
      </c>
      <c r="F4" s="9" t="s">
        <v>11</v>
      </c>
      <c r="G4" s="22" t="s">
        <v>6</v>
      </c>
      <c r="H4" s="216"/>
    </row>
    <row r="5" spans="1:12" ht="40.5" customHeight="1" x14ac:dyDescent="0.2">
      <c r="A5" s="45" t="e">
        <f>#REF!</f>
        <v>#REF!</v>
      </c>
      <c r="B5" s="14" t="e">
        <f>#REF!</f>
        <v>#REF!</v>
      </c>
      <c r="C5" s="20">
        <v>5</v>
      </c>
      <c r="D5" s="58" t="e">
        <f>#REF!</f>
        <v>#REF!</v>
      </c>
      <c r="E5" s="14" t="e">
        <f>#REF!</f>
        <v>#REF!</v>
      </c>
      <c r="F5" s="48">
        <f>C5</f>
        <v>5</v>
      </c>
      <c r="G5" s="49" t="e">
        <f>#REF!</f>
        <v>#REF!</v>
      </c>
      <c r="H5" s="16" t="e">
        <f>IF(D5&lt;&gt;0,E5*F5,"  ")</f>
        <v>#REF!</v>
      </c>
      <c r="L5" s="2"/>
    </row>
    <row r="6" spans="1:12" ht="40.5" customHeight="1" x14ac:dyDescent="0.2">
      <c r="A6" s="46" t="e">
        <f>#REF!</f>
        <v>#REF!</v>
      </c>
      <c r="B6" s="7" t="e">
        <f>#REF!</f>
        <v>#REF!</v>
      </c>
      <c r="C6" s="7">
        <v>4</v>
      </c>
      <c r="D6" s="59" t="e">
        <f>#REF!</f>
        <v>#REF!</v>
      </c>
      <c r="E6" s="7" t="e">
        <f>#REF!</f>
        <v>#REF!</v>
      </c>
      <c r="F6" s="21">
        <f>C6</f>
        <v>4</v>
      </c>
      <c r="G6" s="50" t="e">
        <f>#REF!</f>
        <v>#REF!</v>
      </c>
      <c r="H6" s="6" t="e">
        <f>IF(D6&lt;&gt;0,E6*F6,"  ")</f>
        <v>#REF!</v>
      </c>
      <c r="L6" s="2"/>
    </row>
    <row r="7" spans="1:12" ht="40.5" customHeight="1" x14ac:dyDescent="0.2">
      <c r="A7" s="46" t="e">
        <f>#REF!</f>
        <v>#REF!</v>
      </c>
      <c r="B7" s="7" t="e">
        <f>#REF!</f>
        <v>#REF!</v>
      </c>
      <c r="C7" s="7">
        <v>3</v>
      </c>
      <c r="D7" s="59" t="e">
        <f>#REF!</f>
        <v>#REF!</v>
      </c>
      <c r="E7" s="7" t="e">
        <f>#REF!</f>
        <v>#REF!</v>
      </c>
      <c r="F7" s="21">
        <f t="shared" ref="F7:F29" si="0">C7</f>
        <v>3</v>
      </c>
      <c r="G7" s="50" t="e">
        <f>#REF!</f>
        <v>#REF!</v>
      </c>
      <c r="H7" s="6" t="e">
        <f t="shared" ref="H7:H29" si="1">IF(D7&lt;&gt;0,E7*F7,"  ")</f>
        <v>#REF!</v>
      </c>
      <c r="L7" s="2"/>
    </row>
    <row r="8" spans="1:12" ht="40.5" customHeight="1" x14ac:dyDescent="0.2">
      <c r="A8" s="46" t="e">
        <f>#REF!</f>
        <v>#REF!</v>
      </c>
      <c r="B8" s="7" t="e">
        <f>#REF!</f>
        <v>#REF!</v>
      </c>
      <c r="C8" s="7">
        <v>2</v>
      </c>
      <c r="D8" s="59" t="e">
        <f>#REF!</f>
        <v>#REF!</v>
      </c>
      <c r="E8" s="7" t="e">
        <f>#REF!</f>
        <v>#REF!</v>
      </c>
      <c r="F8" s="21">
        <f t="shared" si="0"/>
        <v>2</v>
      </c>
      <c r="G8" s="50" t="e">
        <f>#REF!</f>
        <v>#REF!</v>
      </c>
      <c r="H8" s="6" t="e">
        <f t="shared" si="1"/>
        <v>#REF!</v>
      </c>
      <c r="L8" s="2"/>
    </row>
    <row r="9" spans="1:12" ht="40.5" customHeight="1" x14ac:dyDescent="0.2">
      <c r="A9" s="46" t="e">
        <f>#REF!</f>
        <v>#REF!</v>
      </c>
      <c r="B9" s="7" t="e">
        <f>#REF!</f>
        <v>#REF!</v>
      </c>
      <c r="C9" s="7">
        <v>1</v>
      </c>
      <c r="D9" s="59" t="e">
        <f>#REF!</f>
        <v>#REF!</v>
      </c>
      <c r="E9" s="7" t="e">
        <f>#REF!</f>
        <v>#REF!</v>
      </c>
      <c r="F9" s="21">
        <f t="shared" si="0"/>
        <v>1</v>
      </c>
      <c r="G9" s="50" t="e">
        <f>#REF!</f>
        <v>#REF!</v>
      </c>
      <c r="H9" s="6" t="e">
        <f t="shared" si="1"/>
        <v>#REF!</v>
      </c>
      <c r="L9" s="2"/>
    </row>
    <row r="10" spans="1:12" ht="40.5" customHeight="1" x14ac:dyDescent="0.2">
      <c r="A10" s="47" t="e">
        <f>#REF!</f>
        <v>#REF!</v>
      </c>
      <c r="B10" s="7" t="e">
        <f>#REF!</f>
        <v>#REF!</v>
      </c>
      <c r="C10" s="20">
        <v>5</v>
      </c>
      <c r="D10" s="59" t="e">
        <f>#REF!</f>
        <v>#REF!</v>
      </c>
      <c r="E10" s="7" t="e">
        <f>#REF!</f>
        <v>#REF!</v>
      </c>
      <c r="F10" s="21">
        <f t="shared" si="0"/>
        <v>5</v>
      </c>
      <c r="G10" s="51" t="e">
        <f>#REF!</f>
        <v>#REF!</v>
      </c>
      <c r="H10" s="6" t="e">
        <f t="shared" si="1"/>
        <v>#REF!</v>
      </c>
      <c r="L10" s="2"/>
    </row>
    <row r="11" spans="1:12" ht="40.5" customHeight="1" x14ac:dyDescent="0.2">
      <c r="A11" s="47" t="e">
        <f>#REF!</f>
        <v>#REF!</v>
      </c>
      <c r="B11" s="7" t="e">
        <f>#REF!</f>
        <v>#REF!</v>
      </c>
      <c r="C11" s="7">
        <v>4</v>
      </c>
      <c r="D11" s="59" t="e">
        <f>#REF!</f>
        <v>#REF!</v>
      </c>
      <c r="E11" s="7" t="e">
        <f>#REF!</f>
        <v>#REF!</v>
      </c>
      <c r="F11" s="21">
        <f t="shared" si="0"/>
        <v>4</v>
      </c>
      <c r="G11" s="51" t="e">
        <f>#REF!</f>
        <v>#REF!</v>
      </c>
      <c r="H11" s="6" t="e">
        <f t="shared" si="1"/>
        <v>#REF!</v>
      </c>
      <c r="L11" s="2"/>
    </row>
    <row r="12" spans="1:12" ht="40.5" customHeight="1" x14ac:dyDescent="0.2">
      <c r="A12" s="47" t="e">
        <f>#REF!</f>
        <v>#REF!</v>
      </c>
      <c r="B12" s="7" t="e">
        <f>#REF!</f>
        <v>#REF!</v>
      </c>
      <c r="C12" s="7">
        <v>3</v>
      </c>
      <c r="D12" s="59" t="e">
        <f>#REF!</f>
        <v>#REF!</v>
      </c>
      <c r="E12" s="7" t="e">
        <f>#REF!</f>
        <v>#REF!</v>
      </c>
      <c r="F12" s="21">
        <f t="shared" si="0"/>
        <v>3</v>
      </c>
      <c r="G12" s="51" t="e">
        <f>#REF!</f>
        <v>#REF!</v>
      </c>
      <c r="H12" s="6" t="e">
        <f t="shared" si="1"/>
        <v>#REF!</v>
      </c>
      <c r="L12" s="2"/>
    </row>
    <row r="13" spans="1:12" ht="40.5" customHeight="1" x14ac:dyDescent="0.2">
      <c r="A13" s="47" t="e">
        <f>#REF!</f>
        <v>#REF!</v>
      </c>
      <c r="B13" s="7" t="e">
        <f>#REF!</f>
        <v>#REF!</v>
      </c>
      <c r="C13" s="7">
        <v>2</v>
      </c>
      <c r="D13" s="59" t="e">
        <f>#REF!</f>
        <v>#REF!</v>
      </c>
      <c r="E13" s="7" t="e">
        <f>#REF!</f>
        <v>#REF!</v>
      </c>
      <c r="F13" s="21">
        <f t="shared" si="0"/>
        <v>2</v>
      </c>
      <c r="G13" s="51" t="e">
        <f>#REF!</f>
        <v>#REF!</v>
      </c>
      <c r="H13" s="6" t="e">
        <f t="shared" si="1"/>
        <v>#REF!</v>
      </c>
      <c r="L13" s="2"/>
    </row>
    <row r="14" spans="1:12" ht="40.5" customHeight="1" x14ac:dyDescent="0.2">
      <c r="A14" s="47" t="e">
        <f>#REF!</f>
        <v>#REF!</v>
      </c>
      <c r="B14" s="7" t="e">
        <f>#REF!</f>
        <v>#REF!</v>
      </c>
      <c r="C14" s="7">
        <v>1</v>
      </c>
      <c r="D14" s="59" t="e">
        <f>#REF!</f>
        <v>#REF!</v>
      </c>
      <c r="E14" s="7" t="e">
        <f>#REF!</f>
        <v>#REF!</v>
      </c>
      <c r="F14" s="21">
        <f t="shared" si="0"/>
        <v>1</v>
      </c>
      <c r="G14" s="51" t="e">
        <f>#REF!</f>
        <v>#REF!</v>
      </c>
      <c r="H14" s="6" t="e">
        <f t="shared" si="1"/>
        <v>#REF!</v>
      </c>
      <c r="L14" s="2"/>
    </row>
    <row r="15" spans="1:12" ht="40.5" customHeight="1" x14ac:dyDescent="0.2">
      <c r="A15" s="56" t="e">
        <f>#REF!</f>
        <v>#REF!</v>
      </c>
      <c r="B15" s="50" t="e">
        <f>#REF!</f>
        <v>#REF!</v>
      </c>
      <c r="C15" s="20">
        <v>5</v>
      </c>
      <c r="D15" s="59" t="e">
        <f>#REF!</f>
        <v>#REF!</v>
      </c>
      <c r="E15" s="7" t="e">
        <f>#REF!</f>
        <v>#REF!</v>
      </c>
      <c r="F15" s="21">
        <f t="shared" si="0"/>
        <v>5</v>
      </c>
      <c r="G15" s="51" t="e">
        <f>#REF!</f>
        <v>#REF!</v>
      </c>
      <c r="H15" s="6" t="e">
        <f t="shared" si="1"/>
        <v>#REF!</v>
      </c>
      <c r="L15" s="2"/>
    </row>
    <row r="16" spans="1:12" ht="40.5" customHeight="1" x14ac:dyDescent="0.2">
      <c r="A16" s="56" t="e">
        <f>#REF!</f>
        <v>#REF!</v>
      </c>
      <c r="B16" s="50" t="e">
        <f>#REF!</f>
        <v>#REF!</v>
      </c>
      <c r="C16" s="7">
        <v>4</v>
      </c>
      <c r="D16" s="59" t="e">
        <f>#REF!</f>
        <v>#REF!</v>
      </c>
      <c r="E16" s="7" t="e">
        <f>#REF!</f>
        <v>#REF!</v>
      </c>
      <c r="F16" s="21">
        <f t="shared" si="0"/>
        <v>4</v>
      </c>
      <c r="G16" s="51" t="e">
        <f>#REF!</f>
        <v>#REF!</v>
      </c>
      <c r="H16" s="6" t="e">
        <f t="shared" si="1"/>
        <v>#REF!</v>
      </c>
      <c r="L16" s="2"/>
    </row>
    <row r="17" spans="1:12" ht="40.5" customHeight="1" x14ac:dyDescent="0.2">
      <c r="A17" s="56" t="e">
        <f>#REF!</f>
        <v>#REF!</v>
      </c>
      <c r="B17" s="50" t="e">
        <f>#REF!</f>
        <v>#REF!</v>
      </c>
      <c r="C17" s="7">
        <v>3</v>
      </c>
      <c r="D17" s="59" t="e">
        <f>#REF!</f>
        <v>#REF!</v>
      </c>
      <c r="E17" s="7" t="e">
        <f>#REF!</f>
        <v>#REF!</v>
      </c>
      <c r="F17" s="21">
        <f t="shared" si="0"/>
        <v>3</v>
      </c>
      <c r="G17" s="51" t="e">
        <f>#REF!</f>
        <v>#REF!</v>
      </c>
      <c r="H17" s="6" t="e">
        <f t="shared" si="1"/>
        <v>#REF!</v>
      </c>
      <c r="L17" s="2"/>
    </row>
    <row r="18" spans="1:12" ht="40.5" customHeight="1" x14ac:dyDescent="0.2">
      <c r="A18" s="56" t="e">
        <f>#REF!</f>
        <v>#REF!</v>
      </c>
      <c r="B18" s="50" t="e">
        <f>#REF!</f>
        <v>#REF!</v>
      </c>
      <c r="C18" s="7">
        <v>2</v>
      </c>
      <c r="D18" s="59" t="e">
        <f>#REF!</f>
        <v>#REF!</v>
      </c>
      <c r="E18" s="7" t="e">
        <f>#REF!</f>
        <v>#REF!</v>
      </c>
      <c r="F18" s="21">
        <f t="shared" si="0"/>
        <v>2</v>
      </c>
      <c r="G18" s="51" t="e">
        <f>#REF!</f>
        <v>#REF!</v>
      </c>
      <c r="H18" s="6" t="e">
        <f t="shared" si="1"/>
        <v>#REF!</v>
      </c>
      <c r="L18" s="2"/>
    </row>
    <row r="19" spans="1:12" ht="40.5" customHeight="1" x14ac:dyDescent="0.2">
      <c r="A19" s="56" t="e">
        <f>#REF!</f>
        <v>#REF!</v>
      </c>
      <c r="B19" s="50" t="e">
        <f>#REF!</f>
        <v>#REF!</v>
      </c>
      <c r="C19" s="7">
        <v>1</v>
      </c>
      <c r="D19" s="59" t="e">
        <f>#REF!</f>
        <v>#REF!</v>
      </c>
      <c r="E19" s="7" t="e">
        <f>#REF!</f>
        <v>#REF!</v>
      </c>
      <c r="F19" s="21">
        <f t="shared" si="0"/>
        <v>1</v>
      </c>
      <c r="G19" s="51" t="e">
        <f>#REF!</f>
        <v>#REF!</v>
      </c>
      <c r="H19" s="6" t="e">
        <f t="shared" si="1"/>
        <v>#REF!</v>
      </c>
      <c r="L19" s="2"/>
    </row>
    <row r="20" spans="1:12" ht="40.5" customHeight="1" x14ac:dyDescent="0.2">
      <c r="A20" s="47" t="e">
        <f>#REF!</f>
        <v>#REF!</v>
      </c>
      <c r="B20" s="7" t="e">
        <f>#REF!</f>
        <v>#REF!</v>
      </c>
      <c r="C20" s="20">
        <v>5</v>
      </c>
      <c r="D20" s="59" t="e">
        <f>#REF!</f>
        <v>#REF!</v>
      </c>
      <c r="E20" s="7" t="e">
        <f>#REF!</f>
        <v>#REF!</v>
      </c>
      <c r="F20" s="21">
        <f t="shared" si="0"/>
        <v>5</v>
      </c>
      <c r="G20" s="51" t="e">
        <f>#REF!</f>
        <v>#REF!</v>
      </c>
      <c r="H20" s="6" t="e">
        <f t="shared" si="1"/>
        <v>#REF!</v>
      </c>
      <c r="L20" s="2"/>
    </row>
    <row r="21" spans="1:12" ht="40.5" customHeight="1" x14ac:dyDescent="0.2">
      <c r="A21" s="47" t="e">
        <f>#REF!</f>
        <v>#REF!</v>
      </c>
      <c r="B21" s="7" t="e">
        <f>#REF!</f>
        <v>#REF!</v>
      </c>
      <c r="C21" s="7">
        <v>4</v>
      </c>
      <c r="D21" s="59" t="e">
        <f>#REF!</f>
        <v>#REF!</v>
      </c>
      <c r="E21" s="7" t="e">
        <f>#REF!</f>
        <v>#REF!</v>
      </c>
      <c r="F21" s="21">
        <f t="shared" si="0"/>
        <v>4</v>
      </c>
      <c r="G21" s="51" t="e">
        <f>#REF!</f>
        <v>#REF!</v>
      </c>
      <c r="H21" s="6" t="e">
        <f t="shared" si="1"/>
        <v>#REF!</v>
      </c>
      <c r="L21" s="2"/>
    </row>
    <row r="22" spans="1:12" ht="40.5" customHeight="1" x14ac:dyDescent="0.2">
      <c r="A22" s="47" t="e">
        <f>#REF!</f>
        <v>#REF!</v>
      </c>
      <c r="B22" s="7" t="e">
        <f>#REF!</f>
        <v>#REF!</v>
      </c>
      <c r="C22" s="7">
        <v>3</v>
      </c>
      <c r="D22" s="59" t="e">
        <f>#REF!</f>
        <v>#REF!</v>
      </c>
      <c r="E22" s="7" t="e">
        <f>#REF!</f>
        <v>#REF!</v>
      </c>
      <c r="F22" s="21">
        <f t="shared" si="0"/>
        <v>3</v>
      </c>
      <c r="G22" s="51" t="e">
        <f>#REF!</f>
        <v>#REF!</v>
      </c>
      <c r="H22" s="6" t="e">
        <f t="shared" si="1"/>
        <v>#REF!</v>
      </c>
      <c r="L22" s="2"/>
    </row>
    <row r="23" spans="1:12" ht="40.5" customHeight="1" x14ac:dyDescent="0.2">
      <c r="A23" s="47" t="e">
        <f>#REF!</f>
        <v>#REF!</v>
      </c>
      <c r="B23" s="7" t="e">
        <f>#REF!</f>
        <v>#REF!</v>
      </c>
      <c r="C23" s="7">
        <v>2</v>
      </c>
      <c r="D23" s="59" t="e">
        <f>#REF!</f>
        <v>#REF!</v>
      </c>
      <c r="E23" s="7" t="e">
        <f>#REF!</f>
        <v>#REF!</v>
      </c>
      <c r="F23" s="21">
        <f t="shared" si="0"/>
        <v>2</v>
      </c>
      <c r="G23" s="51" t="e">
        <f>#REF!</f>
        <v>#REF!</v>
      </c>
      <c r="H23" s="6" t="e">
        <f t="shared" si="1"/>
        <v>#REF!</v>
      </c>
      <c r="L23" s="2"/>
    </row>
    <row r="24" spans="1:12" ht="40.5" customHeight="1" x14ac:dyDescent="0.2">
      <c r="A24" s="47" t="e">
        <f>#REF!</f>
        <v>#REF!</v>
      </c>
      <c r="B24" s="7" t="e">
        <f>#REF!</f>
        <v>#REF!</v>
      </c>
      <c r="C24" s="7">
        <v>1</v>
      </c>
      <c r="D24" s="59" t="e">
        <f>#REF!</f>
        <v>#REF!</v>
      </c>
      <c r="E24" s="7" t="e">
        <f>#REF!</f>
        <v>#REF!</v>
      </c>
      <c r="F24" s="21">
        <f t="shared" si="0"/>
        <v>1</v>
      </c>
      <c r="G24" s="51" t="e">
        <f>#REF!</f>
        <v>#REF!</v>
      </c>
      <c r="H24" s="6" t="e">
        <f t="shared" si="1"/>
        <v>#REF!</v>
      </c>
      <c r="L24" s="2"/>
    </row>
    <row r="25" spans="1:12" ht="40.5" customHeight="1" x14ac:dyDescent="0.2">
      <c r="A25" s="47">
        <f>'MATRIZ N3 PPC'!$F$38</f>
        <v>0</v>
      </c>
      <c r="B25" s="7">
        <f>'MATRIZ N3 PPC'!A5</f>
        <v>1</v>
      </c>
      <c r="C25" s="20">
        <v>5</v>
      </c>
      <c r="D25" s="59" t="e">
        <f>'MATRIZ N3 PPC'!B5</f>
        <v>#REF!</v>
      </c>
      <c r="E25" s="7" t="e">
        <f>'MATRIZ N3 PPC'!V5</f>
        <v>#REF!</v>
      </c>
      <c r="F25" s="21">
        <f t="shared" si="0"/>
        <v>5</v>
      </c>
      <c r="G25" s="51">
        <f>'MATRIZ N3 PPC'!$V$38</f>
        <v>0</v>
      </c>
      <c r="H25" s="6" t="e">
        <f t="shared" si="1"/>
        <v>#REF!</v>
      </c>
      <c r="L25" s="2"/>
    </row>
    <row r="26" spans="1:12" ht="40.5" customHeight="1" x14ac:dyDescent="0.2">
      <c r="A26" s="47">
        <f>'MATRIZ N3 PPC'!$F$38</f>
        <v>0</v>
      </c>
      <c r="B26" s="7">
        <f>'MATRIZ N3 PPC'!A6</f>
        <v>2</v>
      </c>
      <c r="C26" s="7">
        <v>4</v>
      </c>
      <c r="D26" s="59" t="e">
        <f>'MATRIZ N3 PPC'!B6</f>
        <v>#REF!</v>
      </c>
      <c r="E26" s="7" t="e">
        <f>'MATRIZ N3 PPC'!V6</f>
        <v>#REF!</v>
      </c>
      <c r="F26" s="21">
        <f t="shared" si="0"/>
        <v>4</v>
      </c>
      <c r="G26" s="51">
        <f>'MATRIZ N3 PPC'!$V$38</f>
        <v>0</v>
      </c>
      <c r="H26" s="6" t="e">
        <f t="shared" si="1"/>
        <v>#REF!</v>
      </c>
      <c r="L26" s="2"/>
    </row>
    <row r="27" spans="1:12" ht="40.5" customHeight="1" x14ac:dyDescent="0.2">
      <c r="A27" s="47">
        <f>'MATRIZ N3 PPC'!$F$38</f>
        <v>0</v>
      </c>
      <c r="B27" s="7">
        <f>'MATRIZ N3 PPC'!A7</f>
        <v>3</v>
      </c>
      <c r="C27" s="7">
        <v>3</v>
      </c>
      <c r="D27" s="59" t="e">
        <f>'MATRIZ N3 PPC'!B7</f>
        <v>#REF!</v>
      </c>
      <c r="E27" s="7" t="e">
        <f>'MATRIZ N3 PPC'!V7</f>
        <v>#REF!</v>
      </c>
      <c r="F27" s="21">
        <f t="shared" si="0"/>
        <v>3</v>
      </c>
      <c r="G27" s="51">
        <f>'MATRIZ N3 PPC'!$V$38</f>
        <v>0</v>
      </c>
      <c r="H27" s="6" t="e">
        <f t="shared" si="1"/>
        <v>#REF!</v>
      </c>
      <c r="L27" s="2"/>
    </row>
    <row r="28" spans="1:12" ht="40.5" customHeight="1" x14ac:dyDescent="0.2">
      <c r="A28" s="47">
        <f>'MATRIZ N3 PPC'!$F$38</f>
        <v>0</v>
      </c>
      <c r="B28" s="7">
        <f>'MATRIZ N3 PPC'!A8</f>
        <v>4</v>
      </c>
      <c r="C28" s="7">
        <v>2</v>
      </c>
      <c r="D28" s="59" t="e">
        <f>'MATRIZ N3 PPC'!B8</f>
        <v>#REF!</v>
      </c>
      <c r="E28" s="7" t="e">
        <f>'MATRIZ N3 PPC'!V8</f>
        <v>#REF!</v>
      </c>
      <c r="F28" s="21">
        <f t="shared" si="0"/>
        <v>2</v>
      </c>
      <c r="G28" s="51">
        <f>'MATRIZ N3 PPC'!$V$38</f>
        <v>0</v>
      </c>
      <c r="H28" s="6" t="e">
        <f t="shared" si="1"/>
        <v>#REF!</v>
      </c>
      <c r="L28" s="2"/>
    </row>
    <row r="29" spans="1:12" ht="40.5" customHeight="1" thickBot="1" x14ac:dyDescent="0.25">
      <c r="A29" s="47">
        <f>'MATRIZ N3 PPC'!$F$38</f>
        <v>0</v>
      </c>
      <c r="B29" s="7">
        <f>'MATRIZ N3 PPC'!A9</f>
        <v>5</v>
      </c>
      <c r="C29" s="7">
        <v>1</v>
      </c>
      <c r="D29" s="59" t="e">
        <f>'MATRIZ N3 PPC'!B9</f>
        <v>#REF!</v>
      </c>
      <c r="E29" s="7" t="e">
        <f>'MATRIZ N3 PPC'!V9</f>
        <v>#REF!</v>
      </c>
      <c r="F29" s="21">
        <f t="shared" si="0"/>
        <v>1</v>
      </c>
      <c r="G29" s="51">
        <f>'MATRIZ N3 PPC'!$V$38</f>
        <v>0</v>
      </c>
      <c r="H29" s="6" t="e">
        <f t="shared" si="1"/>
        <v>#REF!</v>
      </c>
      <c r="L29" s="2"/>
    </row>
    <row r="30" spans="1:12" ht="21.75" customHeight="1" thickBot="1" x14ac:dyDescent="0.25">
      <c r="A30" s="13" t="s">
        <v>9</v>
      </c>
      <c r="B30" s="222"/>
      <c r="C30" s="222"/>
      <c r="D30" s="222"/>
      <c r="E30" s="223"/>
      <c r="F30" s="11" t="s">
        <v>4</v>
      </c>
      <c r="G30" s="11"/>
      <c r="H30" s="12"/>
    </row>
  </sheetData>
  <sheetProtection password="DE98" sheet="1" objects="1" scenarios="1"/>
  <mergeCells count="9">
    <mergeCell ref="B30:E30"/>
    <mergeCell ref="A2:H2"/>
    <mergeCell ref="A1:H1"/>
    <mergeCell ref="A3:A4"/>
    <mergeCell ref="D3:D4"/>
    <mergeCell ref="H3:H4"/>
    <mergeCell ref="B3:B4"/>
    <mergeCell ref="C3:C4"/>
    <mergeCell ref="E3:G3"/>
  </mergeCells>
  <printOptions horizontalCentered="1" verticalCentered="1"/>
  <pageMargins left="0.13" right="0.49" top="1" bottom="1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M32"/>
  <sheetViews>
    <sheetView topLeftCell="C1" zoomScale="75" workbookViewId="0">
      <selection activeCell="J12" sqref="J12"/>
    </sheetView>
  </sheetViews>
  <sheetFormatPr baseColWidth="10" defaultRowHeight="12.75" x14ac:dyDescent="0.2"/>
  <cols>
    <col min="1" max="1" width="23.28515625" customWidth="1"/>
    <col min="2" max="2" width="6" hidden="1" customWidth="1"/>
    <col min="3" max="4" width="53.7109375" customWidth="1"/>
    <col min="5" max="5" width="53.7109375" hidden="1" customWidth="1"/>
    <col min="6" max="6" width="16.42578125" customWidth="1"/>
    <col min="7" max="7" width="15" customWidth="1"/>
    <col min="8" max="8" width="13.42578125" customWidth="1"/>
    <col min="9" max="9" width="17.5703125" customWidth="1"/>
    <col min="10" max="10" width="13.5703125" customWidth="1"/>
    <col min="11" max="12" width="3" customWidth="1"/>
    <col min="13" max="13" width="14.28515625" customWidth="1"/>
    <col min="14" max="14" width="3.85546875" customWidth="1"/>
    <col min="15" max="15" width="3.5703125" customWidth="1"/>
    <col min="16" max="16" width="6.28515625" customWidth="1"/>
  </cols>
  <sheetData>
    <row r="1" spans="1:13" ht="54" customHeight="1" thickBot="1" x14ac:dyDescent="0.25">
      <c r="A1" s="207" t="s">
        <v>24</v>
      </c>
      <c r="B1" s="207"/>
      <c r="C1" s="207"/>
      <c r="D1" s="207"/>
      <c r="E1" s="207"/>
      <c r="F1" s="207"/>
      <c r="G1" s="207"/>
      <c r="H1" s="207"/>
      <c r="I1" s="207"/>
    </row>
    <row r="2" spans="1:13" ht="24" customHeight="1" x14ac:dyDescent="0.2">
      <c r="A2" s="235" t="s">
        <v>3</v>
      </c>
      <c r="B2" s="236"/>
      <c r="C2" s="236"/>
      <c r="D2" s="236"/>
      <c r="E2" s="236"/>
      <c r="F2" s="236"/>
      <c r="G2" s="236"/>
      <c r="H2" s="236"/>
      <c r="I2" s="237"/>
    </row>
    <row r="3" spans="1:13" ht="32.25" customHeight="1" x14ac:dyDescent="0.2">
      <c r="A3" s="227" t="s">
        <v>7</v>
      </c>
      <c r="B3" s="230" t="s">
        <v>19</v>
      </c>
      <c r="C3" s="228" t="s">
        <v>2</v>
      </c>
      <c r="D3" s="228" t="s">
        <v>20</v>
      </c>
      <c r="E3" s="228" t="s">
        <v>20</v>
      </c>
      <c r="F3" s="232" t="s">
        <v>5</v>
      </c>
      <c r="G3" s="233"/>
      <c r="H3" s="233"/>
      <c r="I3" s="238"/>
    </row>
    <row r="4" spans="1:13" ht="63.75" thickBot="1" x14ac:dyDescent="0.25">
      <c r="A4" s="212"/>
      <c r="B4" s="231"/>
      <c r="C4" s="214"/>
      <c r="D4" s="214"/>
      <c r="E4" s="214"/>
      <c r="F4" s="9" t="s">
        <v>14</v>
      </c>
      <c r="G4" s="9" t="s">
        <v>11</v>
      </c>
      <c r="H4" s="22" t="s">
        <v>6</v>
      </c>
      <c r="I4" s="28" t="s">
        <v>12</v>
      </c>
    </row>
    <row r="5" spans="1:13" ht="29.25" customHeight="1" x14ac:dyDescent="0.2">
      <c r="A5" s="41" t="e">
        <f>'MATRIZ OCULTA'!A5</f>
        <v>#REF!</v>
      </c>
      <c r="B5" s="18">
        <f>'MATRIZ OCULTA'!C5</f>
        <v>5</v>
      </c>
      <c r="C5" s="60" t="e">
        <f>'MATRIZ OCULTA'!D5</f>
        <v>#REF!</v>
      </c>
      <c r="D5" s="61"/>
      <c r="E5" s="26"/>
      <c r="F5" s="31" t="e">
        <f>'MATRIZ OCULTA'!E5</f>
        <v>#REF!</v>
      </c>
      <c r="G5" s="31">
        <f>'MATRIZ OCULTA'!F5</f>
        <v>5</v>
      </c>
      <c r="H5" s="14" t="e">
        <f>'MATRIZ OCULTA'!G5</f>
        <v>#REF!</v>
      </c>
      <c r="I5" s="5"/>
      <c r="M5" s="2"/>
    </row>
    <row r="6" spans="1:13" ht="29.25" customHeight="1" x14ac:dyDescent="0.2">
      <c r="A6" s="42" t="e">
        <f>'MATRIZ OCULTA'!A6</f>
        <v>#REF!</v>
      </c>
      <c r="B6" s="19">
        <f>'MATRIZ OCULTA'!C6</f>
        <v>4</v>
      </c>
      <c r="C6" s="60" t="e">
        <f>'MATRIZ OCULTA'!D6</f>
        <v>#REF!</v>
      </c>
      <c r="D6" s="61"/>
      <c r="E6" s="26"/>
      <c r="F6" s="31" t="e">
        <f>'MATRIZ OCULTA'!E6</f>
        <v>#REF!</v>
      </c>
      <c r="G6" s="31">
        <f>'MATRIZ OCULTA'!F6</f>
        <v>4</v>
      </c>
      <c r="H6" s="7" t="e">
        <f>'MATRIZ OCULTA'!G6</f>
        <v>#REF!</v>
      </c>
      <c r="I6" s="6"/>
      <c r="M6" s="2"/>
    </row>
    <row r="7" spans="1:13" ht="29.25" customHeight="1" x14ac:dyDescent="0.2">
      <c r="A7" s="42" t="e">
        <f>'MATRIZ OCULTA'!A7</f>
        <v>#REF!</v>
      </c>
      <c r="B7" s="19">
        <f>'MATRIZ OCULTA'!C7</f>
        <v>3</v>
      </c>
      <c r="C7" s="60" t="e">
        <f>'MATRIZ OCULTA'!D7</f>
        <v>#REF!</v>
      </c>
      <c r="D7" s="61"/>
      <c r="E7" s="26"/>
      <c r="F7" s="31" t="e">
        <f>'MATRIZ OCULTA'!E7</f>
        <v>#REF!</v>
      </c>
      <c r="G7" s="31">
        <f>'MATRIZ OCULTA'!F7</f>
        <v>3</v>
      </c>
      <c r="H7" s="7" t="e">
        <f>'MATRIZ OCULTA'!G7</f>
        <v>#REF!</v>
      </c>
      <c r="I7" s="6"/>
      <c r="M7" s="2"/>
    </row>
    <row r="8" spans="1:13" ht="29.25" customHeight="1" x14ac:dyDescent="0.2">
      <c r="A8" s="42" t="e">
        <f>'MATRIZ OCULTA'!A8</f>
        <v>#REF!</v>
      </c>
      <c r="B8" s="19">
        <f>'MATRIZ OCULTA'!C8</f>
        <v>2</v>
      </c>
      <c r="C8" s="60" t="e">
        <f>'MATRIZ OCULTA'!D8</f>
        <v>#REF!</v>
      </c>
      <c r="D8" s="61"/>
      <c r="E8" s="26"/>
      <c r="F8" s="31" t="e">
        <f>'MATRIZ OCULTA'!E8</f>
        <v>#REF!</v>
      </c>
      <c r="G8" s="31">
        <f>'MATRIZ OCULTA'!F8</f>
        <v>2</v>
      </c>
      <c r="H8" s="7" t="e">
        <f>'MATRIZ OCULTA'!G8</f>
        <v>#REF!</v>
      </c>
      <c r="I8" s="6"/>
      <c r="M8" s="2"/>
    </row>
    <row r="9" spans="1:13" ht="29.25" customHeight="1" x14ac:dyDescent="0.2">
      <c r="A9" s="42" t="e">
        <f>'MATRIZ OCULTA'!A9</f>
        <v>#REF!</v>
      </c>
      <c r="B9" s="19">
        <f>'MATRIZ OCULTA'!C9</f>
        <v>1</v>
      </c>
      <c r="C9" s="60" t="e">
        <f>'MATRIZ OCULTA'!D9</f>
        <v>#REF!</v>
      </c>
      <c r="D9" s="61"/>
      <c r="E9" s="26"/>
      <c r="F9" s="31" t="e">
        <f>'MATRIZ OCULTA'!E9</f>
        <v>#REF!</v>
      </c>
      <c r="G9" s="31">
        <f>'MATRIZ OCULTA'!F9</f>
        <v>1</v>
      </c>
      <c r="H9" s="7" t="e">
        <f>'MATRIZ OCULTA'!G9</f>
        <v>#REF!</v>
      </c>
      <c r="I9" s="29"/>
      <c r="M9" s="2"/>
    </row>
    <row r="10" spans="1:13" ht="29.25" customHeight="1" x14ac:dyDescent="0.2">
      <c r="A10" s="42" t="e">
        <f>'MATRIZ OCULTA'!A10</f>
        <v>#REF!</v>
      </c>
      <c r="B10" s="19">
        <f>'MATRIZ OCULTA'!C10</f>
        <v>5</v>
      </c>
      <c r="C10" s="60" t="e">
        <f>'MATRIZ OCULTA'!D10</f>
        <v>#REF!</v>
      </c>
      <c r="D10" s="61"/>
      <c r="E10" s="26"/>
      <c r="F10" s="31" t="e">
        <f>'MATRIZ OCULTA'!E10</f>
        <v>#REF!</v>
      </c>
      <c r="G10" s="31">
        <f>'MATRIZ OCULTA'!F10</f>
        <v>5</v>
      </c>
      <c r="H10" s="7" t="e">
        <f>'MATRIZ OCULTA'!G10</f>
        <v>#REF!</v>
      </c>
      <c r="I10" s="6"/>
      <c r="M10" s="2"/>
    </row>
    <row r="11" spans="1:13" ht="29.25" customHeight="1" x14ac:dyDescent="0.2">
      <c r="A11" s="42" t="e">
        <f>'MATRIZ OCULTA'!A11</f>
        <v>#REF!</v>
      </c>
      <c r="B11" s="19">
        <f>'MATRIZ OCULTA'!C11</f>
        <v>4</v>
      </c>
      <c r="C11" s="60" t="e">
        <f>'MATRIZ OCULTA'!D11</f>
        <v>#REF!</v>
      </c>
      <c r="D11" s="61"/>
      <c r="E11" s="26"/>
      <c r="F11" s="31" t="e">
        <f>'MATRIZ OCULTA'!E11</f>
        <v>#REF!</v>
      </c>
      <c r="G11" s="31">
        <f>'MATRIZ OCULTA'!F11</f>
        <v>4</v>
      </c>
      <c r="H11" s="7" t="e">
        <f>'MATRIZ OCULTA'!G11</f>
        <v>#REF!</v>
      </c>
      <c r="I11" s="6"/>
      <c r="M11" s="2"/>
    </row>
    <row r="12" spans="1:13" ht="29.25" customHeight="1" x14ac:dyDescent="0.2">
      <c r="A12" s="42" t="e">
        <f>'MATRIZ OCULTA'!A12</f>
        <v>#REF!</v>
      </c>
      <c r="B12" s="19">
        <f>'MATRIZ OCULTA'!C12</f>
        <v>3</v>
      </c>
      <c r="C12" s="60" t="e">
        <f>'MATRIZ OCULTA'!D12</f>
        <v>#REF!</v>
      </c>
      <c r="D12" s="61"/>
      <c r="E12" s="26"/>
      <c r="F12" s="31" t="e">
        <f>'MATRIZ OCULTA'!E12</f>
        <v>#REF!</v>
      </c>
      <c r="G12" s="31">
        <f>'MATRIZ OCULTA'!F12</f>
        <v>3</v>
      </c>
      <c r="H12" s="7" t="e">
        <f>'MATRIZ OCULTA'!G12</f>
        <v>#REF!</v>
      </c>
      <c r="I12" s="6"/>
      <c r="M12" s="2"/>
    </row>
    <row r="13" spans="1:13" ht="29.25" customHeight="1" x14ac:dyDescent="0.2">
      <c r="A13" s="42" t="e">
        <f>'MATRIZ OCULTA'!A13</f>
        <v>#REF!</v>
      </c>
      <c r="B13" s="19">
        <f>'MATRIZ OCULTA'!C13</f>
        <v>2</v>
      </c>
      <c r="C13" s="60" t="e">
        <f>'MATRIZ OCULTA'!D13</f>
        <v>#REF!</v>
      </c>
      <c r="D13" s="61"/>
      <c r="E13" s="26"/>
      <c r="F13" s="31" t="e">
        <f>'MATRIZ OCULTA'!E13</f>
        <v>#REF!</v>
      </c>
      <c r="G13" s="31">
        <f>'MATRIZ OCULTA'!F13</f>
        <v>2</v>
      </c>
      <c r="H13" s="7" t="e">
        <f>'MATRIZ OCULTA'!G13</f>
        <v>#REF!</v>
      </c>
      <c r="I13" s="6"/>
      <c r="M13" s="2"/>
    </row>
    <row r="14" spans="1:13" ht="29.25" customHeight="1" x14ac:dyDescent="0.2">
      <c r="A14" s="42" t="e">
        <f>'MATRIZ OCULTA'!A14</f>
        <v>#REF!</v>
      </c>
      <c r="B14" s="19">
        <f>'MATRIZ OCULTA'!C14</f>
        <v>1</v>
      </c>
      <c r="C14" s="60" t="e">
        <f>'MATRIZ OCULTA'!D14</f>
        <v>#REF!</v>
      </c>
      <c r="D14" s="61"/>
      <c r="E14" s="26"/>
      <c r="F14" s="31" t="e">
        <f>'MATRIZ OCULTA'!E14</f>
        <v>#REF!</v>
      </c>
      <c r="G14" s="31">
        <f>'MATRIZ OCULTA'!F14</f>
        <v>1</v>
      </c>
      <c r="H14" s="7" t="e">
        <f>'MATRIZ OCULTA'!G14</f>
        <v>#REF!</v>
      </c>
      <c r="I14" s="6"/>
      <c r="M14" s="2"/>
    </row>
    <row r="15" spans="1:13" ht="29.25" customHeight="1" x14ac:dyDescent="0.2">
      <c r="A15" s="42" t="e">
        <f>'MATRIZ OCULTA'!A15</f>
        <v>#REF!</v>
      </c>
      <c r="B15" s="19">
        <f>'MATRIZ OCULTA'!C15</f>
        <v>5</v>
      </c>
      <c r="C15" s="60" t="e">
        <f>'MATRIZ OCULTA'!D15</f>
        <v>#REF!</v>
      </c>
      <c r="D15" s="61"/>
      <c r="E15" s="26"/>
      <c r="F15" s="31" t="e">
        <f>'MATRIZ OCULTA'!E15</f>
        <v>#REF!</v>
      </c>
      <c r="G15" s="31">
        <f>'MATRIZ OCULTA'!F15</f>
        <v>5</v>
      </c>
      <c r="H15" s="7" t="e">
        <f>'MATRIZ OCULTA'!G15</f>
        <v>#REF!</v>
      </c>
      <c r="I15" s="6"/>
      <c r="M15" s="2"/>
    </row>
    <row r="16" spans="1:13" ht="29.25" customHeight="1" x14ac:dyDescent="0.2">
      <c r="A16" s="42" t="e">
        <f>'MATRIZ OCULTA'!A16</f>
        <v>#REF!</v>
      </c>
      <c r="B16" s="19">
        <f>'MATRIZ OCULTA'!C16</f>
        <v>4</v>
      </c>
      <c r="C16" s="60" t="e">
        <f>'MATRIZ OCULTA'!D16</f>
        <v>#REF!</v>
      </c>
      <c r="D16" s="61"/>
      <c r="E16" s="26"/>
      <c r="F16" s="31" t="e">
        <f>'MATRIZ OCULTA'!E16</f>
        <v>#REF!</v>
      </c>
      <c r="G16" s="31">
        <f>'MATRIZ OCULTA'!F16</f>
        <v>4</v>
      </c>
      <c r="H16" s="7" t="e">
        <f>'MATRIZ OCULTA'!G16</f>
        <v>#REF!</v>
      </c>
      <c r="I16" s="6"/>
      <c r="M16" s="2"/>
    </row>
    <row r="17" spans="1:13" ht="29.25" customHeight="1" x14ac:dyDescent="0.2">
      <c r="A17" s="42" t="e">
        <f>'MATRIZ OCULTA'!A17</f>
        <v>#REF!</v>
      </c>
      <c r="B17" s="19">
        <f>'MATRIZ OCULTA'!C17</f>
        <v>3</v>
      </c>
      <c r="C17" s="60" t="e">
        <f>'MATRIZ OCULTA'!D17</f>
        <v>#REF!</v>
      </c>
      <c r="D17" s="61"/>
      <c r="E17" s="26"/>
      <c r="F17" s="31" t="e">
        <f>'MATRIZ OCULTA'!E17</f>
        <v>#REF!</v>
      </c>
      <c r="G17" s="31">
        <f>'MATRIZ OCULTA'!F17</f>
        <v>3</v>
      </c>
      <c r="H17" s="7" t="e">
        <f>'MATRIZ OCULTA'!G17</f>
        <v>#REF!</v>
      </c>
      <c r="I17" s="6"/>
      <c r="M17" s="2"/>
    </row>
    <row r="18" spans="1:13" ht="29.25" customHeight="1" x14ac:dyDescent="0.2">
      <c r="A18" s="42" t="e">
        <f>'MATRIZ OCULTA'!A18</f>
        <v>#REF!</v>
      </c>
      <c r="B18" s="19">
        <f>'MATRIZ OCULTA'!C18</f>
        <v>2</v>
      </c>
      <c r="C18" s="60" t="e">
        <f>'MATRIZ OCULTA'!D18</f>
        <v>#REF!</v>
      </c>
      <c r="D18" s="61"/>
      <c r="E18" s="26"/>
      <c r="F18" s="31" t="e">
        <f>'MATRIZ OCULTA'!E18</f>
        <v>#REF!</v>
      </c>
      <c r="G18" s="31">
        <f>'MATRIZ OCULTA'!F18</f>
        <v>2</v>
      </c>
      <c r="H18" s="7" t="e">
        <f>'MATRIZ OCULTA'!G18</f>
        <v>#REF!</v>
      </c>
      <c r="I18" s="6"/>
      <c r="M18" s="2"/>
    </row>
    <row r="19" spans="1:13" ht="29.25" customHeight="1" x14ac:dyDescent="0.2">
      <c r="A19" s="42" t="e">
        <f>'MATRIZ OCULTA'!A19</f>
        <v>#REF!</v>
      </c>
      <c r="B19" s="19">
        <f>'MATRIZ OCULTA'!C19</f>
        <v>1</v>
      </c>
      <c r="C19" s="60" t="e">
        <f>'MATRIZ OCULTA'!D19</f>
        <v>#REF!</v>
      </c>
      <c r="D19" s="61"/>
      <c r="E19" s="26"/>
      <c r="F19" s="31" t="e">
        <f>'MATRIZ OCULTA'!E19</f>
        <v>#REF!</v>
      </c>
      <c r="G19" s="31">
        <f>'MATRIZ OCULTA'!F19</f>
        <v>1</v>
      </c>
      <c r="H19" s="7" t="e">
        <f>'MATRIZ OCULTA'!G19</f>
        <v>#REF!</v>
      </c>
      <c r="I19" s="6"/>
      <c r="M19" s="2"/>
    </row>
    <row r="20" spans="1:13" ht="29.25" customHeight="1" x14ac:dyDescent="0.2">
      <c r="A20" s="42" t="e">
        <f>'MATRIZ OCULTA'!A20</f>
        <v>#REF!</v>
      </c>
      <c r="B20" s="19">
        <f>'MATRIZ OCULTA'!C20</f>
        <v>5</v>
      </c>
      <c r="C20" s="60" t="e">
        <f>'MATRIZ OCULTA'!D20</f>
        <v>#REF!</v>
      </c>
      <c r="D20" s="61"/>
      <c r="E20" s="26"/>
      <c r="F20" s="31" t="e">
        <f>'MATRIZ OCULTA'!E20</f>
        <v>#REF!</v>
      </c>
      <c r="G20" s="31">
        <f>'MATRIZ OCULTA'!F20</f>
        <v>5</v>
      </c>
      <c r="H20" s="7" t="e">
        <f>'MATRIZ OCULTA'!G20</f>
        <v>#REF!</v>
      </c>
      <c r="I20" s="6"/>
      <c r="M20" s="2"/>
    </row>
    <row r="21" spans="1:13" ht="29.25" customHeight="1" x14ac:dyDescent="0.2">
      <c r="A21" s="42" t="e">
        <f>'MATRIZ OCULTA'!A21</f>
        <v>#REF!</v>
      </c>
      <c r="B21" s="19">
        <f>'MATRIZ OCULTA'!C21</f>
        <v>4</v>
      </c>
      <c r="C21" s="60" t="e">
        <f>'MATRIZ OCULTA'!D21</f>
        <v>#REF!</v>
      </c>
      <c r="D21" s="61"/>
      <c r="E21" s="26"/>
      <c r="F21" s="31" t="e">
        <f>'MATRIZ OCULTA'!E21</f>
        <v>#REF!</v>
      </c>
      <c r="G21" s="31">
        <f>'MATRIZ OCULTA'!F21</f>
        <v>4</v>
      </c>
      <c r="H21" s="7" t="e">
        <f>'MATRIZ OCULTA'!G21</f>
        <v>#REF!</v>
      </c>
      <c r="I21" s="6"/>
      <c r="M21" s="2"/>
    </row>
    <row r="22" spans="1:13" ht="29.25" customHeight="1" x14ac:dyDescent="0.2">
      <c r="A22" s="42" t="e">
        <f>'MATRIZ OCULTA'!A22</f>
        <v>#REF!</v>
      </c>
      <c r="B22" s="19">
        <f>'MATRIZ OCULTA'!C22</f>
        <v>3</v>
      </c>
      <c r="C22" s="60" t="e">
        <f>'MATRIZ OCULTA'!D22</f>
        <v>#REF!</v>
      </c>
      <c r="D22" s="61"/>
      <c r="E22" s="26"/>
      <c r="F22" s="31" t="e">
        <f>'MATRIZ OCULTA'!E22</f>
        <v>#REF!</v>
      </c>
      <c r="G22" s="31">
        <f>'MATRIZ OCULTA'!F22</f>
        <v>3</v>
      </c>
      <c r="H22" s="7" t="e">
        <f>'MATRIZ OCULTA'!G22</f>
        <v>#REF!</v>
      </c>
      <c r="I22" s="6"/>
      <c r="M22" s="2"/>
    </row>
    <row r="23" spans="1:13" ht="29.25" customHeight="1" x14ac:dyDescent="0.2">
      <c r="A23" s="42" t="e">
        <f>'MATRIZ OCULTA'!A23</f>
        <v>#REF!</v>
      </c>
      <c r="B23" s="19">
        <f>'MATRIZ OCULTA'!C23</f>
        <v>2</v>
      </c>
      <c r="C23" s="60" t="e">
        <f>'MATRIZ OCULTA'!D23</f>
        <v>#REF!</v>
      </c>
      <c r="D23" s="61"/>
      <c r="E23" s="26"/>
      <c r="F23" s="31" t="e">
        <f>'MATRIZ OCULTA'!E23</f>
        <v>#REF!</v>
      </c>
      <c r="G23" s="31">
        <f>'MATRIZ OCULTA'!F23</f>
        <v>2</v>
      </c>
      <c r="H23" s="7" t="e">
        <f>'MATRIZ OCULTA'!G23</f>
        <v>#REF!</v>
      </c>
      <c r="I23" s="6"/>
      <c r="M23" s="2"/>
    </row>
    <row r="24" spans="1:13" ht="29.25" customHeight="1" x14ac:dyDescent="0.2">
      <c r="A24" s="42" t="e">
        <f>'MATRIZ OCULTA'!A24</f>
        <v>#REF!</v>
      </c>
      <c r="B24" s="19">
        <f>'MATRIZ OCULTA'!C24</f>
        <v>1</v>
      </c>
      <c r="C24" s="60" t="e">
        <f>'MATRIZ OCULTA'!D24</f>
        <v>#REF!</v>
      </c>
      <c r="D24" s="61"/>
      <c r="E24" s="26"/>
      <c r="F24" s="31" t="e">
        <f>'MATRIZ OCULTA'!E24</f>
        <v>#REF!</v>
      </c>
      <c r="G24" s="31">
        <f>'MATRIZ OCULTA'!F24</f>
        <v>1</v>
      </c>
      <c r="H24" s="7" t="e">
        <f>'MATRIZ OCULTA'!G24</f>
        <v>#REF!</v>
      </c>
      <c r="I24" s="6"/>
      <c r="M24" s="2"/>
    </row>
    <row r="25" spans="1:13" ht="29.25" customHeight="1" x14ac:dyDescent="0.2">
      <c r="A25" s="42">
        <f>'MATRIZ OCULTA'!A25</f>
        <v>0</v>
      </c>
      <c r="B25" s="19">
        <f>'MATRIZ OCULTA'!C25</f>
        <v>5</v>
      </c>
      <c r="C25" s="60" t="e">
        <f>'MATRIZ OCULTA'!D25</f>
        <v>#REF!</v>
      </c>
      <c r="D25" s="61"/>
      <c r="E25" s="26"/>
      <c r="F25" s="31" t="e">
        <f>'MATRIZ OCULTA'!E25</f>
        <v>#REF!</v>
      </c>
      <c r="G25" s="31">
        <f>'MATRIZ OCULTA'!F25</f>
        <v>5</v>
      </c>
      <c r="H25" s="7">
        <f>'MATRIZ OCULTA'!G25</f>
        <v>0</v>
      </c>
      <c r="I25" s="6"/>
      <c r="M25" s="2"/>
    </row>
    <row r="26" spans="1:13" ht="29.25" customHeight="1" x14ac:dyDescent="0.2">
      <c r="A26" s="42">
        <f>'MATRIZ OCULTA'!A26</f>
        <v>0</v>
      </c>
      <c r="B26" s="19">
        <f>'MATRIZ OCULTA'!C26</f>
        <v>4</v>
      </c>
      <c r="C26" s="60" t="e">
        <f>'MATRIZ OCULTA'!D26</f>
        <v>#REF!</v>
      </c>
      <c r="D26" s="61"/>
      <c r="E26" s="26"/>
      <c r="F26" s="31" t="e">
        <f>'MATRIZ OCULTA'!E26</f>
        <v>#REF!</v>
      </c>
      <c r="G26" s="31">
        <f>'MATRIZ OCULTA'!F26</f>
        <v>4</v>
      </c>
      <c r="H26" s="7">
        <f>'MATRIZ OCULTA'!G26</f>
        <v>0</v>
      </c>
      <c r="I26" s="6"/>
      <c r="M26" s="2"/>
    </row>
    <row r="27" spans="1:13" ht="29.25" customHeight="1" x14ac:dyDescent="0.2">
      <c r="A27" s="42">
        <f>'MATRIZ OCULTA'!A27</f>
        <v>0</v>
      </c>
      <c r="B27" s="19">
        <f>'MATRIZ OCULTA'!C27</f>
        <v>3</v>
      </c>
      <c r="C27" s="60" t="e">
        <f>'MATRIZ OCULTA'!D27</f>
        <v>#REF!</v>
      </c>
      <c r="D27" s="61"/>
      <c r="E27" s="26"/>
      <c r="F27" s="31" t="e">
        <f>'MATRIZ OCULTA'!E27</f>
        <v>#REF!</v>
      </c>
      <c r="G27" s="31">
        <f>'MATRIZ OCULTA'!F27</f>
        <v>3</v>
      </c>
      <c r="H27" s="7">
        <f>'MATRIZ OCULTA'!G27</f>
        <v>0</v>
      </c>
      <c r="I27" s="6"/>
      <c r="M27" s="2"/>
    </row>
    <row r="28" spans="1:13" ht="29.25" customHeight="1" x14ac:dyDescent="0.2">
      <c r="A28" s="42">
        <f>'MATRIZ OCULTA'!A28</f>
        <v>0</v>
      </c>
      <c r="B28" s="19">
        <f>'MATRIZ OCULTA'!C28</f>
        <v>2</v>
      </c>
      <c r="C28" s="60" t="e">
        <f>'MATRIZ OCULTA'!D28</f>
        <v>#REF!</v>
      </c>
      <c r="D28" s="61"/>
      <c r="E28" s="26"/>
      <c r="F28" s="31" t="e">
        <f>'MATRIZ OCULTA'!E28</f>
        <v>#REF!</v>
      </c>
      <c r="G28" s="31">
        <f>'MATRIZ OCULTA'!F28</f>
        <v>2</v>
      </c>
      <c r="H28" s="7">
        <f>'MATRIZ OCULTA'!G28</f>
        <v>0</v>
      </c>
      <c r="I28" s="6"/>
      <c r="M28" s="2"/>
    </row>
    <row r="29" spans="1:13" ht="29.25" customHeight="1" thickBot="1" x14ac:dyDescent="0.25">
      <c r="A29" s="42">
        <f>'MATRIZ OCULTA'!A29</f>
        <v>0</v>
      </c>
      <c r="B29" s="19">
        <f>'MATRIZ OCULTA'!C29</f>
        <v>1</v>
      </c>
      <c r="C29" s="60" t="e">
        <f>'MATRIZ OCULTA'!D29</f>
        <v>#REF!</v>
      </c>
      <c r="D29" s="61"/>
      <c r="E29" s="26"/>
      <c r="F29" s="31" t="e">
        <f>'MATRIZ OCULTA'!E29</f>
        <v>#REF!</v>
      </c>
      <c r="G29" s="31">
        <f>'MATRIZ OCULTA'!F29</f>
        <v>1</v>
      </c>
      <c r="H29" s="7">
        <f>'MATRIZ OCULTA'!G29</f>
        <v>0</v>
      </c>
      <c r="I29" s="6"/>
      <c r="M29" s="2"/>
    </row>
    <row r="30" spans="1:13" ht="21.75" customHeight="1" thickBot="1" x14ac:dyDescent="0.25">
      <c r="A30" s="53" t="s">
        <v>9</v>
      </c>
      <c r="B30" s="39"/>
      <c r="C30" s="52"/>
      <c r="D30" s="52"/>
      <c r="E30" s="52"/>
      <c r="F30" s="38" t="s">
        <v>28</v>
      </c>
      <c r="G30" s="52"/>
      <c r="H30" s="52"/>
      <c r="I30" s="54"/>
    </row>
    <row r="32" spans="1:13" x14ac:dyDescent="0.2">
      <c r="A32" s="64" t="s">
        <v>34</v>
      </c>
    </row>
  </sheetData>
  <mergeCells count="8">
    <mergeCell ref="A2:I2"/>
    <mergeCell ref="A1:I1"/>
    <mergeCell ref="A3:A4"/>
    <mergeCell ref="C3:C4"/>
    <mergeCell ref="B3:B4"/>
    <mergeCell ref="F3:I3"/>
    <mergeCell ref="E3:E4"/>
    <mergeCell ref="D3:D4"/>
  </mergeCells>
  <printOptions horizontalCentered="1" verticalCentered="1"/>
  <pageMargins left="0.13" right="0.49" top="1" bottom="1" header="0" footer="0"/>
  <pageSetup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57"/>
  <sheetViews>
    <sheetView zoomScale="75" workbookViewId="0">
      <selection activeCell="E4" sqref="E4"/>
    </sheetView>
  </sheetViews>
  <sheetFormatPr baseColWidth="10" defaultRowHeight="12.75" x14ac:dyDescent="0.2"/>
  <cols>
    <col min="1" max="1" width="14.140625" bestFit="1" customWidth="1"/>
    <col min="2" max="2" width="57.28515625" customWidth="1"/>
    <col min="3" max="3" width="18.140625" customWidth="1"/>
    <col min="4" max="4" width="16.42578125" customWidth="1"/>
    <col min="5" max="5" width="19.140625" customWidth="1"/>
    <col min="6" max="6" width="19.85546875" customWidth="1"/>
    <col min="7" max="7" width="67.7109375" customWidth="1"/>
    <col min="8" max="9" width="3" customWidth="1"/>
    <col min="10" max="10" width="14.28515625" customWidth="1"/>
    <col min="11" max="11" width="3.85546875" customWidth="1"/>
    <col min="12" max="12" width="3.5703125" customWidth="1"/>
    <col min="13" max="13" width="6.28515625" customWidth="1"/>
  </cols>
  <sheetData>
    <row r="1" spans="1:10" ht="54" customHeight="1" x14ac:dyDescent="0.2">
      <c r="A1" s="207" t="s">
        <v>23</v>
      </c>
      <c r="B1" s="207"/>
      <c r="C1" s="207"/>
      <c r="D1" s="207"/>
      <c r="E1" s="207"/>
      <c r="F1" s="207"/>
      <c r="G1" s="15"/>
    </row>
    <row r="2" spans="1:10" ht="24" customHeight="1" thickBot="1" x14ac:dyDescent="0.25">
      <c r="A2" s="239" t="s">
        <v>3</v>
      </c>
      <c r="B2" s="240"/>
      <c r="C2" s="240"/>
      <c r="D2" s="240"/>
      <c r="E2" s="240"/>
      <c r="F2" s="241"/>
      <c r="G2" s="15"/>
    </row>
    <row r="3" spans="1:10" ht="48" customHeight="1" x14ac:dyDescent="0.2">
      <c r="A3" s="244" t="s">
        <v>8</v>
      </c>
      <c r="B3" s="242" t="s">
        <v>17</v>
      </c>
      <c r="C3" s="242" t="s">
        <v>18</v>
      </c>
      <c r="D3" s="242"/>
      <c r="E3" s="242"/>
      <c r="F3" s="242" t="s">
        <v>10</v>
      </c>
      <c r="G3" s="15"/>
    </row>
    <row r="4" spans="1:10" ht="79.5" thickBot="1" x14ac:dyDescent="0.25">
      <c r="A4" s="245"/>
      <c r="B4" s="243"/>
      <c r="C4" s="30" t="s">
        <v>16</v>
      </c>
      <c r="D4" s="30" t="s">
        <v>12</v>
      </c>
      <c r="E4" s="30" t="s">
        <v>15</v>
      </c>
      <c r="F4" s="243"/>
      <c r="G4" s="15"/>
    </row>
    <row r="5" spans="1:10" ht="29.25" customHeight="1" x14ac:dyDescent="0.2">
      <c r="A5" s="20">
        <v>1</v>
      </c>
      <c r="B5" s="61"/>
      <c r="C5" s="23"/>
      <c r="D5" s="23"/>
      <c r="E5" s="23"/>
      <c r="F5" s="27" t="str">
        <f>IF(C5&gt;0,C5*D5*E5,"--")</f>
        <v>--</v>
      </c>
      <c r="J5" s="2"/>
    </row>
    <row r="6" spans="1:10" ht="29.25" customHeight="1" x14ac:dyDescent="0.2">
      <c r="A6" s="7">
        <v>2</v>
      </c>
      <c r="B6" s="60"/>
      <c r="C6" s="24"/>
      <c r="D6" s="24"/>
      <c r="E6" s="24"/>
      <c r="F6" s="27" t="str">
        <f t="shared" ref="F6:F54" si="0">IF(C6&gt;0,C6*D6*E6,"--")</f>
        <v>--</v>
      </c>
      <c r="J6" s="2"/>
    </row>
    <row r="7" spans="1:10" ht="29.25" customHeight="1" x14ac:dyDescent="0.2">
      <c r="A7" s="7">
        <v>3</v>
      </c>
      <c r="B7" s="60"/>
      <c r="C7" s="24"/>
      <c r="D7" s="24"/>
      <c r="E7" s="24"/>
      <c r="F7" s="27" t="str">
        <f t="shared" si="0"/>
        <v>--</v>
      </c>
      <c r="J7" s="2"/>
    </row>
    <row r="8" spans="1:10" ht="29.25" customHeight="1" x14ac:dyDescent="0.2">
      <c r="A8" s="7">
        <v>4</v>
      </c>
      <c r="B8" s="60"/>
      <c r="C8" s="24"/>
      <c r="D8" s="24"/>
      <c r="E8" s="24"/>
      <c r="F8" s="27" t="str">
        <f t="shared" si="0"/>
        <v>--</v>
      </c>
      <c r="J8" s="2"/>
    </row>
    <row r="9" spans="1:10" ht="29.25" customHeight="1" x14ac:dyDescent="0.2">
      <c r="A9" s="7">
        <v>5</v>
      </c>
      <c r="B9" s="62"/>
      <c r="C9" s="25"/>
      <c r="D9" s="25"/>
      <c r="E9" s="25"/>
      <c r="F9" s="27" t="str">
        <f t="shared" si="0"/>
        <v>--</v>
      </c>
      <c r="J9" s="2"/>
    </row>
    <row r="10" spans="1:10" ht="29.25" customHeight="1" x14ac:dyDescent="0.2">
      <c r="A10" s="7">
        <v>6</v>
      </c>
      <c r="B10" s="62"/>
      <c r="C10" s="25"/>
      <c r="D10" s="25"/>
      <c r="E10" s="25"/>
      <c r="F10" s="27" t="str">
        <f t="shared" si="0"/>
        <v>--</v>
      </c>
      <c r="J10" s="2"/>
    </row>
    <row r="11" spans="1:10" ht="29.25" customHeight="1" x14ac:dyDescent="0.2">
      <c r="A11" s="7">
        <v>7</v>
      </c>
      <c r="B11" s="62"/>
      <c r="C11" s="25"/>
      <c r="D11" s="25"/>
      <c r="E11" s="25"/>
      <c r="F11" s="27" t="str">
        <f t="shared" si="0"/>
        <v>--</v>
      </c>
      <c r="J11" s="2"/>
    </row>
    <row r="12" spans="1:10" ht="29.25" customHeight="1" x14ac:dyDescent="0.2">
      <c r="A12" s="7">
        <v>8</v>
      </c>
      <c r="B12" s="62"/>
      <c r="C12" s="25"/>
      <c r="D12" s="25"/>
      <c r="E12" s="25"/>
      <c r="F12" s="27" t="str">
        <f t="shared" si="0"/>
        <v>--</v>
      </c>
      <c r="J12" s="2"/>
    </row>
    <row r="13" spans="1:10" ht="29.25" customHeight="1" x14ac:dyDescent="0.2">
      <c r="A13" s="7">
        <v>9</v>
      </c>
      <c r="B13" s="62"/>
      <c r="C13" s="25"/>
      <c r="D13" s="25"/>
      <c r="E13" s="25"/>
      <c r="F13" s="27" t="str">
        <f t="shared" si="0"/>
        <v>--</v>
      </c>
      <c r="J13" s="2"/>
    </row>
    <row r="14" spans="1:10" ht="29.25" customHeight="1" x14ac:dyDescent="0.2">
      <c r="A14" s="7">
        <v>10</v>
      </c>
      <c r="B14" s="62"/>
      <c r="C14" s="25"/>
      <c r="D14" s="25"/>
      <c r="E14" s="25"/>
      <c r="F14" s="27" t="str">
        <f t="shared" si="0"/>
        <v>--</v>
      </c>
      <c r="J14" s="2"/>
    </row>
    <row r="15" spans="1:10" ht="29.25" customHeight="1" x14ac:dyDescent="0.2">
      <c r="A15" s="7">
        <v>11</v>
      </c>
      <c r="B15" s="62"/>
      <c r="C15" s="25"/>
      <c r="D15" s="25"/>
      <c r="E15" s="25"/>
      <c r="F15" s="27" t="str">
        <f t="shared" si="0"/>
        <v>--</v>
      </c>
      <c r="J15" s="2"/>
    </row>
    <row r="16" spans="1:10" ht="29.25" customHeight="1" x14ac:dyDescent="0.2">
      <c r="A16" s="7">
        <v>12</v>
      </c>
      <c r="B16" s="62"/>
      <c r="C16" s="25"/>
      <c r="D16" s="25"/>
      <c r="E16" s="25"/>
      <c r="F16" s="27" t="str">
        <f t="shared" si="0"/>
        <v>--</v>
      </c>
      <c r="J16" s="2"/>
    </row>
    <row r="17" spans="1:10" ht="29.25" customHeight="1" x14ac:dyDescent="0.2">
      <c r="A17" s="7">
        <v>13</v>
      </c>
      <c r="B17" s="62"/>
      <c r="C17" s="25"/>
      <c r="D17" s="25"/>
      <c r="E17" s="25"/>
      <c r="F17" s="27" t="str">
        <f t="shared" si="0"/>
        <v>--</v>
      </c>
      <c r="J17" s="2"/>
    </row>
    <row r="18" spans="1:10" ht="29.25" customHeight="1" x14ac:dyDescent="0.2">
      <c r="A18" s="7">
        <v>14</v>
      </c>
      <c r="B18" s="62"/>
      <c r="C18" s="25"/>
      <c r="D18" s="25"/>
      <c r="E18" s="25"/>
      <c r="F18" s="27" t="str">
        <f t="shared" si="0"/>
        <v>--</v>
      </c>
      <c r="J18" s="2"/>
    </row>
    <row r="19" spans="1:10" ht="29.25" customHeight="1" x14ac:dyDescent="0.2">
      <c r="A19" s="7">
        <v>15</v>
      </c>
      <c r="B19" s="62"/>
      <c r="C19" s="25"/>
      <c r="D19" s="25"/>
      <c r="E19" s="25"/>
      <c r="F19" s="27" t="str">
        <f t="shared" si="0"/>
        <v>--</v>
      </c>
      <c r="J19" s="2"/>
    </row>
    <row r="20" spans="1:10" ht="29.25" customHeight="1" x14ac:dyDescent="0.2">
      <c r="A20" s="7">
        <v>16</v>
      </c>
      <c r="B20" s="62"/>
      <c r="C20" s="25"/>
      <c r="D20" s="25"/>
      <c r="E20" s="25"/>
      <c r="F20" s="27" t="str">
        <f t="shared" si="0"/>
        <v>--</v>
      </c>
      <c r="J20" s="2"/>
    </row>
    <row r="21" spans="1:10" ht="29.25" customHeight="1" x14ac:dyDescent="0.2">
      <c r="A21" s="7">
        <v>17</v>
      </c>
      <c r="B21" s="62"/>
      <c r="C21" s="25"/>
      <c r="D21" s="25"/>
      <c r="E21" s="25"/>
      <c r="F21" s="27" t="str">
        <f t="shared" si="0"/>
        <v>--</v>
      </c>
      <c r="J21" s="2"/>
    </row>
    <row r="22" spans="1:10" ht="29.25" customHeight="1" x14ac:dyDescent="0.2">
      <c r="A22" s="7">
        <v>18</v>
      </c>
      <c r="B22" s="62"/>
      <c r="C22" s="25"/>
      <c r="D22" s="25"/>
      <c r="E22" s="25"/>
      <c r="F22" s="27" t="str">
        <f t="shared" si="0"/>
        <v>--</v>
      </c>
      <c r="J22" s="2"/>
    </row>
    <row r="23" spans="1:10" ht="29.25" customHeight="1" x14ac:dyDescent="0.2">
      <c r="A23" s="7">
        <v>19</v>
      </c>
      <c r="B23" s="62"/>
      <c r="C23" s="25"/>
      <c r="D23" s="25"/>
      <c r="E23" s="25"/>
      <c r="F23" s="27" t="str">
        <f t="shared" si="0"/>
        <v>--</v>
      </c>
      <c r="J23" s="2"/>
    </row>
    <row r="24" spans="1:10" ht="29.25" customHeight="1" x14ac:dyDescent="0.2">
      <c r="A24" s="7">
        <v>20</v>
      </c>
      <c r="B24" s="62"/>
      <c r="C24" s="25"/>
      <c r="D24" s="25"/>
      <c r="E24" s="25"/>
      <c r="F24" s="27" t="str">
        <f t="shared" si="0"/>
        <v>--</v>
      </c>
      <c r="J24" s="2"/>
    </row>
    <row r="25" spans="1:10" ht="29.25" customHeight="1" x14ac:dyDescent="0.2">
      <c r="A25" s="7">
        <v>21</v>
      </c>
      <c r="B25" s="62"/>
      <c r="C25" s="25"/>
      <c r="D25" s="25"/>
      <c r="E25" s="25"/>
      <c r="F25" s="27" t="str">
        <f t="shared" si="0"/>
        <v>--</v>
      </c>
      <c r="J25" s="2"/>
    </row>
    <row r="26" spans="1:10" ht="29.25" customHeight="1" x14ac:dyDescent="0.2">
      <c r="A26" s="7">
        <v>22</v>
      </c>
      <c r="B26" s="62"/>
      <c r="C26" s="25"/>
      <c r="D26" s="25"/>
      <c r="E26" s="25"/>
      <c r="F26" s="27" t="str">
        <f t="shared" si="0"/>
        <v>--</v>
      </c>
      <c r="J26" s="2"/>
    </row>
    <row r="27" spans="1:10" ht="29.25" customHeight="1" x14ac:dyDescent="0.2">
      <c r="A27" s="7">
        <v>23</v>
      </c>
      <c r="B27" s="62"/>
      <c r="C27" s="25"/>
      <c r="D27" s="25"/>
      <c r="E27" s="25"/>
      <c r="F27" s="27" t="str">
        <f t="shared" si="0"/>
        <v>--</v>
      </c>
      <c r="J27" s="2"/>
    </row>
    <row r="28" spans="1:10" ht="29.25" customHeight="1" x14ac:dyDescent="0.2">
      <c r="A28" s="7">
        <v>24</v>
      </c>
      <c r="B28" s="62"/>
      <c r="C28" s="25"/>
      <c r="D28" s="25"/>
      <c r="E28" s="25"/>
      <c r="F28" s="27" t="str">
        <f t="shared" si="0"/>
        <v>--</v>
      </c>
      <c r="J28" s="2"/>
    </row>
    <row r="29" spans="1:10" ht="29.25" customHeight="1" x14ac:dyDescent="0.2">
      <c r="A29" s="7">
        <v>25</v>
      </c>
      <c r="B29" s="59"/>
      <c r="C29" s="21"/>
      <c r="D29" s="21"/>
      <c r="E29" s="21"/>
      <c r="F29" s="27" t="str">
        <f t="shared" si="0"/>
        <v>--</v>
      </c>
      <c r="J29" s="2"/>
    </row>
    <row r="30" spans="1:10" ht="29.25" customHeight="1" x14ac:dyDescent="0.2">
      <c r="A30" s="7">
        <v>26</v>
      </c>
      <c r="B30" s="59"/>
      <c r="C30" s="21"/>
      <c r="D30" s="21"/>
      <c r="E30" s="21"/>
      <c r="F30" s="27" t="str">
        <f t="shared" si="0"/>
        <v>--</v>
      </c>
      <c r="J30" s="2"/>
    </row>
    <row r="31" spans="1:10" ht="29.25" customHeight="1" x14ac:dyDescent="0.2">
      <c r="A31" s="7">
        <v>27</v>
      </c>
      <c r="B31" s="59"/>
      <c r="C31" s="21"/>
      <c r="D31" s="21"/>
      <c r="E31" s="21"/>
      <c r="F31" s="27" t="str">
        <f t="shared" si="0"/>
        <v>--</v>
      </c>
      <c r="J31" s="2"/>
    </row>
    <row r="32" spans="1:10" ht="29.25" customHeight="1" x14ac:dyDescent="0.2">
      <c r="A32" s="7">
        <v>28</v>
      </c>
      <c r="B32" s="59"/>
      <c r="C32" s="21"/>
      <c r="D32" s="21"/>
      <c r="E32" s="21"/>
      <c r="F32" s="27" t="str">
        <f t="shared" si="0"/>
        <v>--</v>
      </c>
      <c r="J32" s="2"/>
    </row>
    <row r="33" spans="1:10" ht="29.25" customHeight="1" x14ac:dyDescent="0.2">
      <c r="A33" s="7">
        <v>29</v>
      </c>
      <c r="B33" s="59"/>
      <c r="C33" s="21"/>
      <c r="D33" s="21"/>
      <c r="E33" s="21"/>
      <c r="F33" s="27" t="str">
        <f t="shared" si="0"/>
        <v>--</v>
      </c>
      <c r="J33" s="2"/>
    </row>
    <row r="34" spans="1:10" ht="29.25" customHeight="1" x14ac:dyDescent="0.2">
      <c r="A34" s="7">
        <v>30</v>
      </c>
      <c r="B34" s="59"/>
      <c r="C34" s="21"/>
      <c r="D34" s="21"/>
      <c r="E34" s="21"/>
      <c r="F34" s="27" t="str">
        <f t="shared" si="0"/>
        <v>--</v>
      </c>
      <c r="J34" s="2"/>
    </row>
    <row r="35" spans="1:10" ht="29.25" customHeight="1" x14ac:dyDescent="0.2">
      <c r="A35" s="7">
        <v>31</v>
      </c>
      <c r="B35" s="59"/>
      <c r="C35" s="21"/>
      <c r="D35" s="21"/>
      <c r="E35" s="21"/>
      <c r="F35" s="27" t="str">
        <f t="shared" si="0"/>
        <v>--</v>
      </c>
      <c r="J35" s="2"/>
    </row>
    <row r="36" spans="1:10" ht="29.25" customHeight="1" x14ac:dyDescent="0.2">
      <c r="A36" s="7">
        <v>32</v>
      </c>
      <c r="B36" s="59"/>
      <c r="C36" s="21"/>
      <c r="D36" s="21"/>
      <c r="E36" s="21"/>
      <c r="F36" s="27" t="str">
        <f t="shared" si="0"/>
        <v>--</v>
      </c>
      <c r="J36" s="2"/>
    </row>
    <row r="37" spans="1:10" ht="29.25" customHeight="1" x14ac:dyDescent="0.2">
      <c r="A37" s="7">
        <v>33</v>
      </c>
      <c r="B37" s="59"/>
      <c r="C37" s="21"/>
      <c r="D37" s="21"/>
      <c r="E37" s="21"/>
      <c r="F37" s="27" t="str">
        <f t="shared" si="0"/>
        <v>--</v>
      </c>
      <c r="J37" s="2"/>
    </row>
    <row r="38" spans="1:10" ht="29.25" customHeight="1" x14ac:dyDescent="0.2">
      <c r="A38" s="7">
        <v>34</v>
      </c>
      <c r="B38" s="59"/>
      <c r="C38" s="21"/>
      <c r="D38" s="21"/>
      <c r="E38" s="21"/>
      <c r="F38" s="27" t="str">
        <f t="shared" si="0"/>
        <v>--</v>
      </c>
      <c r="J38" s="2"/>
    </row>
    <row r="39" spans="1:10" ht="29.25" customHeight="1" x14ac:dyDescent="0.2">
      <c r="A39" s="7">
        <v>35</v>
      </c>
      <c r="B39" s="59"/>
      <c r="C39" s="21"/>
      <c r="D39" s="21"/>
      <c r="E39" s="21"/>
      <c r="F39" s="27" t="str">
        <f t="shared" si="0"/>
        <v>--</v>
      </c>
      <c r="J39" s="2"/>
    </row>
    <row r="40" spans="1:10" ht="29.25" customHeight="1" x14ac:dyDescent="0.2">
      <c r="A40" s="7">
        <v>36</v>
      </c>
      <c r="B40" s="59"/>
      <c r="C40" s="21"/>
      <c r="D40" s="21"/>
      <c r="E40" s="21"/>
      <c r="F40" s="27" t="str">
        <f t="shared" si="0"/>
        <v>--</v>
      </c>
      <c r="J40" s="2"/>
    </row>
    <row r="41" spans="1:10" ht="29.25" customHeight="1" x14ac:dyDescent="0.2">
      <c r="A41" s="7">
        <v>37</v>
      </c>
      <c r="B41" s="59"/>
      <c r="C41" s="21"/>
      <c r="D41" s="21"/>
      <c r="E41" s="21"/>
      <c r="F41" s="27" t="str">
        <f t="shared" si="0"/>
        <v>--</v>
      </c>
      <c r="J41" s="2"/>
    </row>
    <row r="42" spans="1:10" ht="29.25" customHeight="1" x14ac:dyDescent="0.2">
      <c r="A42" s="7">
        <v>38</v>
      </c>
      <c r="B42" s="59"/>
      <c r="C42" s="21"/>
      <c r="D42" s="21"/>
      <c r="E42" s="21"/>
      <c r="F42" s="27" t="str">
        <f t="shared" si="0"/>
        <v>--</v>
      </c>
      <c r="J42" s="2"/>
    </row>
    <row r="43" spans="1:10" ht="29.25" customHeight="1" x14ac:dyDescent="0.2">
      <c r="A43" s="7">
        <v>39</v>
      </c>
      <c r="B43" s="59"/>
      <c r="C43" s="21"/>
      <c r="D43" s="21"/>
      <c r="E43" s="21"/>
      <c r="F43" s="27" t="str">
        <f t="shared" si="0"/>
        <v>--</v>
      </c>
      <c r="J43" s="2"/>
    </row>
    <row r="44" spans="1:10" ht="29.25" customHeight="1" x14ac:dyDescent="0.2">
      <c r="A44" s="7">
        <v>40</v>
      </c>
      <c r="B44" s="59"/>
      <c r="C44" s="21"/>
      <c r="D44" s="21"/>
      <c r="E44" s="21"/>
      <c r="F44" s="27" t="str">
        <f t="shared" si="0"/>
        <v>--</v>
      </c>
      <c r="J44" s="2"/>
    </row>
    <row r="45" spans="1:10" ht="29.25" customHeight="1" x14ac:dyDescent="0.2">
      <c r="A45" s="7">
        <v>41</v>
      </c>
      <c r="B45" s="59"/>
      <c r="C45" s="21"/>
      <c r="D45" s="21"/>
      <c r="E45" s="21"/>
      <c r="F45" s="27" t="str">
        <f t="shared" si="0"/>
        <v>--</v>
      </c>
      <c r="J45" s="2"/>
    </row>
    <row r="46" spans="1:10" ht="29.25" customHeight="1" x14ac:dyDescent="0.2">
      <c r="A46" s="7">
        <v>42</v>
      </c>
      <c r="B46" s="59"/>
      <c r="C46" s="21"/>
      <c r="D46" s="21"/>
      <c r="E46" s="21"/>
      <c r="F46" s="27" t="str">
        <f t="shared" si="0"/>
        <v>--</v>
      </c>
      <c r="J46" s="2"/>
    </row>
    <row r="47" spans="1:10" ht="29.25" customHeight="1" x14ac:dyDescent="0.2">
      <c r="A47" s="7">
        <v>43</v>
      </c>
      <c r="B47" s="59"/>
      <c r="C47" s="21"/>
      <c r="D47" s="21"/>
      <c r="E47" s="21"/>
      <c r="F47" s="27" t="str">
        <f t="shared" si="0"/>
        <v>--</v>
      </c>
      <c r="J47" s="2"/>
    </row>
    <row r="48" spans="1:10" ht="29.25" customHeight="1" x14ac:dyDescent="0.2">
      <c r="A48" s="7">
        <v>44</v>
      </c>
      <c r="B48" s="59"/>
      <c r="C48" s="21"/>
      <c r="D48" s="21"/>
      <c r="E48" s="21"/>
      <c r="F48" s="27" t="str">
        <f t="shared" si="0"/>
        <v>--</v>
      </c>
      <c r="J48" s="2"/>
    </row>
    <row r="49" spans="1:10" ht="29.25" customHeight="1" x14ac:dyDescent="0.2">
      <c r="A49" s="7">
        <v>45</v>
      </c>
      <c r="B49" s="59"/>
      <c r="C49" s="21"/>
      <c r="D49" s="21"/>
      <c r="E49" s="21"/>
      <c r="F49" s="27" t="str">
        <f t="shared" si="0"/>
        <v>--</v>
      </c>
      <c r="J49" s="2"/>
    </row>
    <row r="50" spans="1:10" ht="29.25" customHeight="1" x14ac:dyDescent="0.2">
      <c r="A50" s="7">
        <v>46</v>
      </c>
      <c r="B50" s="59"/>
      <c r="C50" s="21"/>
      <c r="D50" s="21"/>
      <c r="E50" s="21"/>
      <c r="F50" s="27" t="str">
        <f t="shared" si="0"/>
        <v>--</v>
      </c>
      <c r="J50" s="2"/>
    </row>
    <row r="51" spans="1:10" ht="29.25" customHeight="1" x14ac:dyDescent="0.2">
      <c r="A51" s="7">
        <v>47</v>
      </c>
      <c r="B51" s="59"/>
      <c r="C51" s="21"/>
      <c r="D51" s="21"/>
      <c r="E51" s="21"/>
      <c r="F51" s="27" t="str">
        <f t="shared" si="0"/>
        <v>--</v>
      </c>
      <c r="J51" s="2"/>
    </row>
    <row r="52" spans="1:10" ht="29.25" customHeight="1" x14ac:dyDescent="0.2">
      <c r="A52" s="7">
        <v>48</v>
      </c>
      <c r="B52" s="59"/>
      <c r="C52" s="21"/>
      <c r="D52" s="21"/>
      <c r="E52" s="21"/>
      <c r="F52" s="27" t="str">
        <f t="shared" si="0"/>
        <v>--</v>
      </c>
      <c r="J52" s="2"/>
    </row>
    <row r="53" spans="1:10" ht="29.25" customHeight="1" x14ac:dyDescent="0.2">
      <c r="A53" s="7">
        <v>49</v>
      </c>
      <c r="B53" s="59"/>
      <c r="C53" s="21"/>
      <c r="D53" s="21"/>
      <c r="E53" s="21"/>
      <c r="F53" s="27" t="str">
        <f t="shared" si="0"/>
        <v>--</v>
      </c>
      <c r="J53" s="2"/>
    </row>
    <row r="54" spans="1:10" ht="29.25" customHeight="1" thickBot="1" x14ac:dyDescent="0.25">
      <c r="A54" s="7">
        <v>50</v>
      </c>
      <c r="B54" s="60"/>
      <c r="C54" s="55"/>
      <c r="D54" s="55"/>
      <c r="E54" s="55"/>
      <c r="F54" s="27" t="str">
        <f t="shared" si="0"/>
        <v>--</v>
      </c>
      <c r="J54" s="2"/>
    </row>
    <row r="55" spans="1:10" ht="21.75" customHeight="1" thickBot="1" x14ac:dyDescent="0.25">
      <c r="A55" s="13" t="s">
        <v>9</v>
      </c>
      <c r="B55" s="10"/>
      <c r="C55" s="10"/>
      <c r="D55" s="10"/>
      <c r="E55" s="10"/>
      <c r="F55" s="12"/>
    </row>
    <row r="57" spans="1:10" x14ac:dyDescent="0.2">
      <c r="A57" s="64" t="s">
        <v>35</v>
      </c>
    </row>
  </sheetData>
  <mergeCells count="6">
    <mergeCell ref="A2:F2"/>
    <mergeCell ref="A1:F1"/>
    <mergeCell ref="C3:E3"/>
    <mergeCell ref="B3:B4"/>
    <mergeCell ref="F3:F4"/>
    <mergeCell ref="A3:A4"/>
  </mergeCells>
  <printOptions horizontalCentered="1" verticalCentered="1"/>
  <pageMargins left="0.13" right="0.49" top="1" bottom="1" header="0" footer="0"/>
  <pageSetup scale="8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64"/>
  <sheetViews>
    <sheetView tabSelected="1" zoomScale="60" zoomScaleNormal="60" zoomScaleSheetLayoutView="64" workbookViewId="0">
      <selection activeCell="AT13" sqref="AT13"/>
    </sheetView>
  </sheetViews>
  <sheetFormatPr baseColWidth="10" defaultColWidth="11.5703125" defaultRowHeight="20.25" x14ac:dyDescent="0.3"/>
  <cols>
    <col min="1" max="1" width="29" style="81" customWidth="1"/>
    <col min="2" max="2" width="29.5703125" style="81" customWidth="1"/>
    <col min="3" max="3" width="25" style="81" hidden="1" customWidth="1"/>
    <col min="4" max="4" width="21.85546875" style="81" hidden="1" customWidth="1"/>
    <col min="5" max="5" width="20.42578125" style="81" hidden="1" customWidth="1"/>
    <col min="6" max="6" width="11.5703125" style="81" hidden="1" customWidth="1"/>
    <col min="7" max="7" width="10.42578125" style="81" hidden="1" customWidth="1"/>
    <col min="8" max="8" width="12.140625" style="81" hidden="1" customWidth="1"/>
    <col min="9" max="9" width="11" style="81" hidden="1" customWidth="1"/>
    <col min="10" max="11" width="12.85546875" style="81" hidden="1" customWidth="1"/>
    <col min="12" max="12" width="11.85546875" style="81" hidden="1" customWidth="1"/>
    <col min="13" max="13" width="12.28515625" style="81" hidden="1" customWidth="1"/>
    <col min="14" max="14" width="14.85546875" style="81" hidden="1" customWidth="1"/>
    <col min="15" max="15" width="20.42578125" style="179" hidden="1" customWidth="1"/>
    <col min="16" max="16" width="20.5703125" style="81" hidden="1" customWidth="1"/>
    <col min="17" max="17" width="12.42578125" style="81" hidden="1" customWidth="1"/>
    <col min="18" max="18" width="11.140625" style="81" hidden="1" customWidth="1"/>
    <col min="19" max="19" width="13.7109375" style="81" hidden="1" customWidth="1"/>
    <col min="20" max="20" width="14.140625" style="81" hidden="1" customWidth="1"/>
    <col min="21" max="21" width="14.42578125" style="81" hidden="1" customWidth="1"/>
    <col min="22" max="22" width="14.7109375" style="81" hidden="1" customWidth="1"/>
    <col min="23" max="23" width="15.28515625" style="81" hidden="1" customWidth="1"/>
    <col min="24" max="24" width="14.28515625" style="81" hidden="1" customWidth="1"/>
    <col min="25" max="25" width="14.7109375" style="81" hidden="1" customWidth="1"/>
    <col min="26" max="26" width="49.42578125" style="81" hidden="1" customWidth="1"/>
    <col min="27" max="27" width="18.5703125" style="81" hidden="1" customWidth="1"/>
    <col min="28" max="28" width="11.5703125" style="81" hidden="1" customWidth="1"/>
    <col min="29" max="29" width="56.140625" style="81" hidden="1" customWidth="1"/>
    <col min="30" max="30" width="85" style="81" customWidth="1"/>
    <col min="31" max="31" width="15.28515625" style="81" hidden="1" customWidth="1"/>
    <col min="32" max="32" width="16" style="81" hidden="1" customWidth="1"/>
    <col min="33" max="33" width="16.7109375" style="81" hidden="1" customWidth="1"/>
    <col min="34" max="34" width="17.28515625" style="81" hidden="1" customWidth="1"/>
    <col min="35" max="35" width="18.5703125" style="81" hidden="1" customWidth="1"/>
    <col min="36" max="36" width="19" style="81" hidden="1" customWidth="1"/>
    <col min="37" max="37" width="16.7109375" style="81" hidden="1" customWidth="1"/>
    <col min="38" max="40" width="11.5703125" style="81" hidden="1" customWidth="1"/>
    <col min="41" max="41" width="12.85546875" style="81" hidden="1" customWidth="1"/>
    <col min="42" max="42" width="13.42578125" style="81" hidden="1" customWidth="1"/>
    <col min="43" max="43" width="12.28515625" style="81" hidden="1" customWidth="1"/>
    <col min="44" max="44" width="11.5703125" style="181" hidden="1" customWidth="1"/>
    <col min="45" max="45" width="13.28515625" style="81" hidden="1" customWidth="1"/>
    <col min="46" max="46" width="29.42578125" style="81" customWidth="1"/>
    <col min="47" max="47" width="18.140625" style="81" customWidth="1"/>
    <col min="48" max="48" width="21.7109375" style="182" customWidth="1"/>
    <col min="49" max="49" width="23.28515625" style="183" customWidth="1"/>
    <col min="50" max="50" width="16.7109375" style="81" customWidth="1"/>
    <col min="51" max="16384" width="11.5703125" style="81"/>
  </cols>
  <sheetData>
    <row r="1" spans="1:50" ht="50.25" customHeight="1" x14ac:dyDescent="0.5">
      <c r="A1" s="246" t="s">
        <v>251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</row>
    <row r="3" spans="1:50" ht="30" x14ac:dyDescent="0.4">
      <c r="A3" s="247" t="s">
        <v>250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</row>
    <row r="5" spans="1:50" ht="32.450000000000003" customHeight="1" x14ac:dyDescent="0.25">
      <c r="A5" s="250" t="s">
        <v>57</v>
      </c>
      <c r="B5" s="250" t="s">
        <v>38</v>
      </c>
      <c r="C5" s="80" t="s">
        <v>39</v>
      </c>
      <c r="D5" s="80" t="s">
        <v>64</v>
      </c>
      <c r="E5" s="80" t="s">
        <v>68</v>
      </c>
      <c r="F5" s="251" t="s">
        <v>61</v>
      </c>
      <c r="G5" s="251"/>
      <c r="H5" s="251"/>
      <c r="I5" s="251"/>
      <c r="J5" s="251"/>
      <c r="K5" s="251"/>
      <c r="L5" s="251"/>
      <c r="M5" s="251"/>
      <c r="N5" s="251"/>
      <c r="O5" s="80" t="s">
        <v>40</v>
      </c>
      <c r="P5" s="80" t="s">
        <v>69</v>
      </c>
      <c r="Q5" s="251" t="s">
        <v>61</v>
      </c>
      <c r="R5" s="251"/>
      <c r="S5" s="251"/>
      <c r="T5" s="251"/>
      <c r="U5" s="251"/>
      <c r="V5" s="251"/>
      <c r="W5" s="251"/>
      <c r="X5" s="251"/>
      <c r="Y5" s="251"/>
      <c r="Z5" s="250" t="s">
        <v>36</v>
      </c>
      <c r="AA5" s="80" t="s">
        <v>58</v>
      </c>
      <c r="AB5" s="80" t="s">
        <v>59</v>
      </c>
      <c r="AC5" s="250" t="s">
        <v>72</v>
      </c>
      <c r="AD5" s="250" t="s">
        <v>136</v>
      </c>
      <c r="AE5" s="250" t="s">
        <v>137</v>
      </c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</row>
    <row r="6" spans="1:50" ht="55.5" customHeight="1" x14ac:dyDescent="0.25">
      <c r="A6" s="250"/>
      <c r="B6" s="250"/>
      <c r="C6" s="80"/>
      <c r="D6" s="80"/>
      <c r="E6" s="80"/>
      <c r="F6" s="82"/>
      <c r="G6" s="82"/>
      <c r="H6" s="82"/>
      <c r="I6" s="82"/>
      <c r="J6" s="82"/>
      <c r="K6" s="82"/>
      <c r="L6" s="82"/>
      <c r="M6" s="82"/>
      <c r="N6" s="82"/>
      <c r="O6" s="80"/>
      <c r="P6" s="80"/>
      <c r="Q6" s="82"/>
      <c r="R6" s="82"/>
      <c r="S6" s="82"/>
      <c r="T6" s="82"/>
      <c r="U6" s="82"/>
      <c r="V6" s="82"/>
      <c r="W6" s="82"/>
      <c r="X6" s="82"/>
      <c r="Y6" s="82"/>
      <c r="Z6" s="250"/>
      <c r="AA6" s="80"/>
      <c r="AB6" s="80"/>
      <c r="AC6" s="250"/>
      <c r="AD6" s="250"/>
      <c r="AE6" s="80">
        <v>2012</v>
      </c>
      <c r="AF6" s="80">
        <v>2013</v>
      </c>
      <c r="AG6" s="80" t="s">
        <v>227</v>
      </c>
      <c r="AH6" s="80" t="s">
        <v>224</v>
      </c>
      <c r="AI6" s="80" t="s">
        <v>225</v>
      </c>
      <c r="AJ6" s="80" t="s">
        <v>226</v>
      </c>
      <c r="AK6" s="80" t="s">
        <v>239</v>
      </c>
      <c r="AL6" s="80">
        <v>2015</v>
      </c>
      <c r="AM6" s="80">
        <v>2016</v>
      </c>
      <c r="AN6" s="80">
        <v>2017</v>
      </c>
      <c r="AO6" s="80">
        <v>2018</v>
      </c>
      <c r="AP6" s="80">
        <v>2019</v>
      </c>
      <c r="AQ6" s="80">
        <v>2020</v>
      </c>
      <c r="AR6" s="248">
        <f>8-1</f>
        <v>7</v>
      </c>
      <c r="AS6" s="83"/>
      <c r="AT6" s="80" t="s">
        <v>249</v>
      </c>
      <c r="AU6" s="80" t="s">
        <v>224</v>
      </c>
      <c r="AV6" s="80" t="s">
        <v>244</v>
      </c>
      <c r="AW6" s="80" t="s">
        <v>226</v>
      </c>
      <c r="AX6" s="80" t="s">
        <v>245</v>
      </c>
    </row>
    <row r="7" spans="1:50" ht="53.25" customHeight="1" x14ac:dyDescent="0.25">
      <c r="A7" s="262" t="s">
        <v>122</v>
      </c>
      <c r="B7" s="263" t="s">
        <v>240</v>
      </c>
      <c r="C7" s="254" t="s">
        <v>63</v>
      </c>
      <c r="D7" s="254" t="s">
        <v>124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254" t="s">
        <v>125</v>
      </c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84" t="s">
        <v>75</v>
      </c>
      <c r="AA7" s="85"/>
      <c r="AB7" s="85"/>
      <c r="AC7" s="86" t="s">
        <v>77</v>
      </c>
      <c r="AD7" s="86" t="s">
        <v>181</v>
      </c>
      <c r="AE7" s="87"/>
      <c r="AF7" s="88" t="s">
        <v>182</v>
      </c>
      <c r="AG7" s="89">
        <v>1</v>
      </c>
      <c r="AH7" s="90">
        <f>'[1]ESTRUCTURA PONDERACIÓN'!$E$16</f>
        <v>1.1111111111111112E-2</v>
      </c>
      <c r="AI7" s="89">
        <f>'[2]REORD. CAPACIDAD INSTALPROG2'!$R$13</f>
        <v>0.89</v>
      </c>
      <c r="AJ7" s="91">
        <f>IF(AI7&lt;AG7,100%,AI7/AG7)</f>
        <v>1</v>
      </c>
      <c r="AK7" s="92">
        <f>AJ7*AH7</f>
        <v>1.1111111111111112E-2</v>
      </c>
      <c r="AL7" s="88" t="s">
        <v>182</v>
      </c>
      <c r="AM7" s="88" t="s">
        <v>182</v>
      </c>
      <c r="AN7" s="88" t="s">
        <v>182</v>
      </c>
      <c r="AO7" s="88" t="s">
        <v>182</v>
      </c>
      <c r="AP7" s="88" t="s">
        <v>182</v>
      </c>
      <c r="AQ7" s="88" t="s">
        <v>182</v>
      </c>
      <c r="AR7" s="248"/>
      <c r="AS7" s="83"/>
      <c r="AT7" s="88">
        <f>1/1000</f>
        <v>1E-3</v>
      </c>
      <c r="AU7" s="93">
        <f>1.11%/2</f>
        <v>5.5500000000000002E-3</v>
      </c>
      <c r="AV7" s="94">
        <f>(0.00101+0.00133)/2</f>
        <v>1.17E-3</v>
      </c>
      <c r="AW7" s="95">
        <f>IF(AT7&gt;AV7,100%,AT7/AV7)</f>
        <v>0.85470085470085466</v>
      </c>
      <c r="AX7" s="96">
        <f>AU7*AW7</f>
        <v>4.7435897435897439E-3</v>
      </c>
    </row>
    <row r="8" spans="1:50" ht="31.15" customHeight="1" x14ac:dyDescent="0.25">
      <c r="A8" s="262"/>
      <c r="B8" s="263"/>
      <c r="C8" s="254"/>
      <c r="D8" s="254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254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86" t="s">
        <v>76</v>
      </c>
      <c r="AA8" s="85"/>
      <c r="AB8" s="85"/>
      <c r="AC8" s="85"/>
      <c r="AD8" s="86" t="s">
        <v>183</v>
      </c>
      <c r="AE8" s="97" t="s">
        <v>184</v>
      </c>
      <c r="AF8" s="86" t="s">
        <v>184</v>
      </c>
      <c r="AG8" s="91">
        <v>0.93</v>
      </c>
      <c r="AH8" s="90">
        <f>'[1]ESTRUCTURA PONDERACIÓN'!$E$12/9</f>
        <v>6.9444444444444447E-4</v>
      </c>
      <c r="AI8" s="91">
        <f>'[2]AT. INTEGRAL E INTEGRADA PROG1'!$R$40</f>
        <v>1.0027999999999999</v>
      </c>
      <c r="AJ8" s="91">
        <f>IF(AI8&gt;AG8,100%,AI8/AG8)</f>
        <v>1</v>
      </c>
      <c r="AK8" s="96">
        <f>AJ8*AH8</f>
        <v>6.9444444444444447E-4</v>
      </c>
      <c r="AL8" s="86" t="s">
        <v>184</v>
      </c>
      <c r="AM8" s="86" t="s">
        <v>184</v>
      </c>
      <c r="AN8" s="86" t="s">
        <v>184</v>
      </c>
      <c r="AO8" s="86" t="s">
        <v>184</v>
      </c>
      <c r="AP8" s="86" t="s">
        <v>184</v>
      </c>
      <c r="AQ8" s="86" t="s">
        <v>184</v>
      </c>
      <c r="AR8" s="248"/>
      <c r="AS8" s="83"/>
      <c r="AT8" s="98">
        <v>1</v>
      </c>
      <c r="AU8" s="90">
        <f>0.625%/2</f>
        <v>3.1250000000000002E-3</v>
      </c>
      <c r="AV8" s="99">
        <v>1</v>
      </c>
      <c r="AW8" s="99">
        <f t="shared" ref="AW8:AW13" si="0">IF(AV8&gt;AT8,100%,AV8/AT8)</f>
        <v>1</v>
      </c>
      <c r="AX8" s="96">
        <f t="shared" ref="AX8:AX54" si="1">AU8*AW8</f>
        <v>3.1250000000000002E-3</v>
      </c>
    </row>
    <row r="9" spans="1:50" ht="31.15" customHeight="1" x14ac:dyDescent="0.25">
      <c r="A9" s="262"/>
      <c r="B9" s="263"/>
      <c r="C9" s="254"/>
      <c r="D9" s="254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54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249" t="s">
        <v>50</v>
      </c>
      <c r="AA9" s="85"/>
      <c r="AB9" s="85"/>
      <c r="AC9" s="86" t="s">
        <v>49</v>
      </c>
      <c r="AD9" s="86" t="s">
        <v>242</v>
      </c>
      <c r="AE9" s="101"/>
      <c r="AF9" s="101"/>
      <c r="AG9" s="101"/>
      <c r="AH9" s="102"/>
      <c r="AI9" s="101"/>
      <c r="AJ9" s="101"/>
      <c r="AK9" s="101"/>
      <c r="AL9" s="86" t="s">
        <v>214</v>
      </c>
      <c r="AM9" s="86" t="s">
        <v>214</v>
      </c>
      <c r="AN9" s="86" t="s">
        <v>214</v>
      </c>
      <c r="AO9" s="86" t="s">
        <v>214</v>
      </c>
      <c r="AP9" s="86" t="s">
        <v>214</v>
      </c>
      <c r="AQ9" s="86" t="s">
        <v>214</v>
      </c>
      <c r="AR9" s="248"/>
      <c r="AS9" s="83"/>
      <c r="AT9" s="98">
        <v>0.9</v>
      </c>
      <c r="AU9" s="90">
        <f>1.25%/2</f>
        <v>6.2500000000000003E-3</v>
      </c>
      <c r="AV9" s="99">
        <v>0.93</v>
      </c>
      <c r="AW9" s="99">
        <f t="shared" si="0"/>
        <v>1</v>
      </c>
      <c r="AX9" s="96">
        <f t="shared" si="1"/>
        <v>6.2500000000000003E-3</v>
      </c>
    </row>
    <row r="10" spans="1:50" ht="31.9" customHeight="1" x14ac:dyDescent="0.25">
      <c r="A10" s="262"/>
      <c r="B10" s="263"/>
      <c r="C10" s="84"/>
      <c r="D10" s="254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84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249"/>
      <c r="AA10" s="85"/>
      <c r="AB10" s="85"/>
      <c r="AC10" s="86"/>
      <c r="AD10" s="86" t="s">
        <v>138</v>
      </c>
      <c r="AE10" s="101"/>
      <c r="AF10" s="103" t="s">
        <v>185</v>
      </c>
      <c r="AG10" s="91">
        <v>0.5</v>
      </c>
      <c r="AH10" s="90">
        <f>'[1]ESTRUCTURA PONDERACIÓN'!$E$10</f>
        <v>1.2500000000000001E-2</v>
      </c>
      <c r="AI10" s="91">
        <f>'[2]AT. INTEGRAL E INTEGRADA PROG1'!$R$17</f>
        <v>0.4</v>
      </c>
      <c r="AJ10" s="91">
        <f>IF(AI10&gt;AG10,100%,AI10/AG10)</f>
        <v>0.8</v>
      </c>
      <c r="AK10" s="96">
        <f>AJ10*AH10</f>
        <v>1.0000000000000002E-2</v>
      </c>
      <c r="AL10" s="103" t="s">
        <v>186</v>
      </c>
      <c r="AM10" s="103" t="s">
        <v>187</v>
      </c>
      <c r="AN10" s="103" t="s">
        <v>139</v>
      </c>
      <c r="AO10" s="103" t="s">
        <v>139</v>
      </c>
      <c r="AP10" s="103" t="s">
        <v>139</v>
      </c>
      <c r="AQ10" s="103" t="s">
        <v>139</v>
      </c>
      <c r="AR10" s="248"/>
      <c r="AS10" s="83">
        <v>7</v>
      </c>
      <c r="AT10" s="103">
        <v>0.8</v>
      </c>
      <c r="AU10" s="90">
        <f>1.25%/2</f>
        <v>6.2500000000000003E-3</v>
      </c>
      <c r="AV10" s="99">
        <v>0.82</v>
      </c>
      <c r="AW10" s="99">
        <f t="shared" si="0"/>
        <v>1</v>
      </c>
      <c r="AX10" s="96">
        <f t="shared" si="1"/>
        <v>6.2500000000000003E-3</v>
      </c>
    </row>
    <row r="11" spans="1:50" ht="29.45" customHeight="1" x14ac:dyDescent="0.25">
      <c r="A11" s="262"/>
      <c r="B11" s="263"/>
      <c r="C11" s="84"/>
      <c r="D11" s="254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84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249"/>
      <c r="AA11" s="85"/>
      <c r="AB11" s="85"/>
      <c r="AC11" s="86"/>
      <c r="AD11" s="86" t="s">
        <v>140</v>
      </c>
      <c r="AE11" s="104" t="s">
        <v>188</v>
      </c>
      <c r="AF11" s="103" t="s">
        <v>189</v>
      </c>
      <c r="AG11" s="89">
        <v>0.6</v>
      </c>
      <c r="AH11" s="90">
        <f>'[1]ESTRUCTURA PONDERACIÓN'!$E$12/9</f>
        <v>6.9444444444444447E-4</v>
      </c>
      <c r="AI11" s="89">
        <f>'[2]AT. INTEGRAL E INTEGRADA PROG1'!$R$39</f>
        <v>6.6589999999999998</v>
      </c>
      <c r="AJ11" s="91">
        <f>IF(AI11&gt;AG11,100%,AI11/AG11)</f>
        <v>1</v>
      </c>
      <c r="AK11" s="96">
        <f>AJ11*AH11</f>
        <v>6.9444444444444447E-4</v>
      </c>
      <c r="AL11" s="103" t="s">
        <v>190</v>
      </c>
      <c r="AM11" s="103" t="s">
        <v>191</v>
      </c>
      <c r="AN11" s="103" t="s">
        <v>191</v>
      </c>
      <c r="AO11" s="103" t="s">
        <v>192</v>
      </c>
      <c r="AP11" s="103" t="s">
        <v>192</v>
      </c>
      <c r="AQ11" s="103" t="s">
        <v>192</v>
      </c>
      <c r="AR11" s="248"/>
      <c r="AS11" s="83"/>
      <c r="AT11" s="88">
        <v>7.32</v>
      </c>
      <c r="AU11" s="90">
        <f>0.625%/2</f>
        <v>3.1250000000000002E-3</v>
      </c>
      <c r="AV11" s="105">
        <v>7.43</v>
      </c>
      <c r="AW11" s="99">
        <f t="shared" si="0"/>
        <v>1</v>
      </c>
      <c r="AX11" s="96">
        <f t="shared" si="1"/>
        <v>3.1250000000000002E-3</v>
      </c>
    </row>
    <row r="12" spans="1:50" ht="31.9" customHeight="1" x14ac:dyDescent="0.25">
      <c r="A12" s="262"/>
      <c r="B12" s="254" t="s">
        <v>43</v>
      </c>
      <c r="C12" s="84"/>
      <c r="D12" s="254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84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249"/>
      <c r="AA12" s="85"/>
      <c r="AB12" s="85"/>
      <c r="AC12" s="86"/>
      <c r="AD12" s="86" t="s">
        <v>141</v>
      </c>
      <c r="AE12" s="101"/>
      <c r="AF12" s="103" t="s">
        <v>243</v>
      </c>
      <c r="AG12" s="91">
        <v>0.7</v>
      </c>
      <c r="AH12" s="90">
        <f>'[1]ESTRUCTURA PONDERACIÓN'!$E$11</f>
        <v>1.6666666666666666E-2</v>
      </c>
      <c r="AI12" s="91">
        <f>'[2]AT. INTEGRAL E INTEGRADA PROG1'!$R$28</f>
        <v>0.92</v>
      </c>
      <c r="AJ12" s="91">
        <f>IF(AI12&gt;AG12,100%,AI12/AG12)</f>
        <v>1</v>
      </c>
      <c r="AK12" s="96">
        <f>AJ12*AH12</f>
        <v>1.6666666666666666E-2</v>
      </c>
      <c r="AL12" s="103" t="s">
        <v>198</v>
      </c>
      <c r="AM12" s="103" t="s">
        <v>198</v>
      </c>
      <c r="AN12" s="103" t="s">
        <v>149</v>
      </c>
      <c r="AO12" s="103" t="s">
        <v>149</v>
      </c>
      <c r="AP12" s="103" t="s">
        <v>149</v>
      </c>
      <c r="AQ12" s="103" t="s">
        <v>149</v>
      </c>
      <c r="AR12" s="248"/>
      <c r="AS12" s="83"/>
      <c r="AT12" s="103">
        <v>0.8</v>
      </c>
      <c r="AU12" s="90">
        <v>1.6670000000000001E-2</v>
      </c>
      <c r="AV12" s="106">
        <v>0.79</v>
      </c>
      <c r="AW12" s="95">
        <f t="shared" si="0"/>
        <v>0.98750000000000004</v>
      </c>
      <c r="AX12" s="96">
        <f t="shared" si="1"/>
        <v>1.6461625000000001E-2</v>
      </c>
    </row>
    <row r="13" spans="1:50" ht="39.75" customHeight="1" x14ac:dyDescent="0.25">
      <c r="A13" s="262"/>
      <c r="B13" s="254"/>
      <c r="C13" s="84" t="s">
        <v>48</v>
      </c>
      <c r="D13" s="254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84" t="s">
        <v>126</v>
      </c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 t="s">
        <v>78</v>
      </c>
      <c r="AA13" s="85"/>
      <c r="AB13" s="85"/>
      <c r="AC13" s="85"/>
      <c r="AD13" s="86" t="s">
        <v>215</v>
      </c>
      <c r="AE13" s="97" t="s">
        <v>216</v>
      </c>
      <c r="AF13" s="86" t="s">
        <v>217</v>
      </c>
      <c r="AG13" s="107">
        <v>0.85</v>
      </c>
      <c r="AH13" s="90">
        <f>'[1]ESTRUCTURA PONDERACIÓN'!$E$12/9</f>
        <v>6.9444444444444447E-4</v>
      </c>
      <c r="AI13" s="108">
        <v>0.94499999999999995</v>
      </c>
      <c r="AJ13" s="91">
        <f>IF(AI13&gt;AG13,100%,AI13/AG13)</f>
        <v>1</v>
      </c>
      <c r="AK13" s="96">
        <f>AJ13*AH13</f>
        <v>6.9444444444444447E-4</v>
      </c>
      <c r="AL13" s="86" t="s">
        <v>218</v>
      </c>
      <c r="AM13" s="86" t="s">
        <v>219</v>
      </c>
      <c r="AN13" s="86" t="s">
        <v>220</v>
      </c>
      <c r="AO13" s="86" t="s">
        <v>221</v>
      </c>
      <c r="AP13" s="86" t="s">
        <v>222</v>
      </c>
      <c r="AQ13" s="86" t="s">
        <v>223</v>
      </c>
      <c r="AR13" s="248"/>
      <c r="AS13" s="83"/>
      <c r="AT13" s="98">
        <v>0.94</v>
      </c>
      <c r="AU13" s="93">
        <f>1.11%/2</f>
        <v>5.5500000000000002E-3</v>
      </c>
      <c r="AV13" s="109">
        <v>0.94</v>
      </c>
      <c r="AW13" s="99">
        <f t="shared" si="0"/>
        <v>1</v>
      </c>
      <c r="AX13" s="96">
        <f t="shared" si="1"/>
        <v>5.5500000000000002E-3</v>
      </c>
    </row>
    <row r="14" spans="1:50" ht="27" customHeight="1" x14ac:dyDescent="0.2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82"/>
      <c r="AT14" s="111"/>
      <c r="AU14" s="111"/>
      <c r="AV14" s="112"/>
      <c r="AW14" s="113"/>
      <c r="AX14" s="110"/>
    </row>
    <row r="15" spans="1:50" ht="30" customHeight="1" x14ac:dyDescent="0.25">
      <c r="A15" s="264" t="s">
        <v>65</v>
      </c>
      <c r="B15" s="254" t="s">
        <v>45</v>
      </c>
      <c r="C15" s="254" t="s">
        <v>46</v>
      </c>
      <c r="D15" s="252" t="s">
        <v>127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252" t="s">
        <v>129</v>
      </c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 t="s">
        <v>82</v>
      </c>
      <c r="AA15" s="85"/>
      <c r="AB15" s="85"/>
      <c r="AC15" s="85" t="s">
        <v>47</v>
      </c>
      <c r="AD15" s="86" t="s">
        <v>159</v>
      </c>
      <c r="AE15" s="103" t="s">
        <v>160</v>
      </c>
      <c r="AF15" s="103" t="s">
        <v>160</v>
      </c>
      <c r="AG15" s="89">
        <v>1</v>
      </c>
      <c r="AH15" s="93">
        <f>'[1]ESTRUCTURA PONDERACIÓN'!$E$66</f>
        <v>4.0000000000000001E-3</v>
      </c>
      <c r="AI15" s="89">
        <f>'[3]MODELO EFICIENCIA SOLIDEZ 2013'!$R$37</f>
        <v>1.1000000000000001</v>
      </c>
      <c r="AJ15" s="91">
        <f t="shared" ref="AJ15:AJ20" si="2">IF(AI15&gt;AG15,100%,AI15/AG15)</f>
        <v>1</v>
      </c>
      <c r="AK15" s="96">
        <f t="shared" ref="AK15:AK20" si="3">AJ15*AH15</f>
        <v>4.0000000000000001E-3</v>
      </c>
      <c r="AL15" s="103" t="s">
        <v>160</v>
      </c>
      <c r="AM15" s="103" t="s">
        <v>160</v>
      </c>
      <c r="AN15" s="103" t="s">
        <v>160</v>
      </c>
      <c r="AO15" s="103" t="s">
        <v>160</v>
      </c>
      <c r="AP15" s="103" t="s">
        <v>160</v>
      </c>
      <c r="AQ15" s="103" t="s">
        <v>160</v>
      </c>
      <c r="AR15" s="253">
        <v>7</v>
      </c>
      <c r="AS15" s="83"/>
      <c r="AT15" s="88">
        <v>1</v>
      </c>
      <c r="AU15" s="93">
        <v>1.6000000000000001E-3</v>
      </c>
      <c r="AV15" s="115">
        <v>0.95</v>
      </c>
      <c r="AW15" s="116">
        <f>AV15/AT15</f>
        <v>0.95</v>
      </c>
      <c r="AX15" s="96">
        <f t="shared" si="1"/>
        <v>1.5200000000000001E-3</v>
      </c>
    </row>
    <row r="16" spans="1:50" ht="30" customHeight="1" x14ac:dyDescent="0.25">
      <c r="A16" s="264"/>
      <c r="B16" s="254"/>
      <c r="C16" s="254"/>
      <c r="D16" s="252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52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00" t="s">
        <v>79</v>
      </c>
      <c r="AA16" s="85"/>
      <c r="AB16" s="85"/>
      <c r="AC16" s="86" t="s">
        <v>73</v>
      </c>
      <c r="AD16" s="86" t="s">
        <v>161</v>
      </c>
      <c r="AE16" s="103">
        <v>0.04</v>
      </c>
      <c r="AF16" s="103" t="s">
        <v>229</v>
      </c>
      <c r="AG16" s="91">
        <v>0.03</v>
      </c>
      <c r="AH16" s="93">
        <f>'[1]ESTRUCTURA PONDERACIÓN'!$E$64</f>
        <v>1.5555555555555557E-3</v>
      </c>
      <c r="AI16" s="96">
        <f>4%-'[3]MODELO EFICIENCIA SOLIDEZ 2013'!$R$13</f>
        <v>3.0300000000000001E-2</v>
      </c>
      <c r="AJ16" s="92">
        <f>IF(AI16&lt;2.999999%,100%,(3%*100%)/AI16)</f>
        <v>0.99009900990099009</v>
      </c>
      <c r="AK16" s="96">
        <f t="shared" si="3"/>
        <v>1.5401540154015402E-3</v>
      </c>
      <c r="AL16" s="103">
        <v>0.02</v>
      </c>
      <c r="AM16" s="103">
        <v>0.02</v>
      </c>
      <c r="AN16" s="103">
        <v>0.02</v>
      </c>
      <c r="AO16" s="103">
        <v>0.02</v>
      </c>
      <c r="AP16" s="103">
        <v>0.02</v>
      </c>
      <c r="AQ16" s="103">
        <v>0.02</v>
      </c>
      <c r="AR16" s="253"/>
      <c r="AS16" s="83"/>
      <c r="AT16" s="103">
        <v>0.02</v>
      </c>
      <c r="AU16" s="93">
        <f>'[1]ESTRUCTURA PONDERACIÓN'!$E$64</f>
        <v>1.5555555555555557E-3</v>
      </c>
      <c r="AV16" s="99">
        <v>0.02</v>
      </c>
      <c r="AW16" s="99">
        <v>1</v>
      </c>
      <c r="AX16" s="96">
        <f t="shared" si="1"/>
        <v>1.5555555555555557E-3</v>
      </c>
    </row>
    <row r="17" spans="1:51" ht="28.9" customHeight="1" x14ac:dyDescent="0.25">
      <c r="A17" s="264"/>
      <c r="B17" s="254"/>
      <c r="C17" s="254"/>
      <c r="D17" s="252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252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86" t="s">
        <v>80</v>
      </c>
      <c r="AA17" s="85"/>
      <c r="AB17" s="85"/>
      <c r="AC17" s="85"/>
      <c r="AD17" s="86" t="s">
        <v>193</v>
      </c>
      <c r="AE17" s="117" t="s">
        <v>184</v>
      </c>
      <c r="AF17" s="117" t="s">
        <v>184</v>
      </c>
      <c r="AG17" s="91">
        <v>0.93</v>
      </c>
      <c r="AH17" s="93">
        <f>'[1]ESTRUCTURA PONDERACIÓN'!$E$63</f>
        <v>1.5555555555555557E-3</v>
      </c>
      <c r="AI17" s="91">
        <f>'[3]MODELO EFICIENCIA SOLIDEZ 2013'!$R$27</f>
        <v>0.96</v>
      </c>
      <c r="AJ17" s="91">
        <f t="shared" si="2"/>
        <v>1</v>
      </c>
      <c r="AK17" s="96">
        <f t="shared" si="3"/>
        <v>1.5555555555555557E-3</v>
      </c>
      <c r="AL17" s="117" t="s">
        <v>184</v>
      </c>
      <c r="AM17" s="117" t="s">
        <v>184</v>
      </c>
      <c r="AN17" s="117" t="s">
        <v>184</v>
      </c>
      <c r="AO17" s="117" t="s">
        <v>184</v>
      </c>
      <c r="AP17" s="117" t="s">
        <v>184</v>
      </c>
      <c r="AQ17" s="117" t="s">
        <v>184</v>
      </c>
      <c r="AR17" s="253"/>
      <c r="AS17" s="83"/>
      <c r="AT17" s="118">
        <v>0.8</v>
      </c>
      <c r="AU17" s="93">
        <f>'[1]ESTRUCTURA PONDERACIÓN'!$E$64</f>
        <v>1.5555555555555557E-3</v>
      </c>
      <c r="AV17" s="119">
        <v>0.85</v>
      </c>
      <c r="AW17" s="99">
        <f>IF(AV17&gt;AT17,100%,AV17/AT17)</f>
        <v>1</v>
      </c>
      <c r="AX17" s="96">
        <f t="shared" si="1"/>
        <v>1.5555555555555557E-3</v>
      </c>
    </row>
    <row r="18" spans="1:51" ht="61.5" hidden="1" customHeight="1" x14ac:dyDescent="0.25">
      <c r="A18" s="264"/>
      <c r="B18" s="254"/>
      <c r="C18" s="254"/>
      <c r="D18" s="25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252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86" t="s">
        <v>60</v>
      </c>
      <c r="AA18" s="85"/>
      <c r="AB18" s="85"/>
      <c r="AC18" s="120"/>
      <c r="AD18" s="86" t="s">
        <v>162</v>
      </c>
      <c r="AE18" s="104" t="s">
        <v>163</v>
      </c>
      <c r="AF18" s="103" t="s">
        <v>163</v>
      </c>
      <c r="AG18" s="89">
        <v>0.7</v>
      </c>
      <c r="AH18" s="93">
        <f>'[1]ESTRUCTURA PONDERACIÓN'!$E$71/2</f>
        <v>2.666666666666667E-3</v>
      </c>
      <c r="AI18" s="121">
        <f>'[3]LEGALIDAD EFIC. ADVA  2013'!$R$15</f>
        <v>0.83</v>
      </c>
      <c r="AJ18" s="91">
        <f t="shared" si="2"/>
        <v>1</v>
      </c>
      <c r="AK18" s="96">
        <f t="shared" si="3"/>
        <v>2.666666666666667E-3</v>
      </c>
      <c r="AL18" s="103" t="s">
        <v>163</v>
      </c>
      <c r="AM18" s="103" t="s">
        <v>163</v>
      </c>
      <c r="AN18" s="103" t="s">
        <v>163</v>
      </c>
      <c r="AO18" s="103" t="s">
        <v>163</v>
      </c>
      <c r="AP18" s="103" t="s">
        <v>163</v>
      </c>
      <c r="AQ18" s="103" t="s">
        <v>163</v>
      </c>
      <c r="AR18" s="253"/>
      <c r="AS18" s="83">
        <v>6</v>
      </c>
      <c r="AT18" s="103">
        <v>0.7</v>
      </c>
      <c r="AU18" s="93">
        <f>0.53%/2</f>
        <v>2.65E-3</v>
      </c>
      <c r="AV18" s="122"/>
      <c r="AW18" s="118"/>
      <c r="AX18" s="96">
        <f t="shared" si="1"/>
        <v>0</v>
      </c>
    </row>
    <row r="19" spans="1:51" ht="32.450000000000003" customHeight="1" x14ac:dyDescent="0.25">
      <c r="A19" s="264"/>
      <c r="B19" s="254"/>
      <c r="C19" s="254"/>
      <c r="D19" s="252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252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86" t="s">
        <v>81</v>
      </c>
      <c r="AA19" s="85"/>
      <c r="AB19" s="85"/>
      <c r="AC19" s="120"/>
      <c r="AD19" s="86" t="s">
        <v>164</v>
      </c>
      <c r="AE19" s="86" t="s">
        <v>149</v>
      </c>
      <c r="AF19" s="86" t="s">
        <v>149</v>
      </c>
      <c r="AG19" s="91">
        <v>0.9</v>
      </c>
      <c r="AH19" s="93">
        <f>'[1]ESTRUCTURA PONDERACIÓN'!$E$71/2</f>
        <v>2.666666666666667E-3</v>
      </c>
      <c r="AI19" s="91">
        <f>'[3]LEGALIDAD EFIC. ADVA  2013'!$R$13</f>
        <v>0.97</v>
      </c>
      <c r="AJ19" s="91">
        <f t="shared" si="2"/>
        <v>1</v>
      </c>
      <c r="AK19" s="96">
        <f t="shared" si="3"/>
        <v>2.666666666666667E-3</v>
      </c>
      <c r="AL19" s="86" t="s">
        <v>149</v>
      </c>
      <c r="AM19" s="86" t="s">
        <v>149</v>
      </c>
      <c r="AN19" s="86" t="s">
        <v>149</v>
      </c>
      <c r="AO19" s="86" t="s">
        <v>149</v>
      </c>
      <c r="AP19" s="86" t="s">
        <v>149</v>
      </c>
      <c r="AQ19" s="86" t="s">
        <v>149</v>
      </c>
      <c r="AR19" s="253"/>
      <c r="AS19" s="83"/>
      <c r="AT19" s="98">
        <v>1</v>
      </c>
      <c r="AU19" s="93">
        <f>0.53%/2</f>
        <v>2.65E-3</v>
      </c>
      <c r="AV19" s="119">
        <v>0.99</v>
      </c>
      <c r="AW19" s="99">
        <f>IF(AV19&gt;AT19,100%,AV19/AT19)</f>
        <v>0.99</v>
      </c>
      <c r="AX19" s="96">
        <f t="shared" si="1"/>
        <v>2.6235E-3</v>
      </c>
    </row>
    <row r="20" spans="1:51" ht="36" customHeight="1" x14ac:dyDescent="0.25">
      <c r="A20" s="264"/>
      <c r="B20" s="254"/>
      <c r="C20" s="254"/>
      <c r="D20" s="252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 t="s">
        <v>128</v>
      </c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86" t="s">
        <v>84</v>
      </c>
      <c r="AA20" s="85"/>
      <c r="AB20" s="85"/>
      <c r="AC20" s="86" t="s">
        <v>83</v>
      </c>
      <c r="AD20" s="86" t="s">
        <v>165</v>
      </c>
      <c r="AE20" s="103">
        <v>1</v>
      </c>
      <c r="AF20" s="103">
        <v>1</v>
      </c>
      <c r="AG20" s="91">
        <v>1</v>
      </c>
      <c r="AH20" s="93">
        <f>'[1]ESTRUCTURA PONDERACIÓN'!$E$72</f>
        <v>3.5555555555555566E-3</v>
      </c>
      <c r="AI20" s="91">
        <f>'[3]LEGALIDAD EFIC. ADVA  2013'!$R$34</f>
        <v>1</v>
      </c>
      <c r="AJ20" s="91">
        <f t="shared" si="2"/>
        <v>1</v>
      </c>
      <c r="AK20" s="96">
        <f t="shared" si="3"/>
        <v>3.5555555555555566E-3</v>
      </c>
      <c r="AL20" s="103">
        <v>1</v>
      </c>
      <c r="AM20" s="103">
        <v>1</v>
      </c>
      <c r="AN20" s="103">
        <v>1</v>
      </c>
      <c r="AO20" s="103">
        <v>1</v>
      </c>
      <c r="AP20" s="103">
        <v>1</v>
      </c>
      <c r="AQ20" s="103">
        <v>1</v>
      </c>
      <c r="AR20" s="253"/>
      <c r="AS20" s="83"/>
      <c r="AT20" s="103">
        <v>1</v>
      </c>
      <c r="AU20" s="93">
        <f>'[1]ESTRUCTURA PONDERACIÓN'!$E$72</f>
        <v>3.5555555555555566E-3</v>
      </c>
      <c r="AV20" s="123">
        <v>1</v>
      </c>
      <c r="AW20" s="99">
        <f>IF(AV20&gt;AT20,100%,AV20/AT20)</f>
        <v>1</v>
      </c>
      <c r="AX20" s="96">
        <f t="shared" si="1"/>
        <v>3.5555555555555566E-3</v>
      </c>
    </row>
    <row r="21" spans="1:51" ht="27.6" customHeight="1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83"/>
      <c r="AT21" s="111"/>
      <c r="AU21" s="111"/>
      <c r="AV21" s="112"/>
      <c r="AW21" s="113"/>
      <c r="AX21" s="124"/>
    </row>
    <row r="22" spans="1:51" ht="33.75" customHeight="1" x14ac:dyDescent="0.25">
      <c r="A22" s="259" t="s">
        <v>85</v>
      </c>
      <c r="B22" s="254" t="s">
        <v>51</v>
      </c>
      <c r="C22" s="252" t="s">
        <v>67</v>
      </c>
      <c r="D22" s="252" t="s">
        <v>131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252" t="s">
        <v>130</v>
      </c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 t="s">
        <v>86</v>
      </c>
      <c r="AA22" s="85"/>
      <c r="AB22" s="85"/>
      <c r="AC22" s="114" t="s">
        <v>53</v>
      </c>
      <c r="AD22" s="86" t="s">
        <v>142</v>
      </c>
      <c r="AE22" s="104" t="s">
        <v>194</v>
      </c>
      <c r="AF22" s="103" t="s">
        <v>194</v>
      </c>
      <c r="AG22" s="125">
        <v>0.94</v>
      </c>
      <c r="AH22" s="93">
        <f>'[1]ESTRUCTURA PONDERACIÓN'!$E$22/2</f>
        <v>3.3333333333333332E-4</v>
      </c>
      <c r="AI22" s="93">
        <f>'[4]PARTICIPACIÓN SOCIAL 2013'!$R$19</f>
        <v>0.94699999999999995</v>
      </c>
      <c r="AJ22" s="91">
        <f>IF(AI22&gt;AG22,100%,AI22/AG22)</f>
        <v>1</v>
      </c>
      <c r="AK22" s="96">
        <f t="shared" ref="AK22:AK34" si="4">AJ22*AH22</f>
        <v>3.3333333333333332E-4</v>
      </c>
      <c r="AL22" s="103" t="s">
        <v>194</v>
      </c>
      <c r="AM22" s="103" t="s">
        <v>194</v>
      </c>
      <c r="AN22" s="103" t="s">
        <v>194</v>
      </c>
      <c r="AO22" s="103" t="s">
        <v>194</v>
      </c>
      <c r="AP22" s="103" t="s">
        <v>194</v>
      </c>
      <c r="AQ22" s="103" t="s">
        <v>194</v>
      </c>
      <c r="AR22" s="248">
        <v>16</v>
      </c>
      <c r="AS22" s="83"/>
      <c r="AT22" s="118">
        <v>0.96</v>
      </c>
      <c r="AU22" s="90">
        <f>0.07%/2</f>
        <v>3.5000000000000005E-4</v>
      </c>
      <c r="AV22" s="123">
        <v>0.95</v>
      </c>
      <c r="AW22" s="99">
        <f t="shared" ref="AW22:AW29" si="5">IF(AV22&gt;AT22,100%,AV22/AT22)</f>
        <v>0.98958333333333337</v>
      </c>
      <c r="AX22" s="96">
        <f t="shared" si="1"/>
        <v>3.4635416666666674E-4</v>
      </c>
    </row>
    <row r="23" spans="1:51" ht="40.15" customHeight="1" x14ac:dyDescent="0.25">
      <c r="A23" s="260"/>
      <c r="B23" s="254"/>
      <c r="C23" s="252"/>
      <c r="D23" s="252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252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 t="s">
        <v>87</v>
      </c>
      <c r="AA23" s="85"/>
      <c r="AB23" s="85"/>
      <c r="AC23" s="86" t="s">
        <v>88</v>
      </c>
      <c r="AD23" s="86" t="s">
        <v>143</v>
      </c>
      <c r="AE23" s="104">
        <v>1</v>
      </c>
      <c r="AF23" s="103">
        <v>1</v>
      </c>
      <c r="AG23" s="125">
        <v>1</v>
      </c>
      <c r="AH23" s="93">
        <f>'[1]ESTRUCTURA PONDERACIÓN'!$E$22/2</f>
        <v>3.3333333333333332E-4</v>
      </c>
      <c r="AI23" s="125">
        <f>'[4]PARTICIPACIÓN SOCIAL 2013'!$R$13</f>
        <v>0.96</v>
      </c>
      <c r="AJ23" s="91">
        <f t="shared" ref="AJ23:AJ34" si="6">IF(AI23&gt;AG23,100%,AI23/AG23)</f>
        <v>0.96</v>
      </c>
      <c r="AK23" s="96">
        <f t="shared" si="4"/>
        <v>3.1999999999999997E-4</v>
      </c>
      <c r="AL23" s="103">
        <v>1</v>
      </c>
      <c r="AM23" s="103">
        <v>1</v>
      </c>
      <c r="AN23" s="103">
        <v>1</v>
      </c>
      <c r="AO23" s="103">
        <v>1</v>
      </c>
      <c r="AP23" s="103">
        <v>1</v>
      </c>
      <c r="AQ23" s="103">
        <v>1</v>
      </c>
      <c r="AR23" s="248"/>
      <c r="AS23" s="83"/>
      <c r="AT23" s="118">
        <v>1</v>
      </c>
      <c r="AU23" s="90">
        <f>0.07%/2</f>
        <v>3.5000000000000005E-4</v>
      </c>
      <c r="AV23" s="126">
        <v>0.96</v>
      </c>
      <c r="AW23" s="126">
        <f t="shared" si="5"/>
        <v>0.96</v>
      </c>
      <c r="AX23" s="96">
        <f t="shared" si="1"/>
        <v>3.3600000000000004E-4</v>
      </c>
    </row>
    <row r="24" spans="1:51" ht="53.25" customHeight="1" x14ac:dyDescent="0.25">
      <c r="A24" s="260"/>
      <c r="B24" s="254"/>
      <c r="C24" s="84" t="s">
        <v>66</v>
      </c>
      <c r="D24" s="252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86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27" t="s">
        <v>89</v>
      </c>
      <c r="AA24" s="85"/>
      <c r="AB24" s="85"/>
      <c r="AC24" s="85"/>
      <c r="AD24" s="86" t="s">
        <v>144</v>
      </c>
      <c r="AE24" s="101"/>
      <c r="AF24" s="103" t="s">
        <v>195</v>
      </c>
      <c r="AG24" s="125">
        <v>0.6</v>
      </c>
      <c r="AH24" s="93">
        <f>'[1]ESTRUCTURA PONDERACIÓN'!$E$21</f>
        <v>1E-3</v>
      </c>
      <c r="AI24" s="125">
        <f>'[4]PARTICIPACIÓN SOCIAL 2013'!$R$27</f>
        <v>0.66</v>
      </c>
      <c r="AJ24" s="91">
        <f t="shared" si="6"/>
        <v>1</v>
      </c>
      <c r="AK24" s="96">
        <f t="shared" si="4"/>
        <v>1E-3</v>
      </c>
      <c r="AL24" s="103" t="s">
        <v>145</v>
      </c>
      <c r="AM24" s="103" t="s">
        <v>145</v>
      </c>
      <c r="AN24" s="103" t="s">
        <v>145</v>
      </c>
      <c r="AO24" s="103" t="s">
        <v>145</v>
      </c>
      <c r="AP24" s="103" t="s">
        <v>145</v>
      </c>
      <c r="AQ24" s="103" t="s">
        <v>145</v>
      </c>
      <c r="AR24" s="248"/>
      <c r="AS24" s="83"/>
      <c r="AT24" s="103">
        <v>0.85</v>
      </c>
      <c r="AU24" s="93">
        <f>'[1]ESTRUCTURA PONDERACIÓN'!$E$21</f>
        <v>1E-3</v>
      </c>
      <c r="AV24" s="99">
        <v>0.92</v>
      </c>
      <c r="AW24" s="119">
        <f t="shared" si="5"/>
        <v>1</v>
      </c>
      <c r="AX24" s="96">
        <f t="shared" si="1"/>
        <v>1E-3</v>
      </c>
      <c r="AY24" s="128"/>
    </row>
    <row r="25" spans="1:51" ht="34.9" customHeight="1" x14ac:dyDescent="0.25">
      <c r="A25" s="260"/>
      <c r="B25" s="254" t="s">
        <v>42</v>
      </c>
      <c r="C25" s="256" t="s">
        <v>120</v>
      </c>
      <c r="D25" s="254" t="s">
        <v>90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254" t="s">
        <v>91</v>
      </c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7" t="s">
        <v>92</v>
      </c>
      <c r="AA25" s="85"/>
      <c r="AB25" s="85"/>
      <c r="AC25" s="86" t="s">
        <v>74</v>
      </c>
      <c r="AD25" s="86" t="s">
        <v>148</v>
      </c>
      <c r="AE25" s="97">
        <v>1</v>
      </c>
      <c r="AF25" s="130">
        <v>1</v>
      </c>
      <c r="AG25" s="89">
        <v>1</v>
      </c>
      <c r="AH25" s="93">
        <f>'[5]ESTRUCTURA PONDERACIÓN'!$F$45/2</f>
        <v>2.2250000000000004E-4</v>
      </c>
      <c r="AI25" s="121">
        <f>'[4]GESTIÓN CONTROL Y EVAL2013'!$R$29</f>
        <v>1</v>
      </c>
      <c r="AJ25" s="91">
        <f>IF(AI25&gt;AG25,100%,AI25/AG25)</f>
        <v>1</v>
      </c>
      <c r="AK25" s="96">
        <f t="shared" si="4"/>
        <v>2.2250000000000004E-4</v>
      </c>
      <c r="AL25" s="86">
        <v>2</v>
      </c>
      <c r="AM25" s="86">
        <v>3</v>
      </c>
      <c r="AN25" s="86">
        <v>3</v>
      </c>
      <c r="AO25" s="86">
        <v>3</v>
      </c>
      <c r="AP25" s="86">
        <v>3</v>
      </c>
      <c r="AQ25" s="86">
        <v>3</v>
      </c>
      <c r="AR25" s="248"/>
      <c r="AS25" s="85"/>
      <c r="AT25" s="86">
        <v>3.7</v>
      </c>
      <c r="AU25" s="90">
        <f>0.16%/2</f>
        <v>8.0000000000000004E-4</v>
      </c>
      <c r="AV25" s="105">
        <v>3.7</v>
      </c>
      <c r="AW25" s="119">
        <f t="shared" si="5"/>
        <v>1</v>
      </c>
      <c r="AX25" s="96">
        <f t="shared" si="1"/>
        <v>8.0000000000000004E-4</v>
      </c>
    </row>
    <row r="26" spans="1:51" ht="61.15" customHeight="1" x14ac:dyDescent="0.25">
      <c r="A26" s="260"/>
      <c r="B26" s="254"/>
      <c r="C26" s="256"/>
      <c r="D26" s="25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254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7"/>
      <c r="AA26" s="85"/>
      <c r="AB26" s="85"/>
      <c r="AC26" s="86"/>
      <c r="AD26" s="86" t="s">
        <v>146</v>
      </c>
      <c r="AE26" s="131">
        <v>1</v>
      </c>
      <c r="AF26" s="98">
        <v>1</v>
      </c>
      <c r="AG26" s="125">
        <v>1</v>
      </c>
      <c r="AH26" s="93">
        <f>'[1]ESTRUCTURA PONDERACIÓN'!$E$25</f>
        <v>1.5312500000000001E-3</v>
      </c>
      <c r="AI26" s="125">
        <f>'[4]RESPONSAB. SOCIAL 2013'!$R$31</f>
        <v>0.78</v>
      </c>
      <c r="AJ26" s="91">
        <f t="shared" si="6"/>
        <v>0.78</v>
      </c>
      <c r="AK26" s="96">
        <f t="shared" si="4"/>
        <v>1.1943750000000001E-3</v>
      </c>
      <c r="AL26" s="98">
        <v>1</v>
      </c>
      <c r="AM26" s="98">
        <v>1</v>
      </c>
      <c r="AN26" s="98">
        <v>1</v>
      </c>
      <c r="AO26" s="98">
        <v>1</v>
      </c>
      <c r="AP26" s="98">
        <v>1</v>
      </c>
      <c r="AQ26" s="98">
        <v>1</v>
      </c>
      <c r="AR26" s="248"/>
      <c r="AS26" s="83"/>
      <c r="AT26" s="98">
        <v>1</v>
      </c>
      <c r="AU26" s="93">
        <f>'[1]ESTRUCTURA PONDERACIÓN'!$E$25</f>
        <v>1.5312500000000001E-3</v>
      </c>
      <c r="AV26" s="132">
        <v>0.96</v>
      </c>
      <c r="AW26" s="116">
        <f t="shared" si="5"/>
        <v>0.96</v>
      </c>
      <c r="AX26" s="96">
        <f t="shared" si="1"/>
        <v>1.47E-3</v>
      </c>
    </row>
    <row r="27" spans="1:51" ht="46.5" customHeight="1" x14ac:dyDescent="0.25">
      <c r="A27" s="260"/>
      <c r="B27" s="254"/>
      <c r="C27" s="256"/>
      <c r="D27" s="25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254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7"/>
      <c r="AA27" s="85"/>
      <c r="AB27" s="85"/>
      <c r="AC27" s="86"/>
      <c r="AD27" s="86" t="s">
        <v>147</v>
      </c>
      <c r="AE27" s="133"/>
      <c r="AF27" s="103" t="s">
        <v>195</v>
      </c>
      <c r="AG27" s="125">
        <v>0.6</v>
      </c>
      <c r="AH27" s="93">
        <f>'[1]ESTRUCTURA PONDERACIÓN'!$E$26</f>
        <v>3.5000000000000005E-3</v>
      </c>
      <c r="AI27" s="125">
        <f>'[4]RESPONSAB. SOCIAL 2013'!$R$12</f>
        <v>1</v>
      </c>
      <c r="AJ27" s="91">
        <f t="shared" si="6"/>
        <v>1</v>
      </c>
      <c r="AK27" s="96">
        <f t="shared" si="4"/>
        <v>3.5000000000000005E-3</v>
      </c>
      <c r="AL27" s="103" t="s">
        <v>196</v>
      </c>
      <c r="AM27" s="103" t="s">
        <v>197</v>
      </c>
      <c r="AN27" s="98">
        <v>1</v>
      </c>
      <c r="AO27" s="98">
        <v>1</v>
      </c>
      <c r="AP27" s="98">
        <v>1</v>
      </c>
      <c r="AQ27" s="98">
        <v>1</v>
      </c>
      <c r="AR27" s="248"/>
      <c r="AS27" s="83"/>
      <c r="AT27" s="103">
        <v>0.95</v>
      </c>
      <c r="AU27" s="93">
        <f>'[1]ESTRUCTURA PONDERACIÓN'!$E$26</f>
        <v>3.5000000000000005E-3</v>
      </c>
      <c r="AV27" s="132">
        <v>0.8</v>
      </c>
      <c r="AW27" s="116">
        <f t="shared" si="5"/>
        <v>0.8421052631578948</v>
      </c>
      <c r="AX27" s="96">
        <f t="shared" si="1"/>
        <v>2.9473684210526321E-3</v>
      </c>
    </row>
    <row r="28" spans="1:51" ht="35.25" customHeight="1" x14ac:dyDescent="0.25">
      <c r="A28" s="260"/>
      <c r="B28" s="254"/>
      <c r="C28" s="256"/>
      <c r="D28" s="254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254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7" t="s">
        <v>96</v>
      </c>
      <c r="AA28" s="85"/>
      <c r="AB28" s="85"/>
      <c r="AC28" s="85"/>
      <c r="AD28" s="86" t="s">
        <v>247</v>
      </c>
      <c r="AE28" s="97" t="s">
        <v>198</v>
      </c>
      <c r="AF28" s="86" t="s">
        <v>198</v>
      </c>
      <c r="AG28" s="125">
        <v>0.8</v>
      </c>
      <c r="AH28" s="93">
        <f>'[5]ESTRUCTURA PONDERACIÓN'!$F$45/2</f>
        <v>2.2250000000000004E-4</v>
      </c>
      <c r="AI28" s="125">
        <f>'[4]GESTIÓN CONTROL Y EVAL2013'!$R$36</f>
        <v>0.83</v>
      </c>
      <c r="AJ28" s="91">
        <f t="shared" si="6"/>
        <v>1</v>
      </c>
      <c r="AK28" s="96">
        <f t="shared" si="4"/>
        <v>2.2250000000000004E-4</v>
      </c>
      <c r="AL28" s="86" t="s">
        <v>179</v>
      </c>
      <c r="AM28" s="86" t="s">
        <v>179</v>
      </c>
      <c r="AN28" s="86" t="s">
        <v>149</v>
      </c>
      <c r="AO28" s="86" t="s">
        <v>149</v>
      </c>
      <c r="AP28" s="86" t="s">
        <v>149</v>
      </c>
      <c r="AQ28" s="86" t="s">
        <v>149</v>
      </c>
      <c r="AR28" s="248"/>
      <c r="AS28" s="83">
        <v>16</v>
      </c>
      <c r="AT28" s="98">
        <v>0.9</v>
      </c>
      <c r="AU28" s="93">
        <v>2.0000000000000001E-4</v>
      </c>
      <c r="AV28" s="99">
        <v>0.91</v>
      </c>
      <c r="AW28" s="99">
        <f t="shared" si="5"/>
        <v>1</v>
      </c>
      <c r="AX28" s="96">
        <f t="shared" si="1"/>
        <v>2.0000000000000001E-4</v>
      </c>
    </row>
    <row r="29" spans="1:51" ht="48.75" customHeight="1" x14ac:dyDescent="0.25">
      <c r="A29" s="260"/>
      <c r="B29" s="254"/>
      <c r="C29" s="256"/>
      <c r="D29" s="254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254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7"/>
      <c r="AA29" s="85"/>
      <c r="AB29" s="85"/>
      <c r="AC29" s="85"/>
      <c r="AD29" s="86" t="s">
        <v>248</v>
      </c>
      <c r="AE29" s="97"/>
      <c r="AF29" s="86"/>
      <c r="AG29" s="125"/>
      <c r="AH29" s="93"/>
      <c r="AI29" s="125"/>
      <c r="AJ29" s="91"/>
      <c r="AK29" s="96"/>
      <c r="AL29" s="86"/>
      <c r="AM29" s="86"/>
      <c r="AN29" s="86"/>
      <c r="AO29" s="86"/>
      <c r="AP29" s="86"/>
      <c r="AQ29" s="86"/>
      <c r="AR29" s="248"/>
      <c r="AS29" s="83"/>
      <c r="AT29" s="98">
        <v>0.9</v>
      </c>
      <c r="AU29" s="93">
        <v>2.0000000000000001E-4</v>
      </c>
      <c r="AV29" s="134">
        <v>0.876</v>
      </c>
      <c r="AW29" s="135">
        <f t="shared" si="5"/>
        <v>0.97333333333333327</v>
      </c>
      <c r="AX29" s="96">
        <f t="shared" si="1"/>
        <v>1.9466666666666666E-4</v>
      </c>
    </row>
    <row r="30" spans="1:51" ht="23.45" hidden="1" customHeight="1" x14ac:dyDescent="0.25">
      <c r="A30" s="260"/>
      <c r="B30" s="254"/>
      <c r="C30" s="256"/>
      <c r="D30" s="254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254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7" t="s">
        <v>93</v>
      </c>
      <c r="AA30" s="85"/>
      <c r="AB30" s="85"/>
      <c r="AC30" s="85"/>
      <c r="AD30" s="86" t="s">
        <v>150</v>
      </c>
      <c r="AE30" s="97" t="s">
        <v>153</v>
      </c>
      <c r="AF30" s="86" t="s">
        <v>153</v>
      </c>
      <c r="AG30" s="125">
        <v>0.9</v>
      </c>
      <c r="AH30" s="93">
        <f>'[1]ESTRUCTURA PONDERACIÓN'!$E$31/3</f>
        <v>1.3333333333333337E-3</v>
      </c>
      <c r="AI30" s="136">
        <f>'[5]SEGUIMTO PDLLO2012 - 2020'!$E$10</f>
        <v>0</v>
      </c>
      <c r="AJ30" s="91">
        <f t="shared" si="6"/>
        <v>0</v>
      </c>
      <c r="AK30" s="96">
        <f t="shared" si="4"/>
        <v>0</v>
      </c>
      <c r="AL30" s="86" t="s">
        <v>153</v>
      </c>
      <c r="AM30" s="86" t="s">
        <v>153</v>
      </c>
      <c r="AN30" s="86" t="s">
        <v>153</v>
      </c>
      <c r="AO30" s="86" t="s">
        <v>153</v>
      </c>
      <c r="AP30" s="86" t="s">
        <v>153</v>
      </c>
      <c r="AQ30" s="86" t="s">
        <v>153</v>
      </c>
      <c r="AR30" s="248"/>
      <c r="AS30" s="83"/>
      <c r="AT30" s="98"/>
      <c r="AU30" s="93"/>
      <c r="AV30" s="118"/>
      <c r="AW30" s="137"/>
      <c r="AX30" s="96">
        <f t="shared" si="1"/>
        <v>0</v>
      </c>
    </row>
    <row r="31" spans="1:51" ht="36.75" customHeight="1" x14ac:dyDescent="0.25">
      <c r="A31" s="260"/>
      <c r="B31" s="254" t="s">
        <v>42</v>
      </c>
      <c r="C31" s="256"/>
      <c r="D31" s="254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256" t="s">
        <v>94</v>
      </c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 t="s">
        <v>95</v>
      </c>
      <c r="AA31" s="85"/>
      <c r="AB31" s="85"/>
      <c r="AC31" s="127" t="s">
        <v>101</v>
      </c>
      <c r="AD31" s="86" t="s">
        <v>151</v>
      </c>
      <c r="AE31" s="97" t="s">
        <v>153</v>
      </c>
      <c r="AF31" s="86" t="s">
        <v>228</v>
      </c>
      <c r="AG31" s="125">
        <v>0.7</v>
      </c>
      <c r="AH31" s="93">
        <f>'[1]ESTRUCTURA PONDERACIÓN'!$E$31/3</f>
        <v>1.3333333333333337E-3</v>
      </c>
      <c r="AI31" s="125">
        <v>0.91</v>
      </c>
      <c r="AJ31" s="91">
        <f t="shared" si="6"/>
        <v>1</v>
      </c>
      <c r="AK31" s="96">
        <f t="shared" si="4"/>
        <v>1.3333333333333337E-3</v>
      </c>
      <c r="AL31" s="86" t="s">
        <v>153</v>
      </c>
      <c r="AM31" s="86" t="s">
        <v>153</v>
      </c>
      <c r="AN31" s="86" t="s">
        <v>153</v>
      </c>
      <c r="AO31" s="86" t="s">
        <v>153</v>
      </c>
      <c r="AP31" s="86" t="s">
        <v>153</v>
      </c>
      <c r="AQ31" s="86" t="s">
        <v>153</v>
      </c>
      <c r="AR31" s="248"/>
      <c r="AS31" s="83"/>
      <c r="AT31" s="138">
        <v>0.7</v>
      </c>
      <c r="AU31" s="93">
        <v>4.0000000000000001E-3</v>
      </c>
      <c r="AV31" s="99">
        <v>0.73</v>
      </c>
      <c r="AW31" s="99">
        <f>IF(AV31&gt;AT31,100%,AV31/AT31)</f>
        <v>1</v>
      </c>
      <c r="AX31" s="96">
        <f t="shared" si="1"/>
        <v>4.0000000000000001E-3</v>
      </c>
    </row>
    <row r="32" spans="1:51" ht="24" hidden="1" customHeight="1" x14ac:dyDescent="0.25">
      <c r="A32" s="260"/>
      <c r="B32" s="254"/>
      <c r="C32" s="256"/>
      <c r="D32" s="254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256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 t="s">
        <v>97</v>
      </c>
      <c r="AA32" s="85"/>
      <c r="AB32" s="85"/>
      <c r="AC32" s="86"/>
      <c r="AD32" s="86" t="s">
        <v>152</v>
      </c>
      <c r="AE32" s="86" t="s">
        <v>153</v>
      </c>
      <c r="AF32" s="86" t="s">
        <v>153</v>
      </c>
      <c r="AG32" s="125">
        <v>0.9</v>
      </c>
      <c r="AH32" s="93">
        <f>'[1]ESTRUCTURA PONDERACIÓN'!$E$31/3</f>
        <v>1.3333333333333337E-3</v>
      </c>
      <c r="AI32" s="125">
        <v>0.90329999999999999</v>
      </c>
      <c r="AJ32" s="91">
        <f t="shared" si="6"/>
        <v>1</v>
      </c>
      <c r="AK32" s="96">
        <f t="shared" si="4"/>
        <v>1.3333333333333337E-3</v>
      </c>
      <c r="AL32" s="86" t="s">
        <v>153</v>
      </c>
      <c r="AM32" s="86" t="s">
        <v>153</v>
      </c>
      <c r="AN32" s="86" t="s">
        <v>153</v>
      </c>
      <c r="AO32" s="86" t="s">
        <v>153</v>
      </c>
      <c r="AP32" s="86" t="s">
        <v>153</v>
      </c>
      <c r="AQ32" s="86" t="s">
        <v>153</v>
      </c>
      <c r="AR32" s="248"/>
      <c r="AS32" s="83"/>
      <c r="AT32" s="98"/>
      <c r="AU32" s="139"/>
      <c r="AV32" s="118"/>
      <c r="AW32" s="137"/>
      <c r="AX32" s="96">
        <f t="shared" si="1"/>
        <v>0</v>
      </c>
    </row>
    <row r="33" spans="1:50" ht="36.6" customHeight="1" x14ac:dyDescent="0.25">
      <c r="A33" s="260"/>
      <c r="B33" s="254"/>
      <c r="C33" s="256"/>
      <c r="D33" s="254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256" t="s">
        <v>100</v>
      </c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60" t="s">
        <v>98</v>
      </c>
      <c r="AA33" s="85"/>
      <c r="AB33" s="85"/>
      <c r="AC33" s="86"/>
      <c r="AD33" s="86" t="s">
        <v>154</v>
      </c>
      <c r="AE33" s="97" t="s">
        <v>199</v>
      </c>
      <c r="AF33" s="130" t="s">
        <v>199</v>
      </c>
      <c r="AG33" s="125">
        <v>0.85</v>
      </c>
      <c r="AH33" s="140">
        <f>'[1]ESTRUCTURA PONDERACIÓN'!$E$38</f>
        <v>1.6000000000000005E-3</v>
      </c>
      <c r="AI33" s="141">
        <f>'[4]SISTEMA GES ORGAN2013'!$R$30</f>
        <v>0.86399999999999999</v>
      </c>
      <c r="AJ33" s="91">
        <f t="shared" si="6"/>
        <v>1</v>
      </c>
      <c r="AK33" s="96">
        <f t="shared" si="4"/>
        <v>1.6000000000000005E-3</v>
      </c>
      <c r="AL33" s="86" t="s">
        <v>153</v>
      </c>
      <c r="AM33" s="86" t="s">
        <v>153</v>
      </c>
      <c r="AN33" s="86" t="s">
        <v>153</v>
      </c>
      <c r="AO33" s="86" t="s">
        <v>153</v>
      </c>
      <c r="AP33" s="86" t="s">
        <v>153</v>
      </c>
      <c r="AQ33" s="86" t="s">
        <v>153</v>
      </c>
      <c r="AR33" s="248"/>
      <c r="AS33" s="85"/>
      <c r="AT33" s="98">
        <v>0.9</v>
      </c>
      <c r="AU33" s="93">
        <f>0.16%/2</f>
        <v>8.0000000000000004E-4</v>
      </c>
      <c r="AV33" s="126">
        <v>0.76500000000000001</v>
      </c>
      <c r="AW33" s="126">
        <f>IF(AV33&gt;AT33,100%,AV33/AT33)</f>
        <v>0.85</v>
      </c>
      <c r="AX33" s="96">
        <f t="shared" si="1"/>
        <v>6.8000000000000005E-4</v>
      </c>
    </row>
    <row r="34" spans="1:50" ht="33" customHeight="1" x14ac:dyDescent="0.25">
      <c r="A34" s="260"/>
      <c r="B34" s="254"/>
      <c r="C34" s="256"/>
      <c r="D34" s="254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256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60" t="s">
        <v>99</v>
      </c>
      <c r="AA34" s="85"/>
      <c r="AB34" s="85"/>
      <c r="AC34" s="85"/>
      <c r="AD34" s="86" t="s">
        <v>155</v>
      </c>
      <c r="AE34" s="97" t="s">
        <v>200</v>
      </c>
      <c r="AF34" s="86" t="s">
        <v>200</v>
      </c>
      <c r="AG34" s="142">
        <v>1</v>
      </c>
      <c r="AH34" s="140">
        <f>'[1]ESTRUCTURA PONDERACIÓN'!$E$37</f>
        <v>1.5555555555555557E-3</v>
      </c>
      <c r="AI34" s="142">
        <f>'[4]SISTEMA GES ORGAN2013'!$R$17</f>
        <v>1</v>
      </c>
      <c r="AJ34" s="91">
        <f t="shared" si="6"/>
        <v>1</v>
      </c>
      <c r="AK34" s="96">
        <f t="shared" si="4"/>
        <v>1.5555555555555557E-3</v>
      </c>
      <c r="AL34" s="86" t="s">
        <v>201</v>
      </c>
      <c r="AM34" s="86" t="s">
        <v>201</v>
      </c>
      <c r="AN34" s="86" t="s">
        <v>202</v>
      </c>
      <c r="AO34" s="86" t="s">
        <v>202</v>
      </c>
      <c r="AP34" s="86" t="s">
        <v>202</v>
      </c>
      <c r="AQ34" s="86" t="s">
        <v>202</v>
      </c>
      <c r="AR34" s="248"/>
      <c r="AS34" s="83"/>
      <c r="AT34" s="86">
        <v>3</v>
      </c>
      <c r="AU34" s="140">
        <f>'[1]ESTRUCTURA PONDERACIÓN'!$E$37</f>
        <v>1.5555555555555557E-3</v>
      </c>
      <c r="AV34" s="105">
        <v>3</v>
      </c>
      <c r="AW34" s="99">
        <f>IF(AV34&gt;AT34,100%,AV34/AT34)</f>
        <v>1</v>
      </c>
      <c r="AX34" s="96">
        <f t="shared" si="1"/>
        <v>1.5555555555555557E-3</v>
      </c>
    </row>
    <row r="35" spans="1:50" ht="35.450000000000003" hidden="1" customHeight="1" x14ac:dyDescent="0.25">
      <c r="A35" s="260"/>
      <c r="B35" s="254"/>
      <c r="C35" s="86"/>
      <c r="D35" s="256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86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 t="s">
        <v>102</v>
      </c>
      <c r="AA35" s="85"/>
      <c r="AB35" s="85"/>
      <c r="AC35" s="86" t="s">
        <v>54</v>
      </c>
      <c r="AD35" s="86" t="s">
        <v>157</v>
      </c>
      <c r="AE35" s="143"/>
      <c r="AF35" s="144"/>
      <c r="AG35" s="144"/>
      <c r="AH35" s="144"/>
      <c r="AI35" s="144"/>
      <c r="AJ35" s="144"/>
      <c r="AK35" s="144"/>
      <c r="AL35" s="145" t="s">
        <v>179</v>
      </c>
      <c r="AM35" s="145" t="s">
        <v>149</v>
      </c>
      <c r="AN35" s="145" t="s">
        <v>149</v>
      </c>
      <c r="AO35" s="145" t="s">
        <v>149</v>
      </c>
      <c r="AP35" s="145" t="s">
        <v>149</v>
      </c>
      <c r="AQ35" s="145" t="s">
        <v>149</v>
      </c>
      <c r="AR35" s="248"/>
      <c r="AS35" s="83"/>
      <c r="AT35" s="98">
        <v>0.9</v>
      </c>
      <c r="AU35" s="140">
        <v>1.5E-3</v>
      </c>
      <c r="AV35" s="122"/>
      <c r="AW35" s="118"/>
      <c r="AX35" s="96">
        <f t="shared" si="1"/>
        <v>0</v>
      </c>
    </row>
    <row r="36" spans="1:50" ht="43.5" hidden="1" customHeight="1" x14ac:dyDescent="0.25">
      <c r="A36" s="260"/>
      <c r="B36" s="254"/>
      <c r="C36" s="86"/>
      <c r="D36" s="256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86" t="s">
        <v>103</v>
      </c>
      <c r="AA36" s="85"/>
      <c r="AB36" s="85"/>
      <c r="AC36" s="85"/>
      <c r="AD36" s="86" t="s">
        <v>158</v>
      </c>
      <c r="AE36" s="143"/>
      <c r="AF36" s="144"/>
      <c r="AG36" s="144"/>
      <c r="AH36" s="144"/>
      <c r="AI36" s="144"/>
      <c r="AJ36" s="144"/>
      <c r="AK36" s="144"/>
      <c r="AL36" s="145" t="s">
        <v>179</v>
      </c>
      <c r="AM36" s="145" t="s">
        <v>149</v>
      </c>
      <c r="AN36" s="145" t="s">
        <v>149</v>
      </c>
      <c r="AO36" s="145" t="s">
        <v>149</v>
      </c>
      <c r="AP36" s="145" t="s">
        <v>149</v>
      </c>
      <c r="AQ36" s="145" t="s">
        <v>149</v>
      </c>
      <c r="AR36" s="248"/>
      <c r="AS36" s="83"/>
      <c r="AT36" s="118">
        <v>1</v>
      </c>
      <c r="AU36" s="140">
        <v>2.3E-3</v>
      </c>
      <c r="AV36" s="98"/>
      <c r="AW36" s="118"/>
      <c r="AX36" s="96">
        <f t="shared" si="1"/>
        <v>0</v>
      </c>
    </row>
    <row r="37" spans="1:50" ht="47.25" hidden="1" customHeight="1" x14ac:dyDescent="0.25">
      <c r="A37" s="260"/>
      <c r="B37" s="253"/>
      <c r="C37" s="86"/>
      <c r="D37" s="12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86"/>
      <c r="AA37" s="85"/>
      <c r="AB37" s="85"/>
      <c r="AC37" s="85"/>
      <c r="AD37" s="86" t="s">
        <v>156</v>
      </c>
      <c r="AE37" s="111"/>
      <c r="AF37" s="146"/>
      <c r="AG37" s="146"/>
      <c r="AH37" s="146"/>
      <c r="AI37" s="146"/>
      <c r="AJ37" s="146"/>
      <c r="AK37" s="144"/>
      <c r="AL37" s="145" t="s">
        <v>204</v>
      </c>
      <c r="AM37" s="145" t="s">
        <v>204</v>
      </c>
      <c r="AN37" s="145" t="s">
        <v>204</v>
      </c>
      <c r="AO37" s="145" t="s">
        <v>204</v>
      </c>
      <c r="AP37" s="145" t="s">
        <v>204</v>
      </c>
      <c r="AQ37" s="145" t="s">
        <v>204</v>
      </c>
      <c r="AR37" s="88"/>
      <c r="AS37" s="83"/>
      <c r="AT37" s="147">
        <v>8.5000000000000006E-2</v>
      </c>
      <c r="AU37" s="140">
        <v>2.81E-3</v>
      </c>
      <c r="AV37" s="98"/>
      <c r="AW37" s="118"/>
      <c r="AX37" s="96">
        <f t="shared" si="1"/>
        <v>0</v>
      </c>
    </row>
    <row r="38" spans="1:50" ht="45.75" customHeight="1" x14ac:dyDescent="0.25">
      <c r="A38" s="261"/>
      <c r="B38" s="253"/>
      <c r="C38" s="86"/>
      <c r="D38" s="12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86"/>
      <c r="AA38" s="85"/>
      <c r="AB38" s="85"/>
      <c r="AC38" s="85"/>
      <c r="AD38" s="86" t="s">
        <v>213</v>
      </c>
      <c r="AE38" s="86" t="s">
        <v>149</v>
      </c>
      <c r="AF38" s="86" t="s">
        <v>149</v>
      </c>
      <c r="AG38" s="141">
        <v>1</v>
      </c>
      <c r="AH38" s="140">
        <f>'[1]ESTRUCTURA PONDERACIÓN'!$E$46</f>
        <v>4.4444444444444457E-4</v>
      </c>
      <c r="AI38" s="141">
        <f>'[4]GESTIÓN CONTROL Y EVAL2013'!$R$48</f>
        <v>1</v>
      </c>
      <c r="AJ38" s="91">
        <f>IF(AI38&gt;AG38,100%,AI38/AG38)</f>
        <v>1</v>
      </c>
      <c r="AK38" s="96">
        <f>AJ38*AH38</f>
        <v>4.4444444444444457E-4</v>
      </c>
      <c r="AL38" s="86" t="s">
        <v>149</v>
      </c>
      <c r="AM38" s="86" t="s">
        <v>149</v>
      </c>
      <c r="AN38" s="86" t="s">
        <v>149</v>
      </c>
      <c r="AO38" s="86" t="s">
        <v>149</v>
      </c>
      <c r="AP38" s="86" t="s">
        <v>149</v>
      </c>
      <c r="AQ38" s="86" t="s">
        <v>149</v>
      </c>
      <c r="AR38" s="88"/>
      <c r="AS38" s="83"/>
      <c r="AT38" s="98">
        <v>0.95</v>
      </c>
      <c r="AU38" s="148">
        <v>4.4000000000000002E-4</v>
      </c>
      <c r="AV38" s="99">
        <v>0.92</v>
      </c>
      <c r="AW38" s="99">
        <f>IF(AV38&gt;AT38,100%,AV38/AT38)</f>
        <v>0.96842105263157907</v>
      </c>
      <c r="AX38" s="96">
        <f t="shared" si="1"/>
        <v>4.2610526315789481E-4</v>
      </c>
    </row>
    <row r="39" spans="1:50" ht="30" customHeight="1" x14ac:dyDescent="0.25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83"/>
      <c r="AT39" s="111"/>
      <c r="AU39" s="111"/>
      <c r="AV39" s="112"/>
      <c r="AW39" s="113"/>
      <c r="AX39" s="149"/>
    </row>
    <row r="40" spans="1:50" ht="38.450000000000003" customHeight="1" x14ac:dyDescent="0.25">
      <c r="A40" s="258" t="s">
        <v>123</v>
      </c>
      <c r="B40" s="254" t="s">
        <v>43</v>
      </c>
      <c r="C40" s="256" t="s">
        <v>62</v>
      </c>
      <c r="D40" s="252" t="s">
        <v>133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255" t="s">
        <v>132</v>
      </c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29" t="s">
        <v>104</v>
      </c>
      <c r="AA40" s="85"/>
      <c r="AB40" s="85"/>
      <c r="AC40" s="86" t="s">
        <v>37</v>
      </c>
      <c r="AD40" s="86" t="s">
        <v>166</v>
      </c>
      <c r="AE40" s="151">
        <v>2</v>
      </c>
      <c r="AF40" s="152">
        <v>2</v>
      </c>
      <c r="AG40" s="142">
        <v>2</v>
      </c>
      <c r="AH40" s="140">
        <f>'[5]ESTRUCTURA PONDERACIÓN'!$F$86</f>
        <v>2.2222222222222222E-3</v>
      </c>
      <c r="AI40" s="142">
        <f>'[6]GESTIÓN DEL CONOCIMIENTO2013'!$R$16</f>
        <v>2</v>
      </c>
      <c r="AJ40" s="91">
        <f>IF(AI40&gt;AG40,100%,AI40/AG40)</f>
        <v>1</v>
      </c>
      <c r="AK40" s="96">
        <f t="shared" ref="AK40:AK54" si="7">AJ40*AH40</f>
        <v>2.2222222222222222E-3</v>
      </c>
      <c r="AL40" s="152">
        <v>2</v>
      </c>
      <c r="AM40" s="152">
        <v>2</v>
      </c>
      <c r="AN40" s="152">
        <v>2</v>
      </c>
      <c r="AO40" s="152">
        <v>2</v>
      </c>
      <c r="AP40" s="152">
        <v>2</v>
      </c>
      <c r="AQ40" s="152">
        <v>2</v>
      </c>
      <c r="AR40" s="248">
        <f>25-9</f>
        <v>16</v>
      </c>
      <c r="AS40" s="83"/>
      <c r="AT40" s="153">
        <v>3</v>
      </c>
      <c r="AU40" s="154">
        <f>0.22%/2</f>
        <v>1.1000000000000001E-3</v>
      </c>
      <c r="AV40" s="155">
        <v>3</v>
      </c>
      <c r="AW40" s="99">
        <f t="shared" ref="AW40:AW41" si="8">IF(AV40&gt;AT40,100%,AV40/AT40)</f>
        <v>1</v>
      </c>
      <c r="AX40" s="96">
        <f t="shared" si="1"/>
        <v>1.1000000000000001E-3</v>
      </c>
    </row>
    <row r="41" spans="1:50" ht="38.450000000000003" customHeight="1" x14ac:dyDescent="0.25">
      <c r="A41" s="258"/>
      <c r="B41" s="254"/>
      <c r="C41" s="256"/>
      <c r="D41" s="252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256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 t="s">
        <v>105</v>
      </c>
      <c r="AA41" s="85"/>
      <c r="AB41" s="85"/>
      <c r="AC41" s="86" t="s">
        <v>109</v>
      </c>
      <c r="AD41" s="86" t="s">
        <v>167</v>
      </c>
      <c r="AE41" s="156" t="s">
        <v>205</v>
      </c>
      <c r="AF41" s="157" t="s">
        <v>205</v>
      </c>
      <c r="AG41" s="141">
        <v>0.72</v>
      </c>
      <c r="AH41" s="140">
        <f>'[5]ESTRUCTURA PONDERACIÓN'!$F$79</f>
        <v>2.2222222222222222E-3</v>
      </c>
      <c r="AI41" s="141">
        <f>'[6]CAPITAL HUMANO 2013'!$R$82</f>
        <v>0.82</v>
      </c>
      <c r="AJ41" s="91">
        <f>IF(AI41&gt;AG41,100%,AI41/AG41)</f>
        <v>1</v>
      </c>
      <c r="AK41" s="96">
        <f t="shared" si="7"/>
        <v>2.2222222222222222E-3</v>
      </c>
      <c r="AL41" s="157" t="s">
        <v>205</v>
      </c>
      <c r="AM41" s="157" t="s">
        <v>205</v>
      </c>
      <c r="AN41" s="157" t="s">
        <v>205</v>
      </c>
      <c r="AO41" s="157" t="s">
        <v>205</v>
      </c>
      <c r="AP41" s="157" t="s">
        <v>205</v>
      </c>
      <c r="AQ41" s="157" t="s">
        <v>205</v>
      </c>
      <c r="AR41" s="248"/>
      <c r="AS41" s="83"/>
      <c r="AT41" s="98">
        <v>0.84</v>
      </c>
      <c r="AU41" s="140">
        <f>0.22%/3</f>
        <v>7.3333333333333334E-4</v>
      </c>
      <c r="AV41" s="99">
        <v>0.84</v>
      </c>
      <c r="AW41" s="99">
        <f t="shared" si="8"/>
        <v>1</v>
      </c>
      <c r="AX41" s="96">
        <f t="shared" si="1"/>
        <v>7.3333333333333334E-4</v>
      </c>
    </row>
    <row r="42" spans="1:50" ht="35.450000000000003" customHeight="1" x14ac:dyDescent="0.25">
      <c r="A42" s="258"/>
      <c r="B42" s="254"/>
      <c r="C42" s="256" t="s">
        <v>135</v>
      </c>
      <c r="D42" s="252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256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50" t="s">
        <v>106</v>
      </c>
      <c r="AA42" s="85"/>
      <c r="AB42" s="85"/>
      <c r="AC42" s="86" t="s">
        <v>121</v>
      </c>
      <c r="AD42" s="86" t="s">
        <v>168</v>
      </c>
      <c r="AE42" s="158"/>
      <c r="AF42" s="157" t="s">
        <v>210</v>
      </c>
      <c r="AG42" s="141">
        <v>0.6</v>
      </c>
      <c r="AH42" s="140">
        <f>'[5]ESTRUCTURA PONDERACIÓN'!$F$77</f>
        <v>1.3888888888888889E-3</v>
      </c>
      <c r="AI42" s="141">
        <f>'[6]CAPITAL HUMANO 2013'!$R$16</f>
        <v>0.8</v>
      </c>
      <c r="AJ42" s="91">
        <f>IF(AI42&gt;AG42,100%,AI42/AG42)</f>
        <v>1</v>
      </c>
      <c r="AK42" s="96">
        <f t="shared" si="7"/>
        <v>1.3888888888888889E-3</v>
      </c>
      <c r="AL42" s="157" t="s">
        <v>208</v>
      </c>
      <c r="AM42" s="157" t="s">
        <v>208</v>
      </c>
      <c r="AN42" s="157" t="s">
        <v>208</v>
      </c>
      <c r="AO42" s="157" t="s">
        <v>208</v>
      </c>
      <c r="AP42" s="157" t="s">
        <v>208</v>
      </c>
      <c r="AQ42" s="157" t="s">
        <v>208</v>
      </c>
      <c r="AR42" s="248"/>
      <c r="AS42" s="83"/>
      <c r="AT42" s="98">
        <v>0.77</v>
      </c>
      <c r="AU42" s="140">
        <f>'[5]ESTRUCTURA PONDERACIÓN'!$F$77</f>
        <v>1.3888888888888889E-3</v>
      </c>
      <c r="AV42" s="99">
        <v>0.83</v>
      </c>
      <c r="AW42" s="99">
        <f>IF(AV42&gt;AT42,100%,AV42/AT42)</f>
        <v>1</v>
      </c>
      <c r="AX42" s="96">
        <f t="shared" si="1"/>
        <v>1.3888888888888889E-3</v>
      </c>
    </row>
    <row r="43" spans="1:50" ht="40.9" customHeight="1" x14ac:dyDescent="0.25">
      <c r="A43" s="258"/>
      <c r="B43" s="254"/>
      <c r="C43" s="256"/>
      <c r="D43" s="252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256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7" t="s">
        <v>56</v>
      </c>
      <c r="AA43" s="85"/>
      <c r="AB43" s="85"/>
      <c r="AC43" s="85"/>
      <c r="AD43" s="86" t="s">
        <v>169</v>
      </c>
      <c r="AE43" s="157" t="s">
        <v>203</v>
      </c>
      <c r="AF43" s="157" t="s">
        <v>203</v>
      </c>
      <c r="AG43" s="141">
        <v>0.95</v>
      </c>
      <c r="AH43" s="140">
        <f>'[5]ESTRUCTURA PONDERACIÓN'!$F$78</f>
        <v>2.2222222222222222E-3</v>
      </c>
      <c r="AI43" s="141">
        <f>'[6]CAPITAL HUMANO 2013'!$R$60</f>
        <v>1</v>
      </c>
      <c r="AJ43" s="91">
        <f>IF(AI43&gt;AG43,100%,AI43/AG43)</f>
        <v>1</v>
      </c>
      <c r="AK43" s="96">
        <f t="shared" si="7"/>
        <v>2.2222222222222222E-3</v>
      </c>
      <c r="AL43" s="157" t="s">
        <v>203</v>
      </c>
      <c r="AM43" s="157" t="s">
        <v>203</v>
      </c>
      <c r="AN43" s="157" t="s">
        <v>203</v>
      </c>
      <c r="AO43" s="157" t="s">
        <v>203</v>
      </c>
      <c r="AP43" s="157" t="s">
        <v>203</v>
      </c>
      <c r="AQ43" s="157" t="s">
        <v>203</v>
      </c>
      <c r="AR43" s="248"/>
      <c r="AS43" s="83"/>
      <c r="AT43" s="98">
        <v>0.95</v>
      </c>
      <c r="AU43" s="140">
        <f>'[5]ESTRUCTURA PONDERACIÓN'!$F$78</f>
        <v>2.2222222222222222E-3</v>
      </c>
      <c r="AV43" s="99">
        <v>0.95</v>
      </c>
      <c r="AW43" s="99">
        <f>IF(AV43&gt;AT43,100%,AV43/AT43)</f>
        <v>1</v>
      </c>
      <c r="AX43" s="96">
        <f t="shared" si="1"/>
        <v>2.2222222222222222E-3</v>
      </c>
    </row>
    <row r="44" spans="1:50" ht="33" customHeight="1" x14ac:dyDescent="0.25">
      <c r="A44" s="258"/>
      <c r="B44" s="254"/>
      <c r="C44" s="256"/>
      <c r="D44" s="252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25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 t="s">
        <v>107</v>
      </c>
      <c r="AA44" s="85"/>
      <c r="AB44" s="85"/>
      <c r="AC44" s="86" t="s">
        <v>70</v>
      </c>
      <c r="AD44" s="86" t="s">
        <v>170</v>
      </c>
      <c r="AE44" s="157">
        <v>1</v>
      </c>
      <c r="AF44" s="157">
        <v>1</v>
      </c>
      <c r="AG44" s="141">
        <v>1</v>
      </c>
      <c r="AH44" s="140">
        <f>'[5]ESTRUCTURA PONDERACIÓN'!$F$80/2</f>
        <v>2.7777777777777778E-4</v>
      </c>
      <c r="AI44" s="141">
        <f>'[6]CAPITAL HUMANO 2013'!$R$69</f>
        <v>1</v>
      </c>
      <c r="AJ44" s="91">
        <f t="shared" ref="AJ44:AJ54" si="9">IF(AI44&gt;AG44,100%,AI44/AG44)</f>
        <v>1</v>
      </c>
      <c r="AK44" s="96">
        <f t="shared" si="7"/>
        <v>2.7777777777777778E-4</v>
      </c>
      <c r="AL44" s="157">
        <v>1</v>
      </c>
      <c r="AM44" s="157">
        <v>1</v>
      </c>
      <c r="AN44" s="157">
        <v>1</v>
      </c>
      <c r="AO44" s="157">
        <v>1</v>
      </c>
      <c r="AP44" s="157">
        <v>1</v>
      </c>
      <c r="AQ44" s="157">
        <v>1</v>
      </c>
      <c r="AR44" s="248"/>
      <c r="AS44" s="83"/>
      <c r="AT44" s="103">
        <v>1</v>
      </c>
      <c r="AU44" s="140">
        <v>5.9999999999999995E-4</v>
      </c>
      <c r="AV44" s="99">
        <v>1</v>
      </c>
      <c r="AW44" s="99">
        <f>IF(AV44&gt;AT44,100%,AV44/AT44)</f>
        <v>1</v>
      </c>
      <c r="AX44" s="96">
        <f t="shared" si="1"/>
        <v>5.9999999999999995E-4</v>
      </c>
    </row>
    <row r="45" spans="1:50" ht="36.6" hidden="1" customHeight="1" x14ac:dyDescent="0.25">
      <c r="A45" s="258"/>
      <c r="B45" s="254"/>
      <c r="C45" s="256"/>
      <c r="D45" s="252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25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 t="s">
        <v>108</v>
      </c>
      <c r="AA45" s="85"/>
      <c r="AB45" s="85"/>
      <c r="AC45" s="86" t="s">
        <v>110</v>
      </c>
      <c r="AD45" s="86" t="s">
        <v>171</v>
      </c>
      <c r="AE45" s="156" t="s">
        <v>206</v>
      </c>
      <c r="AF45" s="157" t="s">
        <v>206</v>
      </c>
      <c r="AG45" s="141">
        <v>0.98</v>
      </c>
      <c r="AH45" s="140">
        <f>'[5]ESTRUCTURA PONDERACIÓN'!$F$80/2</f>
        <v>2.7777777777777778E-4</v>
      </c>
      <c r="AI45" s="141">
        <f>'[6]CAPITAL HUMANO 2013'!$R$70</f>
        <v>0.84819999999999995</v>
      </c>
      <c r="AJ45" s="91">
        <f t="shared" si="9"/>
        <v>0.86551020408163259</v>
      </c>
      <c r="AK45" s="96">
        <f t="shared" si="7"/>
        <v>2.4041950113378683E-4</v>
      </c>
      <c r="AL45" s="157" t="s">
        <v>206</v>
      </c>
      <c r="AM45" s="157" t="s">
        <v>206</v>
      </c>
      <c r="AN45" s="157" t="s">
        <v>206</v>
      </c>
      <c r="AO45" s="157" t="s">
        <v>206</v>
      </c>
      <c r="AP45" s="157" t="s">
        <v>206</v>
      </c>
      <c r="AQ45" s="157" t="s">
        <v>206</v>
      </c>
      <c r="AR45" s="248"/>
      <c r="AS45" s="83"/>
      <c r="AT45" s="101"/>
      <c r="AU45" s="140"/>
      <c r="AV45" s="118"/>
      <c r="AW45" s="137"/>
      <c r="AX45" s="159"/>
    </row>
    <row r="46" spans="1:50" ht="34.15" customHeight="1" x14ac:dyDescent="0.25">
      <c r="A46" s="258"/>
      <c r="B46" s="254"/>
      <c r="C46" s="114"/>
      <c r="D46" s="252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27" t="s">
        <v>52</v>
      </c>
      <c r="AA46" s="85"/>
      <c r="AB46" s="85"/>
      <c r="AC46" s="85"/>
      <c r="AD46" s="86" t="s">
        <v>207</v>
      </c>
      <c r="AE46" s="158"/>
      <c r="AF46" s="157" t="s">
        <v>211</v>
      </c>
      <c r="AG46" s="141">
        <v>0.5</v>
      </c>
      <c r="AH46" s="140">
        <f>'[5]ESTRUCTURA PONDERACIÓN'!$F$79/2</f>
        <v>1.1111111111111111E-3</v>
      </c>
      <c r="AI46" s="141">
        <f>'[6]CAPITAL HUMANO 2013'!$R$81</f>
        <v>0.45</v>
      </c>
      <c r="AJ46" s="91">
        <f t="shared" si="9"/>
        <v>0.9</v>
      </c>
      <c r="AK46" s="96">
        <f t="shared" si="7"/>
        <v>1E-3</v>
      </c>
      <c r="AL46" s="157" t="s">
        <v>212</v>
      </c>
      <c r="AM46" s="157" t="s">
        <v>212</v>
      </c>
      <c r="AN46" s="157" t="s">
        <v>212</v>
      </c>
      <c r="AO46" s="157" t="s">
        <v>212</v>
      </c>
      <c r="AP46" s="157" t="s">
        <v>212</v>
      </c>
      <c r="AQ46" s="157" t="s">
        <v>212</v>
      </c>
      <c r="AR46" s="248"/>
      <c r="AS46" s="83"/>
      <c r="AT46" s="98">
        <v>0.65</v>
      </c>
      <c r="AU46" s="140">
        <f>0.22%/3</f>
        <v>7.3333333333333334E-4</v>
      </c>
      <c r="AV46" s="132">
        <v>0.33</v>
      </c>
      <c r="AW46" s="116">
        <f>IF(AV46&gt;AT46,100%,AV46/AT46)</f>
        <v>0.50769230769230766</v>
      </c>
      <c r="AX46" s="96">
        <f t="shared" si="1"/>
        <v>3.7230769230769229E-4</v>
      </c>
    </row>
    <row r="47" spans="1:50" ht="40.9" customHeight="1" x14ac:dyDescent="0.25">
      <c r="A47" s="258"/>
      <c r="B47" s="254"/>
      <c r="C47" s="256" t="s">
        <v>55</v>
      </c>
      <c r="D47" s="252" t="s">
        <v>134</v>
      </c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257" t="s">
        <v>41</v>
      </c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61" t="s">
        <v>111</v>
      </c>
      <c r="AA47" s="85"/>
      <c r="AB47" s="85"/>
      <c r="AC47" s="160" t="s">
        <v>116</v>
      </c>
      <c r="AD47" s="86" t="s">
        <v>172</v>
      </c>
      <c r="AE47" s="158"/>
      <c r="AF47" s="157" t="s">
        <v>208</v>
      </c>
      <c r="AG47" s="141">
        <v>0.7</v>
      </c>
      <c r="AH47" s="140">
        <f>'[5]ESTRUCTURA PONDERACIÓN'!$F$79/2</f>
        <v>1.1111111111111111E-3</v>
      </c>
      <c r="AI47" s="141">
        <f>'[6]CAPITAL HUMANO 2013'!$R$80</f>
        <v>0.94</v>
      </c>
      <c r="AJ47" s="91">
        <f t="shared" si="9"/>
        <v>1</v>
      </c>
      <c r="AK47" s="96">
        <f t="shared" si="7"/>
        <v>1.1111111111111111E-3</v>
      </c>
      <c r="AL47" s="157" t="s">
        <v>198</v>
      </c>
      <c r="AM47" s="157" t="s">
        <v>198</v>
      </c>
      <c r="AN47" s="157" t="s">
        <v>198</v>
      </c>
      <c r="AO47" s="157" t="s">
        <v>198</v>
      </c>
      <c r="AP47" s="157" t="s">
        <v>198</v>
      </c>
      <c r="AQ47" s="157" t="s">
        <v>198</v>
      </c>
      <c r="AR47" s="248"/>
      <c r="AS47" s="83"/>
      <c r="AT47" s="103">
        <v>0.95</v>
      </c>
      <c r="AU47" s="140">
        <f>0.22%/3</f>
        <v>7.3333333333333334E-4</v>
      </c>
      <c r="AV47" s="99">
        <v>1</v>
      </c>
      <c r="AW47" s="99">
        <f>IF(AV47&gt;AT47,100%,AV47/AT47)</f>
        <v>1</v>
      </c>
      <c r="AX47" s="96">
        <f t="shared" si="1"/>
        <v>7.3333333333333334E-4</v>
      </c>
    </row>
    <row r="48" spans="1:50" ht="32.450000000000003" customHeight="1" x14ac:dyDescent="0.25">
      <c r="A48" s="258"/>
      <c r="B48" s="254"/>
      <c r="C48" s="256"/>
      <c r="D48" s="252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257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60" t="s">
        <v>112</v>
      </c>
      <c r="AA48" s="85"/>
      <c r="AB48" s="85"/>
      <c r="AC48" s="160" t="s">
        <v>117</v>
      </c>
      <c r="AD48" s="86" t="s">
        <v>173</v>
      </c>
      <c r="AE48" s="157" t="s">
        <v>198</v>
      </c>
      <c r="AF48" s="157" t="s">
        <v>198</v>
      </c>
      <c r="AG48" s="141">
        <v>0.8</v>
      </c>
      <c r="AH48" s="140">
        <f>'[5]ESTRUCTURA PONDERACIÓN'!$F$83</f>
        <v>1.1111111111111111E-3</v>
      </c>
      <c r="AI48" s="141">
        <f>'[6]CAPITAL HUMANO 2013'!$R$50</f>
        <v>1</v>
      </c>
      <c r="AJ48" s="91">
        <f t="shared" si="9"/>
        <v>1</v>
      </c>
      <c r="AK48" s="96">
        <f t="shared" si="7"/>
        <v>1.1111111111111111E-3</v>
      </c>
      <c r="AL48" s="157" t="s">
        <v>198</v>
      </c>
      <c r="AM48" s="157" t="s">
        <v>198</v>
      </c>
      <c r="AN48" s="157" t="s">
        <v>198</v>
      </c>
      <c r="AO48" s="157" t="s">
        <v>198</v>
      </c>
      <c r="AP48" s="157" t="s">
        <v>198</v>
      </c>
      <c r="AQ48" s="157" t="s">
        <v>198</v>
      </c>
      <c r="AR48" s="248"/>
      <c r="AS48" s="83">
        <v>15</v>
      </c>
      <c r="AT48" s="103">
        <v>0.9</v>
      </c>
      <c r="AU48" s="140">
        <f>'[5]ESTRUCTURA PONDERACIÓN'!$F$83</f>
        <v>1.1111111111111111E-3</v>
      </c>
      <c r="AV48" s="99">
        <v>0.9</v>
      </c>
      <c r="AW48" s="99">
        <f>IF(AV48&gt;AT48,100%,AV48/AT48)</f>
        <v>1</v>
      </c>
      <c r="AX48" s="96">
        <f t="shared" si="1"/>
        <v>1.1111111111111111E-3</v>
      </c>
    </row>
    <row r="49" spans="1:50" ht="30.6" customHeight="1" x14ac:dyDescent="0.25">
      <c r="A49" s="258"/>
      <c r="B49" s="254"/>
      <c r="C49" s="256"/>
      <c r="D49" s="252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257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86" t="s">
        <v>113</v>
      </c>
      <c r="AA49" s="85"/>
      <c r="AB49" s="85"/>
      <c r="AC49" s="85"/>
      <c r="AD49" s="86" t="s">
        <v>174</v>
      </c>
      <c r="AE49" s="152">
        <v>12</v>
      </c>
      <c r="AF49" s="152">
        <v>12</v>
      </c>
      <c r="AG49" s="142">
        <v>12</v>
      </c>
      <c r="AH49" s="140">
        <f>'[5]ESTRUCTURA PONDERACIÓN'!$F$81</f>
        <v>1.1111111111111111E-3</v>
      </c>
      <c r="AI49" s="142">
        <f>'[6]CAPITAL HUMANO 2013'!$R$98</f>
        <v>12</v>
      </c>
      <c r="AJ49" s="91">
        <f t="shared" si="9"/>
        <v>1</v>
      </c>
      <c r="AK49" s="96">
        <f t="shared" si="7"/>
        <v>1.1111111111111111E-3</v>
      </c>
      <c r="AL49" s="152">
        <v>12</v>
      </c>
      <c r="AM49" s="152">
        <v>12</v>
      </c>
      <c r="AN49" s="152">
        <v>12</v>
      </c>
      <c r="AO49" s="152">
        <v>12</v>
      </c>
      <c r="AP49" s="152">
        <v>12</v>
      </c>
      <c r="AQ49" s="152">
        <v>12</v>
      </c>
      <c r="AR49" s="248"/>
      <c r="AS49" s="83"/>
      <c r="AT49" s="88">
        <v>12</v>
      </c>
      <c r="AU49" s="140">
        <f>'[5]ESTRUCTURA PONDERACIÓN'!$F$81</f>
        <v>1.1111111111111111E-3</v>
      </c>
      <c r="AV49" s="162">
        <v>16</v>
      </c>
      <c r="AW49" s="99">
        <f>IF(AV49&gt;AT49,100%,AV49/AT49)</f>
        <v>1</v>
      </c>
      <c r="AX49" s="96">
        <f t="shared" si="1"/>
        <v>1.1111111111111111E-3</v>
      </c>
    </row>
    <row r="50" spans="1:50" ht="39" customHeight="1" x14ac:dyDescent="0.25">
      <c r="A50" s="258"/>
      <c r="B50" s="254"/>
      <c r="C50" s="256"/>
      <c r="D50" s="252"/>
      <c r="E50" s="129" t="s">
        <v>71</v>
      </c>
      <c r="F50" s="129"/>
      <c r="G50" s="129"/>
      <c r="H50" s="129"/>
      <c r="I50" s="129"/>
      <c r="J50" s="129"/>
      <c r="K50" s="129"/>
      <c r="L50" s="129"/>
      <c r="M50" s="129"/>
      <c r="N50" s="129"/>
      <c r="O50" s="257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86" t="s">
        <v>44</v>
      </c>
      <c r="AA50" s="85"/>
      <c r="AB50" s="85"/>
      <c r="AC50" s="160" t="s">
        <v>118</v>
      </c>
      <c r="AD50" s="86" t="s">
        <v>175</v>
      </c>
      <c r="AE50" s="151">
        <v>3</v>
      </c>
      <c r="AF50" s="152">
        <v>3</v>
      </c>
      <c r="AG50" s="142">
        <v>3</v>
      </c>
      <c r="AH50" s="140">
        <f>'[5]ESTRUCTURA PONDERACIÓN'!$F$86</f>
        <v>2.2222222222222222E-3</v>
      </c>
      <c r="AI50" s="142">
        <f>'[6]GESTIÓN DEL CONOCIMIENTO2013'!$R$13</f>
        <v>3</v>
      </c>
      <c r="AJ50" s="91">
        <f t="shared" si="9"/>
        <v>1</v>
      </c>
      <c r="AK50" s="96">
        <f t="shared" si="7"/>
        <v>2.2222222222222222E-3</v>
      </c>
      <c r="AL50" s="152">
        <v>3</v>
      </c>
      <c r="AM50" s="152">
        <v>3</v>
      </c>
      <c r="AN50" s="152">
        <v>3</v>
      </c>
      <c r="AO50" s="152">
        <v>3</v>
      </c>
      <c r="AP50" s="152">
        <v>3</v>
      </c>
      <c r="AQ50" s="152">
        <v>3</v>
      </c>
      <c r="AR50" s="248"/>
      <c r="AS50" s="83"/>
      <c r="AT50" s="88">
        <v>3</v>
      </c>
      <c r="AU50" s="140">
        <f>0.22%/2</f>
        <v>1.1000000000000001E-3</v>
      </c>
      <c r="AV50" s="162">
        <v>18</v>
      </c>
      <c r="AW50" s="99">
        <f t="shared" ref="AW50:AW54" si="10">IF(AV50&gt;AT50,100%,AV50/AT50)</f>
        <v>1</v>
      </c>
      <c r="AX50" s="96">
        <f t="shared" si="1"/>
        <v>1.1000000000000001E-3</v>
      </c>
    </row>
    <row r="51" spans="1:50" ht="47.45" customHeight="1" x14ac:dyDescent="0.25">
      <c r="A51" s="258"/>
      <c r="B51" s="254"/>
      <c r="C51" s="256"/>
      <c r="D51" s="252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257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86" t="s">
        <v>114</v>
      </c>
      <c r="AA51" s="85"/>
      <c r="AB51" s="85"/>
      <c r="AC51" s="160" t="s">
        <v>119</v>
      </c>
      <c r="AD51" s="86" t="s">
        <v>176</v>
      </c>
      <c r="AE51" s="163">
        <v>4000</v>
      </c>
      <c r="AF51" s="120">
        <v>4000</v>
      </c>
      <c r="AG51" s="142">
        <v>4000</v>
      </c>
      <c r="AH51" s="140">
        <f>'[5]ESTRUCTURA PONDERACIÓN'!$F$87</f>
        <v>2.2222222222222222E-3</v>
      </c>
      <c r="AI51" s="142">
        <f>'[6]GESTIÓN DEL CONOCIMIENTO2013'!$R$28</f>
        <v>5154</v>
      </c>
      <c r="AJ51" s="91">
        <f t="shared" si="9"/>
        <v>1</v>
      </c>
      <c r="AK51" s="96">
        <f t="shared" si="7"/>
        <v>2.2222222222222222E-3</v>
      </c>
      <c r="AL51" s="120">
        <v>4000</v>
      </c>
      <c r="AM51" s="120">
        <v>4000</v>
      </c>
      <c r="AN51" s="120">
        <v>4000</v>
      </c>
      <c r="AO51" s="120">
        <v>4000</v>
      </c>
      <c r="AP51" s="120">
        <v>4000</v>
      </c>
      <c r="AQ51" s="120">
        <v>4000</v>
      </c>
      <c r="AR51" s="248"/>
      <c r="AS51" s="83"/>
      <c r="AT51" s="88">
        <v>4000</v>
      </c>
      <c r="AU51" s="140">
        <v>2.2000000000000001E-3</v>
      </c>
      <c r="AV51" s="162">
        <v>4492</v>
      </c>
      <c r="AW51" s="99">
        <f t="shared" si="10"/>
        <v>1</v>
      </c>
      <c r="AX51" s="96">
        <f t="shared" si="1"/>
        <v>2.2000000000000001E-3</v>
      </c>
    </row>
    <row r="52" spans="1:50" ht="42" customHeight="1" x14ac:dyDescent="0.25">
      <c r="A52" s="258"/>
      <c r="B52" s="254"/>
      <c r="C52" s="256"/>
      <c r="D52" s="252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257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86" t="s">
        <v>115</v>
      </c>
      <c r="AA52" s="85"/>
      <c r="AB52" s="85"/>
      <c r="AC52" s="85"/>
      <c r="AD52" s="86" t="s">
        <v>177</v>
      </c>
      <c r="AE52" s="97" t="s">
        <v>198</v>
      </c>
      <c r="AF52" s="86" t="s">
        <v>198</v>
      </c>
      <c r="AG52" s="141">
        <v>0.8</v>
      </c>
      <c r="AH52" s="140">
        <f>'[5]ESTRUCTURA PONDERACIÓN'!$F$95/3</f>
        <v>6.6666666666666664E-4</v>
      </c>
      <c r="AI52" s="141">
        <f>[6]TICS2013!$R$44</f>
        <v>0.93</v>
      </c>
      <c r="AJ52" s="91">
        <f t="shared" si="9"/>
        <v>1</v>
      </c>
      <c r="AK52" s="96">
        <f t="shared" si="7"/>
        <v>6.6666666666666664E-4</v>
      </c>
      <c r="AL52" s="86" t="s">
        <v>198</v>
      </c>
      <c r="AM52" s="86" t="s">
        <v>198</v>
      </c>
      <c r="AN52" s="86" t="s">
        <v>198</v>
      </c>
      <c r="AO52" s="86" t="s">
        <v>198</v>
      </c>
      <c r="AP52" s="86" t="s">
        <v>198</v>
      </c>
      <c r="AQ52" s="86" t="s">
        <v>198</v>
      </c>
      <c r="AR52" s="248"/>
      <c r="AS52" s="83"/>
      <c r="AT52" s="98">
        <v>0.8</v>
      </c>
      <c r="AU52" s="140">
        <f>1.39%/3</f>
        <v>4.6333333333333331E-3</v>
      </c>
      <c r="AV52" s="99">
        <v>0.75</v>
      </c>
      <c r="AW52" s="99">
        <f t="shared" si="10"/>
        <v>0.9375</v>
      </c>
      <c r="AX52" s="96">
        <f t="shared" si="1"/>
        <v>4.3437499999999995E-3</v>
      </c>
    </row>
    <row r="53" spans="1:50" ht="48.75" customHeight="1" x14ac:dyDescent="0.25">
      <c r="A53" s="258"/>
      <c r="B53" s="25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6" t="s">
        <v>246</v>
      </c>
      <c r="AE53" s="97" t="s">
        <v>179</v>
      </c>
      <c r="AF53" s="86" t="s">
        <v>179</v>
      </c>
      <c r="AG53" s="141">
        <v>0.85</v>
      </c>
      <c r="AH53" s="140">
        <f>'[5]ESTRUCTURA PONDERACIÓN'!$F$95/3</f>
        <v>6.6666666666666664E-4</v>
      </c>
      <c r="AI53" s="141">
        <f>[6]TICS2013!$R$45</f>
        <v>1</v>
      </c>
      <c r="AJ53" s="91">
        <f t="shared" si="9"/>
        <v>1</v>
      </c>
      <c r="AK53" s="96">
        <f t="shared" si="7"/>
        <v>6.6666666666666664E-4</v>
      </c>
      <c r="AL53" s="86" t="s">
        <v>149</v>
      </c>
      <c r="AM53" s="86" t="s">
        <v>149</v>
      </c>
      <c r="AN53" s="86" t="s">
        <v>149</v>
      </c>
      <c r="AO53" s="86" t="s">
        <v>149</v>
      </c>
      <c r="AP53" s="86" t="s">
        <v>149</v>
      </c>
      <c r="AQ53" s="86" t="s">
        <v>149</v>
      </c>
      <c r="AR53" s="248"/>
      <c r="AS53" s="83"/>
      <c r="AT53" s="86">
        <v>4</v>
      </c>
      <c r="AU53" s="140">
        <f>1.39%/3</f>
        <v>4.6333333333333331E-3</v>
      </c>
      <c r="AV53" s="105">
        <v>4</v>
      </c>
      <c r="AW53" s="99">
        <f t="shared" si="10"/>
        <v>1</v>
      </c>
      <c r="AX53" s="96">
        <f t="shared" si="1"/>
        <v>4.6333333333333331E-3</v>
      </c>
    </row>
    <row r="54" spans="1:50" ht="80.25" customHeight="1" x14ac:dyDescent="0.25">
      <c r="A54" s="258"/>
      <c r="B54" s="25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6" t="s">
        <v>178</v>
      </c>
      <c r="AE54" s="97" t="s">
        <v>180</v>
      </c>
      <c r="AF54" s="86" t="s">
        <v>180</v>
      </c>
      <c r="AG54" s="141">
        <v>1</v>
      </c>
      <c r="AH54" s="140">
        <f>'[5]ESTRUCTURA PONDERACIÓN'!$F$95/3</f>
        <v>6.6666666666666664E-4</v>
      </c>
      <c r="AI54" s="141">
        <f>[6]TICS2013!$R$46</f>
        <v>1</v>
      </c>
      <c r="AJ54" s="91">
        <f t="shared" si="9"/>
        <v>1</v>
      </c>
      <c r="AK54" s="96">
        <f t="shared" si="7"/>
        <v>6.6666666666666664E-4</v>
      </c>
      <c r="AL54" s="86" t="s">
        <v>180</v>
      </c>
      <c r="AM54" s="86" t="s">
        <v>180</v>
      </c>
      <c r="AN54" s="86" t="s">
        <v>180</v>
      </c>
      <c r="AO54" s="86" t="s">
        <v>180</v>
      </c>
      <c r="AP54" s="86" t="s">
        <v>180</v>
      </c>
      <c r="AQ54" s="86" t="s">
        <v>180</v>
      </c>
      <c r="AR54" s="248"/>
      <c r="AS54" s="83"/>
      <c r="AT54" s="98">
        <v>1</v>
      </c>
      <c r="AU54" s="140">
        <f>1.39%/3</f>
        <v>4.6333333333333331E-3</v>
      </c>
      <c r="AV54" s="99">
        <v>1</v>
      </c>
      <c r="AW54" s="99">
        <f t="shared" si="10"/>
        <v>1</v>
      </c>
      <c r="AX54" s="96">
        <f t="shared" si="1"/>
        <v>4.6333333333333331E-3</v>
      </c>
    </row>
    <row r="55" spans="1:50" ht="28.15" customHeight="1" x14ac:dyDescent="0.25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82">
        <f>SUM(AR6:AR54)</f>
        <v>46</v>
      </c>
      <c r="AS55" s="83"/>
      <c r="AT55" s="164"/>
      <c r="AU55" s="111"/>
      <c r="AV55" s="112"/>
      <c r="AW55" s="113"/>
      <c r="AX55" s="164"/>
    </row>
    <row r="56" spans="1:50" ht="30" hidden="1" customHeight="1" x14ac:dyDescent="0.3">
      <c r="A56" s="165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6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7">
        <f>SUM(AH7:AH8,AH10:AH13,AH15:AH20,AH22:AH23:AH28,AH31,AH32,AH33:AH34,AH38,AH40:AH54,AH30)</f>
        <v>9.260402777777775E-2</v>
      </c>
      <c r="AI56" s="165"/>
      <c r="AJ56" s="165"/>
      <c r="AK56" s="167">
        <f>SUM(AK7:AK8,AK10:AK13,AK15:AK20,AK22:AK23:AK28,AK31,AK32,AK33:AK34,AK38,AK40:AK54,AK30)</f>
        <v>8.8256615183201978E-2</v>
      </c>
      <c r="AL56" s="165"/>
      <c r="AM56" s="165"/>
      <c r="AN56" s="165"/>
      <c r="AO56" s="165"/>
      <c r="AP56" s="165"/>
      <c r="AQ56" s="168" t="s">
        <v>209</v>
      </c>
      <c r="AR56" s="169"/>
      <c r="AS56" s="170">
        <f>SUM(AS6:AS55)</f>
        <v>44</v>
      </c>
      <c r="AT56" s="165"/>
      <c r="AU56" s="171">
        <f>AU57+AU58+AU59+AU60</f>
        <v>9.9096805555555556E-2</v>
      </c>
      <c r="AV56" s="172"/>
      <c r="AW56" s="173"/>
      <c r="AX56" s="171">
        <f>AX57+AX58+AX59+AX60</f>
        <v>9.6554155842330194E-2</v>
      </c>
    </row>
    <row r="57" spans="1:50" hidden="1" x14ac:dyDescent="0.25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6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74">
        <v>1</v>
      </c>
      <c r="AG57" s="140">
        <v>0.3</v>
      </c>
      <c r="AH57" s="140">
        <f>SUM(AH7:AH13)</f>
        <v>4.2361111111111113E-2</v>
      </c>
      <c r="AI57" s="165"/>
      <c r="AJ57" s="165"/>
      <c r="AK57" s="140">
        <f>SUM(AK7:AK13)</f>
        <v>3.9861111111111111E-2</v>
      </c>
      <c r="AL57" s="175"/>
      <c r="AM57" s="165"/>
      <c r="AN57" s="165"/>
      <c r="AO57" s="165"/>
      <c r="AP57" s="165"/>
      <c r="AQ57" s="165"/>
      <c r="AR57" s="165"/>
      <c r="AS57" s="165"/>
      <c r="AT57" s="165"/>
      <c r="AU57" s="176">
        <f>AU7+AU8+AU11+AU13+AU9+AU10+AU12</f>
        <v>4.6520000000000006E-2</v>
      </c>
      <c r="AV57" s="177"/>
      <c r="AW57" s="174">
        <v>1</v>
      </c>
      <c r="AX57" s="178">
        <f>SUM(AX7,AX8,AX9,AX11,AX13,AX10,AX12)</f>
        <v>4.5505214743589747E-2</v>
      </c>
    </row>
    <row r="58" spans="1:50" hidden="1" x14ac:dyDescent="0.25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6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74">
        <v>3</v>
      </c>
      <c r="AG58" s="140">
        <v>0.2</v>
      </c>
      <c r="AH58" s="140">
        <f>SUM(AH15:AH20)</f>
        <v>1.6E-2</v>
      </c>
      <c r="AI58" s="165"/>
      <c r="AJ58" s="165"/>
      <c r="AK58" s="140">
        <f>SUM(AK15:AK20)</f>
        <v>1.598459845984599E-2</v>
      </c>
      <c r="AL58" s="175"/>
      <c r="AM58" s="165"/>
      <c r="AN58" s="165"/>
      <c r="AO58" s="165"/>
      <c r="AP58" s="165"/>
      <c r="AQ58" s="165"/>
      <c r="AR58" s="165"/>
      <c r="AS58" s="165"/>
      <c r="AT58" s="165"/>
      <c r="AU58" s="176">
        <f>SUM(AU15,AU17,AU19,AU20,AU16,)</f>
        <v>1.0916666666666668E-2</v>
      </c>
      <c r="AV58" s="177"/>
      <c r="AW58" s="174">
        <v>3</v>
      </c>
      <c r="AX58" s="178">
        <f>SUM(AX15,AX17,AX19,AX20,AX16)</f>
        <v>1.0810166666666669E-2</v>
      </c>
    </row>
    <row r="59" spans="1:50" hidden="1" x14ac:dyDescent="0.25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6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74">
        <v>2</v>
      </c>
      <c r="AG59" s="140">
        <v>0.3</v>
      </c>
      <c r="AH59" s="140">
        <f>SUM(AH22:AH38)</f>
        <v>1.4742916666666672E-2</v>
      </c>
      <c r="AI59" s="165"/>
      <c r="AJ59" s="165"/>
      <c r="AK59" s="140">
        <f>SUM(AK22:AK38)</f>
        <v>1.3059375000000005E-2</v>
      </c>
      <c r="AL59" s="175"/>
      <c r="AM59" s="165"/>
      <c r="AN59" s="165"/>
      <c r="AO59" s="165"/>
      <c r="AP59" s="165"/>
      <c r="AQ59" s="165"/>
      <c r="AR59" s="165"/>
      <c r="AS59" s="165"/>
      <c r="AT59" s="165"/>
      <c r="AU59" s="176">
        <f>SUM(AU22,AU24,AU27,AU28,AU29,AU33,AU23,AU38,AU31,AU34,AU25,AU26)</f>
        <v>1.4726805555555555E-2</v>
      </c>
      <c r="AV59" s="177"/>
      <c r="AW59" s="174">
        <v>2</v>
      </c>
      <c r="AX59" s="178">
        <f>SUM(AX22,AX24,AX27,AX28,AX29,AX33,AX23,AX38,AX31,AX34,AX25,AX26)</f>
        <v>1.3956050073099417E-2</v>
      </c>
    </row>
    <row r="60" spans="1:50" hidden="1" x14ac:dyDescent="0.25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6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74">
        <v>4</v>
      </c>
      <c r="AG60" s="140">
        <v>0.2</v>
      </c>
      <c r="AH60" s="140">
        <f>SUM(AH40:AH54)</f>
        <v>1.95E-2</v>
      </c>
      <c r="AI60" s="165"/>
      <c r="AJ60" s="165"/>
      <c r="AK60" s="140">
        <f>SUM(AK40:AK54)</f>
        <v>1.9351530612244899E-2</v>
      </c>
      <c r="AL60" s="175"/>
      <c r="AM60" s="165"/>
      <c r="AN60" s="165"/>
      <c r="AO60" s="165"/>
      <c r="AP60" s="165"/>
      <c r="AQ60" s="165"/>
      <c r="AR60" s="165"/>
      <c r="AS60" s="165"/>
      <c r="AT60" s="165"/>
      <c r="AU60" s="176">
        <f>SUM(AU42,AU43,AU44,AU46,AU47,AU48,AU49,AU52,AU53,AU54,AU50,AU51,AU41,AU40)</f>
        <v>2.693333333333333E-2</v>
      </c>
      <c r="AV60" s="177"/>
      <c r="AW60" s="174">
        <v>4</v>
      </c>
      <c r="AX60" s="178">
        <f>SUM(AX42,AX43,AX44,AX46,AX47,AX48,AX49,AX52,AX53,AX54,AX40,AX41,AX50,AX51)</f>
        <v>2.6282724358974358E-2</v>
      </c>
    </row>
    <row r="61" spans="1:50" hidden="1" x14ac:dyDescent="0.3">
      <c r="AL61" s="180"/>
    </row>
    <row r="62" spans="1:50" hidden="1" x14ac:dyDescent="0.3">
      <c r="AL62" s="184"/>
    </row>
    <row r="63" spans="1:50" hidden="1" x14ac:dyDescent="0.3"/>
    <row r="64" spans="1:50" hidden="1" x14ac:dyDescent="0.3"/>
  </sheetData>
  <sheetProtection password="DE98" sheet="1" objects="1" scenarios="1"/>
  <mergeCells count="48">
    <mergeCell ref="A5:A6"/>
    <mergeCell ref="B7:B11"/>
    <mergeCell ref="B12:B13"/>
    <mergeCell ref="B5:B6"/>
    <mergeCell ref="B15:B20"/>
    <mergeCell ref="A15:A20"/>
    <mergeCell ref="B22:B24"/>
    <mergeCell ref="B31:B38"/>
    <mergeCell ref="A22:A38"/>
    <mergeCell ref="A7:A13"/>
    <mergeCell ref="C22:C23"/>
    <mergeCell ref="C7:C9"/>
    <mergeCell ref="C15:C20"/>
    <mergeCell ref="A40:A54"/>
    <mergeCell ref="D47:D52"/>
    <mergeCell ref="C47:C52"/>
    <mergeCell ref="B40:B54"/>
    <mergeCell ref="B25:B30"/>
    <mergeCell ref="C42:C45"/>
    <mergeCell ref="O47:O52"/>
    <mergeCell ref="O25:O30"/>
    <mergeCell ref="O31:O32"/>
    <mergeCell ref="O33:O34"/>
    <mergeCell ref="C25:C34"/>
    <mergeCell ref="C40:C41"/>
    <mergeCell ref="D35:D36"/>
    <mergeCell ref="D25:D34"/>
    <mergeCell ref="D15:D20"/>
    <mergeCell ref="O15:O19"/>
    <mergeCell ref="D7:D13"/>
    <mergeCell ref="O40:O45"/>
    <mergeCell ref="D40:D46"/>
    <mergeCell ref="A1:AX1"/>
    <mergeCell ref="A3:AX3"/>
    <mergeCell ref="AR40:AR54"/>
    <mergeCell ref="Z9:Z12"/>
    <mergeCell ref="AD5:AD6"/>
    <mergeCell ref="AC5:AC6"/>
    <mergeCell ref="Z5:Z6"/>
    <mergeCell ref="AE5:AX5"/>
    <mergeCell ref="Q5:Y5"/>
    <mergeCell ref="O22:O23"/>
    <mergeCell ref="D22:D24"/>
    <mergeCell ref="AR6:AR13"/>
    <mergeCell ref="AR15:AR20"/>
    <mergeCell ref="AR22:AR36"/>
    <mergeCell ref="F5:N5"/>
    <mergeCell ref="O7:O9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scale="47" orientation="portrait" r:id="rId1"/>
  <rowBreaks count="1" manualBreakCount="1">
    <brk id="38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Normal="100" workbookViewId="0">
      <selection activeCell="E36" sqref="E36"/>
    </sheetView>
  </sheetViews>
  <sheetFormatPr baseColWidth="10" defaultColWidth="11.5703125" defaultRowHeight="13.5" x14ac:dyDescent="0.25"/>
  <cols>
    <col min="1" max="1" width="11.5703125" style="187"/>
    <col min="2" max="2" width="10.140625" style="187" customWidth="1"/>
    <col min="3" max="3" width="18.28515625" style="187" customWidth="1"/>
    <col min="4" max="4" width="18.42578125" style="187" customWidth="1"/>
    <col min="5" max="5" width="16.5703125" style="187" customWidth="1"/>
    <col min="6" max="6" width="20.7109375" style="187" customWidth="1"/>
    <col min="7" max="16384" width="11.5703125" style="187"/>
  </cols>
  <sheetData>
    <row r="2" spans="2:6" ht="16.149999999999999" customHeight="1" x14ac:dyDescent="0.3">
      <c r="B2" s="185"/>
      <c r="C2" s="186" t="s">
        <v>238</v>
      </c>
      <c r="D2" s="186" t="s">
        <v>231</v>
      </c>
      <c r="E2" s="186" t="s">
        <v>230</v>
      </c>
      <c r="F2" s="186" t="s">
        <v>232</v>
      </c>
    </row>
    <row r="3" spans="2:6" ht="18" customHeight="1" x14ac:dyDescent="0.3">
      <c r="B3" s="188">
        <v>0.3</v>
      </c>
      <c r="C3" s="189" t="s">
        <v>233</v>
      </c>
      <c r="D3" s="190">
        <f>'INDICADORES LINEA'!AU57</f>
        <v>4.6520000000000006E-2</v>
      </c>
      <c r="E3" s="190">
        <f>'INDICADORES LINEA'!AX57</f>
        <v>4.5505214743589747E-2</v>
      </c>
      <c r="F3" s="191">
        <f>E3/D3</f>
        <v>0.97818604349934957</v>
      </c>
    </row>
    <row r="4" spans="2:6" ht="14.25" x14ac:dyDescent="0.3">
      <c r="B4" s="188">
        <v>0.3</v>
      </c>
      <c r="C4" s="189" t="s">
        <v>234</v>
      </c>
      <c r="D4" s="190">
        <f>'INDICADORES LINEA'!AU59</f>
        <v>1.4726805555555555E-2</v>
      </c>
      <c r="E4" s="190">
        <f>'INDICADORES LINEA'!AX59</f>
        <v>1.3956050073099417E-2</v>
      </c>
      <c r="F4" s="191">
        <f>E4/D4</f>
        <v>0.94766309098408796</v>
      </c>
    </row>
    <row r="5" spans="2:6" ht="14.25" x14ac:dyDescent="0.3">
      <c r="B5" s="188">
        <v>0.2</v>
      </c>
      <c r="C5" s="189" t="s">
        <v>235</v>
      </c>
      <c r="D5" s="190">
        <f>'INDICADORES LINEA'!AU58</f>
        <v>1.0916666666666668E-2</v>
      </c>
      <c r="E5" s="190">
        <f>'INDICADORES LINEA'!AX58</f>
        <v>1.0810166666666669E-2</v>
      </c>
      <c r="F5" s="191">
        <f>E5/D5</f>
        <v>0.99024427480916044</v>
      </c>
    </row>
    <row r="6" spans="2:6" ht="14.25" x14ac:dyDescent="0.3">
      <c r="B6" s="188">
        <v>0.2</v>
      </c>
      <c r="C6" s="189" t="s">
        <v>236</v>
      </c>
      <c r="D6" s="190">
        <f>'INDICADORES LINEA'!AU60</f>
        <v>2.693333333333333E-2</v>
      </c>
      <c r="E6" s="190">
        <f>'INDICADORES LINEA'!AX60</f>
        <v>2.6282724358974358E-2</v>
      </c>
      <c r="F6" s="191">
        <f>E6/D6</f>
        <v>0.97584372619954307</v>
      </c>
    </row>
    <row r="7" spans="2:6" ht="24.75" customHeight="1" x14ac:dyDescent="0.25">
      <c r="B7" s="192">
        <f>SUM(B3:B6)</f>
        <v>1</v>
      </c>
      <c r="C7" s="186" t="s">
        <v>237</v>
      </c>
      <c r="D7" s="193">
        <f>SUM(D3:D6)</f>
        <v>9.9096805555555556E-2</v>
      </c>
      <c r="E7" s="193">
        <f>SUM(E3:E6)</f>
        <v>9.655415584233018E-2</v>
      </c>
      <c r="F7" s="194">
        <f>E7/D7</f>
        <v>0.97434175906104337</v>
      </c>
    </row>
    <row r="31" spans="2:6" ht="40.5" customHeight="1" x14ac:dyDescent="0.3">
      <c r="B31" s="185"/>
      <c r="C31" s="186" t="s">
        <v>238</v>
      </c>
      <c r="D31" s="186" t="s">
        <v>231</v>
      </c>
      <c r="E31" s="186" t="s">
        <v>230</v>
      </c>
      <c r="F31" s="186" t="s">
        <v>232</v>
      </c>
    </row>
    <row r="32" spans="2:6" ht="21" customHeight="1" x14ac:dyDescent="0.25">
      <c r="B32" s="265">
        <v>0.3</v>
      </c>
      <c r="C32" s="186" t="s">
        <v>233</v>
      </c>
      <c r="D32" s="193">
        <f>SUM(D33:D34)</f>
        <v>4.6519999999999999E-2</v>
      </c>
      <c r="E32" s="193">
        <f>SUM(E33:E34)</f>
        <v>4.5505214743589747E-2</v>
      </c>
      <c r="F32" s="193">
        <f t="shared" ref="F32:F42" si="0">E32/D32</f>
        <v>0.97818604349934968</v>
      </c>
    </row>
    <row r="33" spans="2:6" ht="34.5" customHeight="1" x14ac:dyDescent="0.3">
      <c r="B33" s="267"/>
      <c r="C33" s="195" t="s">
        <v>241</v>
      </c>
      <c r="D33" s="190">
        <f>'INDICADORES LINEA'!AU7+'INDICADORES LINEA'!AU8+'INDICADORES LINEA'!AU9+'INDICADORES LINEA'!AU10+'INDICADORES LINEA'!AU11</f>
        <v>2.4299999999999999E-2</v>
      </c>
      <c r="E33" s="196">
        <f>'INDICADORES LINEA'!AX7+'INDICADORES LINEA'!AX8+'INDICADORES LINEA'!AX9+'INDICADORES LINEA'!AX10+'INDICADORES LINEA'!AX11</f>
        <v>2.3493589743589744E-2</v>
      </c>
      <c r="F33" s="191">
        <f t="shared" si="0"/>
        <v>0.96681439274031877</v>
      </c>
    </row>
    <row r="34" spans="2:6" ht="31.5" customHeight="1" x14ac:dyDescent="0.3">
      <c r="B34" s="266"/>
      <c r="C34" s="195" t="s">
        <v>43</v>
      </c>
      <c r="D34" s="190">
        <f>'INDICADORES LINEA'!AU12+'INDICADORES LINEA'!AU13</f>
        <v>2.222E-2</v>
      </c>
      <c r="E34" s="190">
        <f>'INDICADORES LINEA'!AX12+'INDICADORES LINEA'!AX13</f>
        <v>2.2011625E-2</v>
      </c>
      <c r="F34" s="191">
        <f t="shared" si="0"/>
        <v>0.99062218721872186</v>
      </c>
    </row>
    <row r="35" spans="2:6" ht="29.25" customHeight="1" x14ac:dyDescent="0.25">
      <c r="B35" s="265">
        <v>0.3</v>
      </c>
      <c r="C35" s="186" t="s">
        <v>234</v>
      </c>
      <c r="D35" s="193">
        <f>SUM(D36:D37)</f>
        <v>1.4726805555555555E-2</v>
      </c>
      <c r="E35" s="193">
        <f>SUM(E36:E37)</f>
        <v>1.3956050073099417E-2</v>
      </c>
      <c r="F35" s="193">
        <f t="shared" si="0"/>
        <v>0.94766309098408796</v>
      </c>
    </row>
    <row r="36" spans="2:6" ht="37.5" customHeight="1" x14ac:dyDescent="0.3">
      <c r="B36" s="267"/>
      <c r="C36" s="195" t="s">
        <v>51</v>
      </c>
      <c r="D36" s="190">
        <f>'INDICADORES LINEA'!AU22+'INDICADORES LINEA'!AU23+'INDICADORES LINEA'!AU24</f>
        <v>1.7000000000000001E-3</v>
      </c>
      <c r="E36" s="190">
        <f>'INDICADORES LINEA'!AX22+'INDICADORES LINEA'!AX23+'INDICADORES LINEA'!AX24</f>
        <v>1.6823541666666669E-3</v>
      </c>
      <c r="F36" s="191">
        <f t="shared" si="0"/>
        <v>0.98962009803921569</v>
      </c>
    </row>
    <row r="37" spans="2:6" ht="30" customHeight="1" x14ac:dyDescent="0.3">
      <c r="B37" s="266"/>
      <c r="C37" s="195" t="s">
        <v>42</v>
      </c>
      <c r="D37" s="190">
        <f>'INDICADORES LINEA'!AU25+'INDICADORES LINEA'!AU26+'INDICADORES LINEA'!AU27+'INDICADORES LINEA'!AU28+'INDICADORES LINEA'!AU29+'INDICADORES LINEA'!AU31+'INDICADORES LINEA'!AU33+'INDICADORES LINEA'!AU34+'INDICADORES LINEA'!AU38</f>
        <v>1.3026805555555555E-2</v>
      </c>
      <c r="E37" s="190">
        <f>'INDICADORES LINEA'!AX25+'INDICADORES LINEA'!AX26+'INDICADORES LINEA'!AX27+'INDICADORES LINEA'!AX28+'INDICADORES LINEA'!AX29+'INDICADORES LINEA'!AX31+'INDICADORES LINEA'!AX33+'INDICADORES LINEA'!AX34+'INDICADORES LINEA'!AX38</f>
        <v>1.2273695906432749E-2</v>
      </c>
      <c r="F37" s="191">
        <f t="shared" si="0"/>
        <v>0.94218769552435466</v>
      </c>
    </row>
    <row r="38" spans="2:6" ht="19.149999999999999" customHeight="1" x14ac:dyDescent="0.25">
      <c r="B38" s="265">
        <v>0.2</v>
      </c>
      <c r="C38" s="186" t="s">
        <v>235</v>
      </c>
      <c r="D38" s="193">
        <f>D39</f>
        <v>1.0916666666666668E-2</v>
      </c>
      <c r="E38" s="193">
        <f>E39</f>
        <v>1.0810166666666669E-2</v>
      </c>
      <c r="F38" s="193">
        <f t="shared" si="0"/>
        <v>0.99024427480916044</v>
      </c>
    </row>
    <row r="39" spans="2:6" ht="27.6" customHeight="1" x14ac:dyDescent="0.3">
      <c r="B39" s="266"/>
      <c r="C39" s="195" t="s">
        <v>45</v>
      </c>
      <c r="D39" s="190">
        <f>'INDICADORES LINEA'!AU15+'INDICADORES LINEA'!AU16+'INDICADORES LINEA'!AU17+'INDICADORES LINEA'!AU19+'INDICADORES LINEA'!AU20</f>
        <v>1.0916666666666668E-2</v>
      </c>
      <c r="E39" s="190">
        <f>'INDICADORES LINEA'!AX15+'INDICADORES LINEA'!AX16+'INDICADORES LINEA'!AX17+'INDICADORES LINEA'!AX19+'INDICADORES LINEA'!AX20</f>
        <v>1.0810166666666669E-2</v>
      </c>
      <c r="F39" s="191">
        <f t="shared" si="0"/>
        <v>0.99024427480916044</v>
      </c>
    </row>
    <row r="40" spans="2:6" ht="21" customHeight="1" x14ac:dyDescent="0.25">
      <c r="B40" s="265">
        <v>0.2</v>
      </c>
      <c r="C40" s="186" t="s">
        <v>236</v>
      </c>
      <c r="D40" s="193">
        <f>D41</f>
        <v>2.6933333333333333E-2</v>
      </c>
      <c r="E40" s="193">
        <f>E41</f>
        <v>2.6282724358974358E-2</v>
      </c>
      <c r="F40" s="193">
        <f t="shared" si="0"/>
        <v>0.97584372619954296</v>
      </c>
    </row>
    <row r="41" spans="2:6" ht="29.45" customHeight="1" x14ac:dyDescent="0.3">
      <c r="B41" s="266"/>
      <c r="C41" s="195" t="s">
        <v>43</v>
      </c>
      <c r="D41" s="190">
        <f>'INDICADORES LINEA'!AU40+'INDICADORES LINEA'!AU41+'INDICADORES LINEA'!AU42+'INDICADORES LINEA'!AU43+'INDICADORES LINEA'!AU44+'INDICADORES LINEA'!AU46+'INDICADORES LINEA'!AU47+'INDICADORES LINEA'!AU48+'INDICADORES LINEA'!AU49+'INDICADORES LINEA'!AU50+'INDICADORES LINEA'!AU51+'INDICADORES LINEA'!AU52+'INDICADORES LINEA'!AU53+'INDICADORES LINEA'!AU54</f>
        <v>2.6933333333333333E-2</v>
      </c>
      <c r="E41" s="190">
        <f>'INDICADORES LINEA'!AX40+'INDICADORES LINEA'!AX41+'INDICADORES LINEA'!AX42+'INDICADORES LINEA'!AX43+'INDICADORES LINEA'!AX44+'INDICADORES LINEA'!AX46+'INDICADORES LINEA'!AX47+'INDICADORES LINEA'!AX48+'INDICADORES LINEA'!AX49+'INDICADORES LINEA'!AX50+'INDICADORES LINEA'!AX51+'INDICADORES LINEA'!AX52+'INDICADORES LINEA'!AX54+'INDICADORES LINEA'!AX53</f>
        <v>2.6282724358974358E-2</v>
      </c>
      <c r="F41" s="191">
        <f t="shared" si="0"/>
        <v>0.97584372619954296</v>
      </c>
    </row>
    <row r="42" spans="2:6" ht="15.75" x14ac:dyDescent="0.25">
      <c r="B42" s="197"/>
      <c r="C42" s="198" t="s">
        <v>237</v>
      </c>
      <c r="D42" s="199">
        <f>D32+D35+D40+D38</f>
        <v>9.9096805555555556E-2</v>
      </c>
      <c r="E42" s="199">
        <f>E32+E35+E40+E38</f>
        <v>9.655415584233018E-2</v>
      </c>
      <c r="F42" s="200">
        <f t="shared" si="0"/>
        <v>0.97434175906104337</v>
      </c>
    </row>
    <row r="46" spans="2:6" ht="27" customHeight="1" x14ac:dyDescent="0.25">
      <c r="C46" s="186" t="s">
        <v>38</v>
      </c>
      <c r="D46" s="186" t="s">
        <v>231</v>
      </c>
      <c r="E46" s="186" t="s">
        <v>230</v>
      </c>
      <c r="F46" s="186" t="s">
        <v>232</v>
      </c>
    </row>
    <row r="47" spans="2:6" ht="34.9" customHeight="1" x14ac:dyDescent="0.3">
      <c r="C47" s="195" t="str">
        <f>C33</f>
        <v>IMPACTO SOCIAL</v>
      </c>
      <c r="D47" s="201">
        <f>D33</f>
        <v>2.4299999999999999E-2</v>
      </c>
      <c r="E47" s="201">
        <f>E33</f>
        <v>2.3493589743589744E-2</v>
      </c>
      <c r="F47" s="191">
        <f t="shared" ref="F47:F52" si="1">E47/D47</f>
        <v>0.96681439274031877</v>
      </c>
    </row>
    <row r="48" spans="2:6" ht="27.6" customHeight="1" x14ac:dyDescent="0.3">
      <c r="C48" s="195" t="str">
        <f>C34</f>
        <v>APRENDIZAJE E INNOVACIÓN</v>
      </c>
      <c r="D48" s="201">
        <f>D34+D41</f>
        <v>4.9153333333333334E-2</v>
      </c>
      <c r="E48" s="201">
        <f>E34+E41</f>
        <v>4.8294349358974357E-2</v>
      </c>
      <c r="F48" s="191">
        <f t="shared" si="1"/>
        <v>0.98252440035889776</v>
      </c>
    </row>
    <row r="49" spans="3:6" ht="28.15" customHeight="1" x14ac:dyDescent="0.3">
      <c r="C49" s="195" t="str">
        <f t="shared" ref="C49:E50" si="2">C36</f>
        <v>USUARIOS - CLIENTES</v>
      </c>
      <c r="D49" s="201">
        <f t="shared" si="2"/>
        <v>1.7000000000000001E-3</v>
      </c>
      <c r="E49" s="201">
        <f t="shared" si="2"/>
        <v>1.6823541666666669E-3</v>
      </c>
      <c r="F49" s="191">
        <f t="shared" si="1"/>
        <v>0.98962009803921569</v>
      </c>
    </row>
    <row r="50" spans="3:6" ht="29.45" customHeight="1" x14ac:dyDescent="0.3">
      <c r="C50" s="195" t="str">
        <f t="shared" si="2"/>
        <v>PROCESOS INTERNOS</v>
      </c>
      <c r="D50" s="201">
        <f t="shared" si="2"/>
        <v>1.3026805555555555E-2</v>
      </c>
      <c r="E50" s="201">
        <f t="shared" si="2"/>
        <v>1.2273695906432749E-2</v>
      </c>
      <c r="F50" s="191">
        <f t="shared" si="1"/>
        <v>0.94218769552435466</v>
      </c>
    </row>
    <row r="51" spans="3:6" ht="24" customHeight="1" x14ac:dyDescent="0.3">
      <c r="C51" s="195" t="str">
        <f>C39</f>
        <v>FINANCIERA</v>
      </c>
      <c r="D51" s="201">
        <f>D39</f>
        <v>1.0916666666666668E-2</v>
      </c>
      <c r="E51" s="201">
        <f>E39</f>
        <v>1.0810166666666669E-2</v>
      </c>
      <c r="F51" s="191">
        <f t="shared" si="1"/>
        <v>0.99024427480916044</v>
      </c>
    </row>
    <row r="52" spans="3:6" ht="15.75" x14ac:dyDescent="0.25">
      <c r="C52" s="198" t="s">
        <v>237</v>
      </c>
      <c r="D52" s="199">
        <f>SUM(D47:D51)</f>
        <v>9.9096805555555542E-2</v>
      </c>
      <c r="E52" s="199">
        <f>SUM(E47:E51)</f>
        <v>9.655415584233018E-2</v>
      </c>
      <c r="F52" s="200">
        <f t="shared" si="1"/>
        <v>0.97434175906104359</v>
      </c>
    </row>
  </sheetData>
  <sheetProtection password="DE98" sheet="1" objects="1" scenarios="1"/>
  <mergeCells count="4">
    <mergeCell ref="B40:B41"/>
    <mergeCell ref="B32:B34"/>
    <mergeCell ref="B35:B37"/>
    <mergeCell ref="B38:B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MATRIZ N3 PPC</vt:lpstr>
      <vt:lpstr>MATRIZ OCULTA</vt:lpstr>
      <vt:lpstr>MATRIZ N5 PPC HOMOLOGADO</vt:lpstr>
      <vt:lpstr>MATRIZ N6 PD</vt:lpstr>
      <vt:lpstr>INDICADORES LINEA</vt:lpstr>
      <vt:lpstr>GRAFICOS</vt:lpstr>
      <vt:lpstr>'INDICADORES LINEA'!Área_de_impresión</vt:lpstr>
      <vt:lpstr>'MATRIZ N3 PPC'!Área_de_impresión</vt:lpstr>
      <vt:lpstr>'MATRIZ N5 PPC HOMOLOGADO'!Área_de_impresión</vt:lpstr>
      <vt:lpstr>'MATRIZ N6 PD'!Área_de_impresión</vt:lpstr>
      <vt:lpstr>'MATRIZ OCULTA'!Área_de_impresión</vt:lpstr>
    </vt:vector>
  </TitlesOfParts>
  <Company>METROSALUD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</dc:creator>
  <cp:lastModifiedBy>metrosaluddosi</cp:lastModifiedBy>
  <cp:lastPrinted>2015-02-12T03:04:23Z</cp:lastPrinted>
  <dcterms:created xsi:type="dcterms:W3CDTF">2003-11-12T20:08:12Z</dcterms:created>
  <dcterms:modified xsi:type="dcterms:W3CDTF">2018-02-19T20:53:18Z</dcterms:modified>
</cp:coreProperties>
</file>