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lga.mejia\ownCloud\trabajo\ARCHIVOS 2018\INVITACIONES 2018\SERVICIO DE ASEO\ANEXOS\"/>
    </mc:Choice>
  </mc:AlternateContent>
  <bookViews>
    <workbookView xWindow="0" yWindow="0" windowWidth="20490" windowHeight="7755" firstSheet="1" activeTab="3"/>
  </bookViews>
  <sheets>
    <sheet name="FEBRERO" sheetId="9" state="hidden" r:id="rId1"/>
    <sheet name="Hoja1" sheetId="22" r:id="rId2"/>
    <sheet name="Hoja2" sheetId="23" r:id="rId3"/>
    <sheet name="Hoja1 (2)" sheetId="24" r:id="rId4"/>
  </sheets>
  <definedNames>
    <definedName name="_xlnm._FilterDatabase" localSheetId="1" hidden="1">Hoja1!$A$6:$I$21</definedName>
    <definedName name="_xlnm._FilterDatabase" localSheetId="3" hidden="1">'Hoja1 (2)'!$A$4:$D$19</definedName>
  </definedNames>
  <calcPr calcId="152511"/>
</workbook>
</file>

<file path=xl/calcChain.xml><?xml version="1.0" encoding="utf-8"?>
<calcChain xmlns="http://schemas.openxmlformats.org/spreadsheetml/2006/main">
  <c r="D180" i="24" l="1"/>
  <c r="D182" i="24" s="1"/>
  <c r="D193" i="24"/>
  <c r="D195" i="24" s="1"/>
  <c r="D169" i="24"/>
  <c r="D170" i="24" s="1"/>
  <c r="D159" i="24"/>
  <c r="D147" i="24"/>
  <c r="D148" i="24" s="1"/>
  <c r="D126" i="24"/>
  <c r="D111" i="24"/>
  <c r="D98" i="24"/>
  <c r="D99" i="24" s="1"/>
  <c r="D81" i="24"/>
  <c r="D39" i="24"/>
  <c r="D19" i="24"/>
  <c r="D196" i="24" l="1"/>
  <c r="D197" i="24" s="1"/>
  <c r="D198" i="24" s="1"/>
  <c r="D183" i="24"/>
  <c r="D184" i="24" s="1"/>
  <c r="D185" i="24" s="1"/>
  <c r="D171" i="24"/>
  <c r="D160" i="24"/>
  <c r="D161" i="24" s="1"/>
  <c r="D149" i="24"/>
  <c r="D100" i="24"/>
  <c r="D101" i="24" s="1"/>
  <c r="C193" i="24"/>
  <c r="C180" i="24"/>
  <c r="C169" i="24"/>
  <c r="C159" i="24"/>
  <c r="C147" i="24"/>
  <c r="D127" i="24"/>
  <c r="D128" i="24" s="1"/>
  <c r="C126" i="24"/>
  <c r="C111" i="24"/>
  <c r="C98" i="24"/>
  <c r="D82" i="24"/>
  <c r="D83" i="24" s="1"/>
  <c r="C81" i="24"/>
  <c r="D63" i="24"/>
  <c r="D64" i="24" s="1"/>
  <c r="C63" i="24"/>
  <c r="D41" i="24"/>
  <c r="C39" i="24"/>
  <c r="C19" i="24"/>
  <c r="D172" i="24" l="1"/>
  <c r="D173" i="24" s="1"/>
  <c r="D174" i="24" s="1"/>
  <c r="D162" i="24"/>
  <c r="D163" i="24" s="1"/>
  <c r="D164" i="24" s="1"/>
  <c r="D150" i="24"/>
  <c r="D151" i="24" s="1"/>
  <c r="D152" i="24" s="1"/>
  <c r="D102" i="24"/>
  <c r="D103" i="24" s="1"/>
  <c r="D112" i="24" s="1"/>
  <c r="D42" i="24"/>
  <c r="D43" i="24" s="1"/>
  <c r="D44" i="24" s="1"/>
  <c r="D129" i="24"/>
  <c r="D130" i="24" s="1"/>
  <c r="D131" i="24" s="1"/>
  <c r="D65" i="24"/>
  <c r="D66" i="24" s="1"/>
  <c r="D67" i="24" s="1"/>
  <c r="D68" i="24" s="1"/>
  <c r="D84" i="24"/>
  <c r="D85" i="24" s="1"/>
  <c r="D86" i="24" s="1"/>
  <c r="D21" i="24"/>
  <c r="C201" i="24"/>
  <c r="D201" i="24"/>
  <c r="D113" i="24" l="1"/>
  <c r="D114" i="24" s="1"/>
  <c r="D115" i="24" s="1"/>
  <c r="D116" i="24" s="1"/>
  <c r="D22" i="24"/>
  <c r="D23" i="24" s="1"/>
  <c r="D24" i="24" s="1"/>
  <c r="I115" i="22" l="1"/>
  <c r="I116" i="22"/>
  <c r="I117" i="22"/>
  <c r="I118" i="22"/>
  <c r="I119" i="22"/>
  <c r="I113" i="22"/>
  <c r="H115" i="22"/>
  <c r="H116" i="22"/>
  <c r="H117" i="22"/>
  <c r="H118" i="22"/>
  <c r="H119" i="22"/>
  <c r="H113" i="22"/>
  <c r="G115" i="22"/>
  <c r="G116" i="22"/>
  <c r="G117" i="22"/>
  <c r="G118" i="22"/>
  <c r="G119" i="22"/>
  <c r="G113" i="22"/>
  <c r="F115" i="22"/>
  <c r="F116" i="22"/>
  <c r="F117" i="22"/>
  <c r="F118" i="22"/>
  <c r="F119" i="22"/>
  <c r="F113" i="22"/>
  <c r="C41" i="22"/>
  <c r="E41" i="22" l="1"/>
  <c r="D41" i="22"/>
  <c r="F39" i="22"/>
  <c r="F38" i="22"/>
  <c r="F37" i="22"/>
  <c r="F36" i="22"/>
  <c r="F35" i="22"/>
  <c r="F34" i="22"/>
  <c r="F33" i="22"/>
  <c r="F32" i="22"/>
  <c r="F31" i="22"/>
  <c r="F30" i="22"/>
  <c r="G30" i="22" s="1"/>
  <c r="H30" i="22" s="1"/>
  <c r="E140" i="22"/>
  <c r="D140" i="22"/>
  <c r="C140" i="22"/>
  <c r="F139" i="22"/>
  <c r="F140" i="22" s="1"/>
  <c r="E134" i="22"/>
  <c r="D134" i="22"/>
  <c r="C134" i="22"/>
  <c r="F133" i="22"/>
  <c r="F134" i="22" s="1"/>
  <c r="E147" i="22"/>
  <c r="C147" i="22"/>
  <c r="F146" i="22"/>
  <c r="F145" i="22"/>
  <c r="F41" i="22" l="1"/>
  <c r="G31" i="22"/>
  <c r="H31" i="22" s="1"/>
  <c r="I31" i="22" s="1"/>
  <c r="G32" i="22"/>
  <c r="H32" i="22" s="1"/>
  <c r="I32" i="22" s="1"/>
  <c r="G33" i="22"/>
  <c r="H33" i="22" s="1"/>
  <c r="I33" i="22" s="1"/>
  <c r="G34" i="22"/>
  <c r="H34" i="22" s="1"/>
  <c r="I34" i="22" s="1"/>
  <c r="G35" i="22"/>
  <c r="H35" i="22" s="1"/>
  <c r="I35" i="22" s="1"/>
  <c r="G36" i="22"/>
  <c r="H36" i="22" s="1"/>
  <c r="I36" i="22" s="1"/>
  <c r="G37" i="22"/>
  <c r="H37" i="22" s="1"/>
  <c r="I37" i="22" s="1"/>
  <c r="G38" i="22"/>
  <c r="H38" i="22" s="1"/>
  <c r="I38" i="22" s="1"/>
  <c r="G39" i="22"/>
  <c r="H39" i="22" s="1"/>
  <c r="I39" i="22" s="1"/>
  <c r="I30" i="22"/>
  <c r="G139" i="22"/>
  <c r="G140" i="22" s="1"/>
  <c r="G133" i="22"/>
  <c r="D147" i="22"/>
  <c r="F147" i="22"/>
  <c r="G145" i="22"/>
  <c r="H145" i="22" s="1"/>
  <c r="I145" i="22" s="1"/>
  <c r="G146" i="22"/>
  <c r="H146" i="22" s="1"/>
  <c r="I146" i="22" s="1"/>
  <c r="I41" i="22" l="1"/>
  <c r="H41" i="22"/>
  <c r="G41" i="22"/>
  <c r="H139" i="22"/>
  <c r="G134" i="22"/>
  <c r="H133" i="22"/>
  <c r="I147" i="22"/>
  <c r="G147" i="22"/>
  <c r="H147" i="22"/>
  <c r="H140" i="22" l="1"/>
  <c r="I139" i="22"/>
  <c r="I140" i="22" s="1"/>
  <c r="H134" i="22"/>
  <c r="I133" i="22"/>
  <c r="I134" i="22" s="1"/>
  <c r="E127" i="22" l="1"/>
  <c r="D127" i="22"/>
  <c r="C127" i="22"/>
  <c r="F126" i="22"/>
  <c r="G126" i="22" s="1"/>
  <c r="H126" i="22" s="1"/>
  <c r="I126" i="22" s="1"/>
  <c r="F125" i="22"/>
  <c r="G125" i="22" s="1"/>
  <c r="F127" i="22" l="1"/>
  <c r="H125" i="22"/>
  <c r="G127" i="22"/>
  <c r="H127" i="22" l="1"/>
  <c r="I125" i="22"/>
  <c r="I127" i="22" s="1"/>
  <c r="C120" i="22" l="1"/>
  <c r="C104" i="22"/>
  <c r="D104" i="22"/>
  <c r="D120" i="22"/>
  <c r="F114" i="22"/>
  <c r="G114" i="22" s="1"/>
  <c r="H114" i="22" s="1"/>
  <c r="I114" i="22" s="1"/>
  <c r="F112" i="22"/>
  <c r="G112" i="22" s="1"/>
  <c r="H112" i="22" s="1"/>
  <c r="I112" i="22" s="1"/>
  <c r="F111" i="22"/>
  <c r="G111" i="22" s="1"/>
  <c r="H111" i="22" s="1"/>
  <c r="I111" i="22" s="1"/>
  <c r="F110" i="22"/>
  <c r="G110" i="22" s="1"/>
  <c r="H110" i="22" s="1"/>
  <c r="I110" i="22" s="1"/>
  <c r="F109" i="22"/>
  <c r="F120" i="22" l="1"/>
  <c r="G109" i="22"/>
  <c r="G120" i="22" s="1"/>
  <c r="F103" i="22"/>
  <c r="G103" i="22" s="1"/>
  <c r="H103" i="22" s="1"/>
  <c r="I103" i="22" s="1"/>
  <c r="F102" i="22"/>
  <c r="G102" i="22" s="1"/>
  <c r="H102" i="22" s="1"/>
  <c r="I102" i="22" s="1"/>
  <c r="F101" i="22"/>
  <c r="F100" i="22"/>
  <c r="G100" i="22" s="1"/>
  <c r="H100" i="22" s="1"/>
  <c r="I100" i="22" s="1"/>
  <c r="F99" i="22"/>
  <c r="G99" i="22" s="1"/>
  <c r="H99" i="22" s="1"/>
  <c r="I99" i="22" s="1"/>
  <c r="H109" i="22" l="1"/>
  <c r="H120" i="22" s="1"/>
  <c r="F104" i="22"/>
  <c r="G101" i="22"/>
  <c r="D94" i="22"/>
  <c r="C94" i="22"/>
  <c r="F93" i="22"/>
  <c r="F92" i="22"/>
  <c r="F91" i="22"/>
  <c r="I109" i="22" l="1"/>
  <c r="I120" i="22" s="1"/>
  <c r="H101" i="22"/>
  <c r="G104" i="22"/>
  <c r="G91" i="22"/>
  <c r="G92" i="22"/>
  <c r="H92" i="22" s="1"/>
  <c r="I92" i="22" s="1"/>
  <c r="G93" i="22"/>
  <c r="H93" i="22" s="1"/>
  <c r="I93" i="22" s="1"/>
  <c r="F94" i="22"/>
  <c r="I101" i="22" l="1"/>
  <c r="I104" i="22" s="1"/>
  <c r="H104" i="22"/>
  <c r="G94" i="22"/>
  <c r="H91" i="22"/>
  <c r="H94" i="22" l="1"/>
  <c r="I91" i="22"/>
  <c r="I94" i="22" s="1"/>
  <c r="D86" i="22" l="1"/>
  <c r="C86" i="22"/>
  <c r="F84" i="22"/>
  <c r="G84" i="22" s="1"/>
  <c r="H84" i="22" s="1"/>
  <c r="I84" i="22" s="1"/>
  <c r="F83" i="22"/>
  <c r="G83" i="22" s="1"/>
  <c r="H83" i="22" s="1"/>
  <c r="I83" i="22" s="1"/>
  <c r="F82" i="22"/>
  <c r="G82" i="22" s="1"/>
  <c r="H82" i="22" s="1"/>
  <c r="I82" i="22" s="1"/>
  <c r="F81" i="22"/>
  <c r="G81" i="22" s="1"/>
  <c r="H81" i="22" s="1"/>
  <c r="I81" i="22" s="1"/>
  <c r="F80" i="22"/>
  <c r="G80" i="22" s="1"/>
  <c r="H80" i="22" s="1"/>
  <c r="I80" i="22" s="1"/>
  <c r="F79" i="22"/>
  <c r="F86" i="22" l="1"/>
  <c r="G79" i="22"/>
  <c r="G86" i="22" s="1"/>
  <c r="H79" i="22" l="1"/>
  <c r="H86" i="22" s="1"/>
  <c r="I79" i="22" l="1"/>
  <c r="I86" i="22" s="1"/>
  <c r="E74" i="22"/>
  <c r="D74" i="22"/>
  <c r="C74" i="22"/>
  <c r="F73" i="22"/>
  <c r="F72" i="22"/>
  <c r="G72" i="22" s="1"/>
  <c r="H72" i="22" s="1"/>
  <c r="F71" i="22"/>
  <c r="F70" i="22"/>
  <c r="F69" i="22"/>
  <c r="F68" i="22"/>
  <c r="F67" i="22"/>
  <c r="F66" i="22"/>
  <c r="F65" i="22"/>
  <c r="F74" i="22" l="1"/>
  <c r="G74" i="22" s="1"/>
  <c r="H74" i="22" s="1"/>
  <c r="I74" i="22" s="1"/>
  <c r="G65" i="22"/>
  <c r="H65" i="22" s="1"/>
  <c r="G66" i="22"/>
  <c r="H66" i="22" s="1"/>
  <c r="I66" i="22" s="1"/>
  <c r="G67" i="22"/>
  <c r="H67" i="22" s="1"/>
  <c r="I67" i="22" s="1"/>
  <c r="G68" i="22"/>
  <c r="H68" i="22" s="1"/>
  <c r="I68" i="22" s="1"/>
  <c r="G69" i="22"/>
  <c r="H69" i="22" s="1"/>
  <c r="I69" i="22" s="1"/>
  <c r="G70" i="22"/>
  <c r="H70" i="22" s="1"/>
  <c r="I70" i="22" s="1"/>
  <c r="G71" i="22"/>
  <c r="H71" i="22" s="1"/>
  <c r="I71" i="22" s="1"/>
  <c r="G73" i="22"/>
  <c r="H73" i="22" s="1"/>
  <c r="I73" i="22" s="1"/>
  <c r="I65" i="22"/>
  <c r="I72" i="22"/>
  <c r="E60" i="22" l="1"/>
  <c r="D60" i="22"/>
  <c r="C60" i="22"/>
  <c r="F59" i="22"/>
  <c r="G59" i="22" s="1"/>
  <c r="H59" i="22" s="1"/>
  <c r="F58" i="22"/>
  <c r="G58" i="22" s="1"/>
  <c r="H58" i="22" s="1"/>
  <c r="F57" i="22"/>
  <c r="G57" i="22" s="1"/>
  <c r="H57" i="22" s="1"/>
  <c r="F56" i="22"/>
  <c r="G56" i="22" s="1"/>
  <c r="H56" i="22" s="1"/>
  <c r="F55" i="22"/>
  <c r="G55" i="22" s="1"/>
  <c r="H55" i="22" s="1"/>
  <c r="F54" i="22"/>
  <c r="G54" i="22" s="1"/>
  <c r="H54" i="22" s="1"/>
  <c r="F53" i="22"/>
  <c r="G53" i="22" s="1"/>
  <c r="H53" i="22" s="1"/>
  <c r="F52" i="22"/>
  <c r="G52" i="22" s="1"/>
  <c r="H52" i="22" s="1"/>
  <c r="F51" i="22"/>
  <c r="G51" i="22" s="1"/>
  <c r="H51" i="22" s="1"/>
  <c r="F50" i="22"/>
  <c r="G50" i="22" s="1"/>
  <c r="H50" i="22" s="1"/>
  <c r="F49" i="22"/>
  <c r="G49" i="22" s="1"/>
  <c r="H49" i="22" s="1"/>
  <c r="F48" i="22"/>
  <c r="G48" i="22" s="1"/>
  <c r="H48" i="22" s="1"/>
  <c r="F47" i="22"/>
  <c r="G47" i="22" s="1"/>
  <c r="H47" i="22" s="1"/>
  <c r="F46" i="22"/>
  <c r="G46" i="22" l="1"/>
  <c r="H46" i="22" s="1"/>
  <c r="H60" i="22" s="1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F60" i="22"/>
  <c r="G60" i="22" l="1"/>
  <c r="I46" i="22"/>
  <c r="I60" i="22" s="1"/>
  <c r="E21" i="22" l="1"/>
  <c r="E150" i="22" s="1"/>
  <c r="D21" i="22"/>
  <c r="D150" i="22" s="1"/>
  <c r="F8" i="22"/>
  <c r="F9" i="22"/>
  <c r="F10" i="22"/>
  <c r="F11" i="22"/>
  <c r="F12" i="22"/>
  <c r="F13" i="22"/>
  <c r="F14" i="22"/>
  <c r="F15" i="22"/>
  <c r="F16" i="22"/>
  <c r="F17" i="22"/>
  <c r="F18" i="22"/>
  <c r="F19" i="22"/>
  <c r="G19" i="22" l="1"/>
  <c r="H19" i="22" s="1"/>
  <c r="I19" i="22" s="1"/>
  <c r="G18" i="22"/>
  <c r="H18" i="22" s="1"/>
  <c r="I18" i="22" s="1"/>
  <c r="G17" i="22"/>
  <c r="H17" i="22" s="1"/>
  <c r="I17" i="22" s="1"/>
  <c r="G16" i="22"/>
  <c r="H16" i="22" s="1"/>
  <c r="I16" i="22" s="1"/>
  <c r="G15" i="22"/>
  <c r="H15" i="22" s="1"/>
  <c r="I15" i="22" s="1"/>
  <c r="G14" i="22"/>
  <c r="H14" i="22" s="1"/>
  <c r="I14" i="22" s="1"/>
  <c r="G13" i="22"/>
  <c r="H13" i="22" s="1"/>
  <c r="I13" i="22" s="1"/>
  <c r="G12" i="22"/>
  <c r="H12" i="22" s="1"/>
  <c r="I12" i="22" s="1"/>
  <c r="G11" i="22"/>
  <c r="H11" i="22" s="1"/>
  <c r="I11" i="22" s="1"/>
  <c r="G10" i="22"/>
  <c r="H10" i="22" s="1"/>
  <c r="I10" i="22" s="1"/>
  <c r="G9" i="22"/>
  <c r="H9" i="22" s="1"/>
  <c r="I9" i="22" s="1"/>
  <c r="G8" i="22"/>
  <c r="H8" i="22" s="1"/>
  <c r="I8" i="22" s="1"/>
  <c r="C21" i="22"/>
  <c r="C150" i="22" s="1"/>
  <c r="F7" i="22" l="1"/>
  <c r="G7" i="22" l="1"/>
  <c r="F20" i="22" l="1"/>
  <c r="F21" i="22" s="1"/>
  <c r="F150" i="22" s="1"/>
  <c r="H7" i="22"/>
  <c r="G20" i="22" l="1"/>
  <c r="H20" i="22" s="1"/>
  <c r="I20" i="22" s="1"/>
  <c r="I7" i="22"/>
  <c r="G21" i="22" l="1"/>
  <c r="G150" i="22" s="1"/>
  <c r="H21" i="22"/>
  <c r="H150" i="22" s="1"/>
  <c r="I21" i="22"/>
  <c r="I150" i="22" s="1"/>
  <c r="D97" i="9"/>
  <c r="E97" i="9" s="1"/>
  <c r="D96" i="9"/>
  <c r="E96" i="9" s="1"/>
  <c r="F96" i="9" s="1"/>
  <c r="D8" i="9"/>
  <c r="E8" i="9" s="1"/>
  <c r="D9" i="9"/>
  <c r="D10" i="9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F16" i="9" s="1"/>
  <c r="G16" i="9" s="1"/>
  <c r="D17" i="9"/>
  <c r="E17" i="9" s="1"/>
  <c r="D18" i="9"/>
  <c r="E18" i="9"/>
  <c r="C19" i="9"/>
  <c r="D27" i="9"/>
  <c r="E27" i="9" s="1"/>
  <c r="D28" i="9"/>
  <c r="D29" i="9"/>
  <c r="E29" i="9" s="1"/>
  <c r="F29" i="9" s="1"/>
  <c r="G29" i="9" s="1"/>
  <c r="D30" i="9"/>
  <c r="E30" i="9" s="1"/>
  <c r="D31" i="9"/>
  <c r="E31" i="9" s="1"/>
  <c r="D32" i="9"/>
  <c r="E32" i="9" s="1"/>
  <c r="D33" i="9"/>
  <c r="E33" i="9" s="1"/>
  <c r="D34" i="9"/>
  <c r="E34" i="9" s="1"/>
  <c r="F34" i="9" s="1"/>
  <c r="D35" i="9"/>
  <c r="E35" i="9" s="1"/>
  <c r="D36" i="9"/>
  <c r="E36" i="9" s="1"/>
  <c r="D37" i="9"/>
  <c r="E37" i="9" s="1"/>
  <c r="F37" i="9" s="1"/>
  <c r="G37" i="9" s="1"/>
  <c r="D38" i="9"/>
  <c r="E38" i="9" s="1"/>
  <c r="D39" i="9"/>
  <c r="E39" i="9" s="1"/>
  <c r="F39" i="9" s="1"/>
  <c r="G39" i="9" s="1"/>
  <c r="C40" i="9"/>
  <c r="D47" i="9"/>
  <c r="D48" i="9"/>
  <c r="E48" i="9" s="1"/>
  <c r="D49" i="9"/>
  <c r="E49" i="9" s="1"/>
  <c r="D50" i="9"/>
  <c r="E50" i="9" s="1"/>
  <c r="F50" i="9" s="1"/>
  <c r="G50" i="9" s="1"/>
  <c r="D51" i="9"/>
  <c r="E51" i="9" s="1"/>
  <c r="F51" i="9" s="1"/>
  <c r="D52" i="9"/>
  <c r="E52" i="9" s="1"/>
  <c r="D53" i="9"/>
  <c r="E53" i="9" s="1"/>
  <c r="D54" i="9"/>
  <c r="E54" i="9" s="1"/>
  <c r="F54" i="9" s="1"/>
  <c r="G54" i="9" s="1"/>
  <c r="D55" i="9"/>
  <c r="E55" i="9" s="1"/>
  <c r="D56" i="9"/>
  <c r="E56" i="9" s="1"/>
  <c r="D57" i="9"/>
  <c r="E57" i="9" s="1"/>
  <c r="C58" i="9"/>
  <c r="D65" i="9"/>
  <c r="E65" i="9" s="1"/>
  <c r="D66" i="9"/>
  <c r="E66" i="9" s="1"/>
  <c r="D67" i="9"/>
  <c r="E67" i="9" s="1"/>
  <c r="F67" i="9" s="1"/>
  <c r="G67" i="9" s="1"/>
  <c r="D68" i="9"/>
  <c r="E68" i="9" s="1"/>
  <c r="D69" i="9"/>
  <c r="E69" i="9" s="1"/>
  <c r="F69" i="9" s="1"/>
  <c r="G69" i="9" s="1"/>
  <c r="D70" i="9"/>
  <c r="E70" i="9" s="1"/>
  <c r="F70" i="9" s="1"/>
  <c r="G70" i="9" s="1"/>
  <c r="D71" i="9"/>
  <c r="E71" i="9" s="1"/>
  <c r="F71" i="9" s="1"/>
  <c r="G71" i="9" s="1"/>
  <c r="D72" i="9"/>
  <c r="E72" i="9" s="1"/>
  <c r="F72" i="9" s="1"/>
  <c r="G72" i="9" s="1"/>
  <c r="D73" i="9"/>
  <c r="E73" i="9" s="1"/>
  <c r="F73" i="9" s="1"/>
  <c r="G73" i="9" s="1"/>
  <c r="D74" i="9"/>
  <c r="E74" i="9" s="1"/>
  <c r="C75" i="9"/>
  <c r="D81" i="9"/>
  <c r="D82" i="9"/>
  <c r="E82" i="9" s="1"/>
  <c r="D83" i="9"/>
  <c r="E83" i="9" s="1"/>
  <c r="F83" i="9" s="1"/>
  <c r="D84" i="9"/>
  <c r="E84" i="9" s="1"/>
  <c r="D85" i="9"/>
  <c r="E85" i="9" s="1"/>
  <c r="D86" i="9"/>
  <c r="E86" i="9" s="1"/>
  <c r="D87" i="9"/>
  <c r="E87" i="9" s="1"/>
  <c r="D88" i="9"/>
  <c r="E88" i="9" s="1"/>
  <c r="D89" i="9"/>
  <c r="E89" i="9" s="1"/>
  <c r="D90" i="9"/>
  <c r="E90" i="9" s="1"/>
  <c r="F90" i="9" s="1"/>
  <c r="G90" i="9" s="1"/>
  <c r="C91" i="9"/>
  <c r="D98" i="9"/>
  <c r="E98" i="9" s="1"/>
  <c r="D99" i="9"/>
  <c r="E99" i="9" s="1"/>
  <c r="C100" i="9"/>
  <c r="D105" i="9"/>
  <c r="E105" i="9" s="1"/>
  <c r="C106" i="9"/>
  <c r="D111" i="9"/>
  <c r="E111" i="9" s="1"/>
  <c r="C112" i="9"/>
  <c r="D117" i="9"/>
  <c r="E117" i="9" s="1"/>
  <c r="D118" i="9"/>
  <c r="C118" i="9"/>
  <c r="D106" i="9"/>
  <c r="F57" i="9"/>
  <c r="F14" i="9"/>
  <c r="G14" i="9" s="1"/>
  <c r="H14" i="9" s="1"/>
  <c r="I14" i="9" s="1"/>
  <c r="F97" i="9"/>
  <c r="G97" i="9" s="1"/>
  <c r="H97" i="9" s="1"/>
  <c r="I97" i="9" s="1"/>
  <c r="F15" i="9"/>
  <c r="F33" i="9"/>
  <c r="F52" i="9"/>
  <c r="G52" i="9" s="1"/>
  <c r="F53" i="9"/>
  <c r="G53" i="9" s="1"/>
  <c r="F35" i="9"/>
  <c r="G35" i="9" s="1"/>
  <c r="E10" i="9"/>
  <c r="F82" i="9"/>
  <c r="G82" i="9" s="1"/>
  <c r="F18" i="9"/>
  <c r="G18" i="9" s="1"/>
  <c r="F36" i="9"/>
  <c r="G36" i="9" s="1"/>
  <c r="F32" i="9"/>
  <c r="G32" i="9" s="1"/>
  <c r="F66" i="9"/>
  <c r="G66" i="9" s="1"/>
  <c r="F13" i="9"/>
  <c r="G13" i="9" s="1"/>
  <c r="G33" i="9"/>
  <c r="H33" i="9" s="1"/>
  <c r="I33" i="9" s="1"/>
  <c r="F49" i="9"/>
  <c r="G49" i="9" s="1"/>
  <c r="E28" i="9"/>
  <c r="F10" i="9"/>
  <c r="G10" i="9" s="1"/>
  <c r="F28" i="9"/>
  <c r="G28" i="9" s="1"/>
  <c r="H28" i="9" s="1"/>
  <c r="I28" i="9" s="1"/>
  <c r="F117" i="9" l="1"/>
  <c r="E118" i="9"/>
  <c r="D58" i="9"/>
  <c r="D75" i="9"/>
  <c r="D40" i="9"/>
  <c r="E47" i="9"/>
  <c r="F47" i="9" s="1"/>
  <c r="G47" i="9" s="1"/>
  <c r="D91" i="9"/>
  <c r="D19" i="9"/>
  <c r="D121" i="9" s="1"/>
  <c r="F65" i="9"/>
  <c r="G65" i="9" s="1"/>
  <c r="G34" i="9"/>
  <c r="E81" i="9"/>
  <c r="E9" i="9"/>
  <c r="F9" i="9" s="1"/>
  <c r="G9" i="9" s="1"/>
  <c r="G51" i="9"/>
  <c r="H51" i="9" s="1"/>
  <c r="I51" i="9" s="1"/>
  <c r="D112" i="9"/>
  <c r="D100" i="9"/>
  <c r="H47" i="9"/>
  <c r="I47" i="9" s="1"/>
  <c r="H49" i="9"/>
  <c r="I49" i="9" s="1"/>
  <c r="H36" i="9"/>
  <c r="I36" i="9" s="1"/>
  <c r="H18" i="9"/>
  <c r="I18" i="9" s="1"/>
  <c r="H52" i="9"/>
  <c r="I52" i="9" s="1"/>
  <c r="E112" i="9"/>
  <c r="F111" i="9"/>
  <c r="F112" i="9" s="1"/>
  <c r="F105" i="9"/>
  <c r="F106" i="9" s="1"/>
  <c r="E106" i="9"/>
  <c r="C121" i="9"/>
  <c r="G57" i="9"/>
  <c r="H57" i="9" s="1"/>
  <c r="I57" i="9" s="1"/>
  <c r="G15" i="9"/>
  <c r="H66" i="9"/>
  <c r="I66" i="9" s="1"/>
  <c r="H32" i="9"/>
  <c r="I32" i="9" s="1"/>
  <c r="H82" i="9"/>
  <c r="H69" i="9"/>
  <c r="I69" i="9" s="1"/>
  <c r="H50" i="9"/>
  <c r="I50" i="9" s="1"/>
  <c r="H90" i="9"/>
  <c r="I90" i="9" s="1"/>
  <c r="G117" i="9"/>
  <c r="F118" i="9"/>
  <c r="E100" i="9"/>
  <c r="F98" i="9"/>
  <c r="G98" i="9" s="1"/>
  <c r="F89" i="9"/>
  <c r="G89" i="9" s="1"/>
  <c r="F87" i="9"/>
  <c r="G87" i="9" s="1"/>
  <c r="F85" i="9"/>
  <c r="G85" i="9" s="1"/>
  <c r="G83" i="9"/>
  <c r="F74" i="9"/>
  <c r="G74" i="9" s="1"/>
  <c r="H67" i="9"/>
  <c r="I67" i="9" s="1"/>
  <c r="F56" i="9"/>
  <c r="G56" i="9" s="1"/>
  <c r="H54" i="9"/>
  <c r="I54" i="9" s="1"/>
  <c r="F48" i="9"/>
  <c r="G48" i="9" s="1"/>
  <c r="E58" i="9"/>
  <c r="H37" i="9"/>
  <c r="I37" i="9" s="1"/>
  <c r="F31" i="9"/>
  <c r="G31" i="9" s="1"/>
  <c r="H29" i="9"/>
  <c r="I29" i="9" s="1"/>
  <c r="H16" i="9"/>
  <c r="I16" i="9" s="1"/>
  <c r="H15" i="9"/>
  <c r="I15" i="9" s="1"/>
  <c r="F12" i="9"/>
  <c r="G12" i="9" s="1"/>
  <c r="G96" i="9"/>
  <c r="H10" i="9"/>
  <c r="I10" i="9" s="1"/>
  <c r="H9" i="9"/>
  <c r="I9" i="9" s="1"/>
  <c r="H13" i="9"/>
  <c r="I13" i="9" s="1"/>
  <c r="H39" i="9"/>
  <c r="I39" i="9"/>
  <c r="H70" i="9"/>
  <c r="I70" i="9" s="1"/>
  <c r="H71" i="9"/>
  <c r="I71" i="9"/>
  <c r="H35" i="9"/>
  <c r="I35" i="9" s="1"/>
  <c r="H53" i="9"/>
  <c r="I53" i="9" s="1"/>
  <c r="F99" i="9"/>
  <c r="F100" i="9" s="1"/>
  <c r="G99" i="9"/>
  <c r="F88" i="9"/>
  <c r="G88" i="9" s="1"/>
  <c r="F86" i="9"/>
  <c r="G86" i="9" s="1"/>
  <c r="F84" i="9"/>
  <c r="G84" i="9" s="1"/>
  <c r="E91" i="9"/>
  <c r="H73" i="9"/>
  <c r="I73" i="9" s="1"/>
  <c r="H72" i="9"/>
  <c r="I72" i="9" s="1"/>
  <c r="F68" i="9"/>
  <c r="G68" i="9" s="1"/>
  <c r="E75" i="9"/>
  <c r="F55" i="9"/>
  <c r="G55" i="9"/>
  <c r="F38" i="9"/>
  <c r="G38" i="9" s="1"/>
  <c r="F30" i="9"/>
  <c r="G30" i="9" s="1"/>
  <c r="E40" i="9"/>
  <c r="F27" i="9"/>
  <c r="F40" i="9" s="1"/>
  <c r="F17" i="9"/>
  <c r="G17" i="9" s="1"/>
  <c r="F11" i="9"/>
  <c r="G11" i="9" s="1"/>
  <c r="F8" i="9"/>
  <c r="E19" i="9"/>
  <c r="F75" i="9" l="1"/>
  <c r="H65" i="9"/>
  <c r="I65" i="9"/>
  <c r="F19" i="9"/>
  <c r="G111" i="9"/>
  <c r="H34" i="9"/>
  <c r="I34" i="9"/>
  <c r="G105" i="9"/>
  <c r="F81" i="9"/>
  <c r="G81" i="9" s="1"/>
  <c r="H105" i="9"/>
  <c r="H106" i="9" s="1"/>
  <c r="G106" i="9"/>
  <c r="E121" i="9"/>
  <c r="E127" i="9" s="1"/>
  <c r="H30" i="9"/>
  <c r="I30" i="9" s="1"/>
  <c r="H68" i="9"/>
  <c r="I68" i="9" s="1"/>
  <c r="G75" i="9"/>
  <c r="H86" i="9"/>
  <c r="I86" i="9" s="1"/>
  <c r="H85" i="9"/>
  <c r="I85" i="9" s="1"/>
  <c r="H98" i="9"/>
  <c r="I98" i="9" s="1"/>
  <c r="H11" i="9"/>
  <c r="I11" i="9" s="1"/>
  <c r="H17" i="9"/>
  <c r="I17" i="9" s="1"/>
  <c r="H12" i="9"/>
  <c r="I12" i="9" s="1"/>
  <c r="H31" i="9"/>
  <c r="I31" i="9" s="1"/>
  <c r="H87" i="9"/>
  <c r="I87" i="9" s="1"/>
  <c r="H84" i="9"/>
  <c r="I84" i="9"/>
  <c r="H48" i="9"/>
  <c r="I48" i="9" s="1"/>
  <c r="G58" i="9"/>
  <c r="H56" i="9"/>
  <c r="I56" i="9" s="1"/>
  <c r="H74" i="9"/>
  <c r="I74" i="9" s="1"/>
  <c r="H89" i="9"/>
  <c r="I89" i="9" s="1"/>
  <c r="G118" i="9"/>
  <c r="H117" i="9"/>
  <c r="H118" i="9" s="1"/>
  <c r="G8" i="9"/>
  <c r="G27" i="9"/>
  <c r="E128" i="9"/>
  <c r="E129" i="9" s="1"/>
  <c r="H38" i="9"/>
  <c r="I38" i="9" s="1"/>
  <c r="H55" i="9"/>
  <c r="I55" i="9" s="1"/>
  <c r="H88" i="9"/>
  <c r="I88" i="9" s="1"/>
  <c r="H99" i="9"/>
  <c r="I99" i="9" s="1"/>
  <c r="H96" i="9"/>
  <c r="I96" i="9" s="1"/>
  <c r="G100" i="9"/>
  <c r="H83" i="9"/>
  <c r="F58" i="9"/>
  <c r="I82" i="9"/>
  <c r="I105" i="9" l="1"/>
  <c r="I106" i="9" s="1"/>
  <c r="F91" i="9"/>
  <c r="F121" i="9" s="1"/>
  <c r="H81" i="9"/>
  <c r="I81" i="9" s="1"/>
  <c r="G91" i="9"/>
  <c r="H111" i="9"/>
  <c r="H112" i="9" s="1"/>
  <c r="G112" i="9"/>
  <c r="I75" i="9"/>
  <c r="I117" i="9"/>
  <c r="I118" i="9" s="1"/>
  <c r="G19" i="9"/>
  <c r="H8" i="9"/>
  <c r="H19" i="9" s="1"/>
  <c r="I100" i="9"/>
  <c r="I83" i="9"/>
  <c r="H100" i="9"/>
  <c r="H58" i="9"/>
  <c r="H75" i="9"/>
  <c r="E130" i="9"/>
  <c r="E131" i="9" s="1"/>
  <c r="G40" i="9"/>
  <c r="H27" i="9"/>
  <c r="H40" i="9" s="1"/>
  <c r="I58" i="9"/>
  <c r="I91" i="9" l="1"/>
  <c r="H91" i="9"/>
  <c r="I111" i="9"/>
  <c r="I112" i="9" s="1"/>
  <c r="I8" i="9"/>
  <c r="I19" i="9" s="1"/>
  <c r="I27" i="9"/>
  <c r="I40" i="9" s="1"/>
  <c r="G121" i="9"/>
  <c r="H121" i="9"/>
  <c r="I121" i="9" l="1"/>
</calcChain>
</file>

<file path=xl/sharedStrings.xml><?xml version="1.0" encoding="utf-8"?>
<sst xmlns="http://schemas.openxmlformats.org/spreadsheetml/2006/main" count="826" uniqueCount="238">
  <si>
    <t>UNIDAD HOSPITALARIA DE BELEN</t>
  </si>
  <si>
    <t>SERVICIO</t>
  </si>
  <si>
    <t xml:space="preserve">DESCRIPCION Y HORARIOS </t>
  </si>
  <si>
    <t>OPERARIOS ESTIMADOS</t>
  </si>
  <si>
    <t>SUBTOTAL SERVICIO MES</t>
  </si>
  <si>
    <t>AIU 7%</t>
  </si>
  <si>
    <t>SUBTOTAL</t>
  </si>
  <si>
    <t>IVA 1,6%</t>
  </si>
  <si>
    <t>TOTAL SERVICIO MES</t>
  </si>
  <si>
    <t>URGENCIAS</t>
  </si>
  <si>
    <t>24 HORAS DE LUNES A DOMINGO</t>
  </si>
  <si>
    <t>7:00 A 19:00 LUNES A DOMINGO</t>
  </si>
  <si>
    <t>CONSULTA EXTERNA</t>
  </si>
  <si>
    <t>7:00 A 15:00 LUNES A DOMINGO</t>
  </si>
  <si>
    <t>CIRUGIA</t>
  </si>
  <si>
    <t>LABORATORIO</t>
  </si>
  <si>
    <t>RUTA HOSPITALARIA</t>
  </si>
  <si>
    <t>ADMINISTRACION</t>
  </si>
  <si>
    <t>CENTRO DE SALUD POBLADO</t>
  </si>
  <si>
    <t>CENTRO DE SALUD ALTAVISTA</t>
  </si>
  <si>
    <t>7:00 A 15:00 LUNES A SABADO</t>
  </si>
  <si>
    <t>CENTRO DE SALUD RINCON</t>
  </si>
  <si>
    <t>CENTRO DE SALUD GUAYABAL</t>
  </si>
  <si>
    <t>TOTAL</t>
  </si>
  <si>
    <t>UNIDAD HOSPITALARIA DE BUENOS AIRES</t>
  </si>
  <si>
    <t>24 HORAS 7 AM A 7 AM LUNES A DOMINGO</t>
  </si>
  <si>
    <t>HOSPITALIZACION</t>
  </si>
  <si>
    <t>LUNES A SABADO 7 AM A 7 PM</t>
  </si>
  <si>
    <t>LUNES A SABADO 7 AM A 4 PM</t>
  </si>
  <si>
    <t>LUNES A SABADO 7 AM A 3 PM</t>
  </si>
  <si>
    <t>CENTRO DE SALUD LORETO</t>
  </si>
  <si>
    <t>CENTRO DE SALUD VILLATINA</t>
  </si>
  <si>
    <t>CENTRO DE SALUD SANTA ELENA</t>
  </si>
  <si>
    <t>CENTRO DE SALUD ENCISO</t>
  </si>
  <si>
    <t>CENTRO DE SALUD LLANADITAS</t>
  </si>
  <si>
    <t>UNIDAD HOSPITALARIA DE SANTA CRUZ</t>
  </si>
  <si>
    <t>7 AM A 7 PM LUNES A DOMINGO</t>
  </si>
  <si>
    <t>7 AM A 7 PM LUNES A SABADO</t>
  </si>
  <si>
    <t>ODONTOLOGIA Y AREA ADMINISTRATIVA</t>
  </si>
  <si>
    <t>7 AM A 3 PM LUNES A SABADO</t>
  </si>
  <si>
    <t>RUTA HOSPITALARIA PARQUEADERO, SOTANO</t>
  </si>
  <si>
    <t>7 AM A 7 PM LUNES DOMINGO</t>
  </si>
  <si>
    <t>RAYOS X Y FARMACIA</t>
  </si>
  <si>
    <t>7 AM - 3 PM LUNES A SABADO</t>
  </si>
  <si>
    <t>AREAS EXTERNAS, PASILLOS, VESTIERES, SALAS DE ESPERA</t>
  </si>
  <si>
    <t>CENTRO DE SALUD VILLA DEL SOCORRO</t>
  </si>
  <si>
    <t>CENTRO DE SALUD PABLO VI</t>
  </si>
  <si>
    <t>CENTRO DE SALUD POPULAR UNO</t>
  </si>
  <si>
    <t>UNIDAD HOSPITALARIA SAN JAVIER</t>
  </si>
  <si>
    <t>7 AM A 7 PM DE LUNES A DOMINGO</t>
  </si>
  <si>
    <t>CONSULTA EXTERNA Y ODONTOLOGIA</t>
  </si>
  <si>
    <t>7 AM A 7 PM DE LUNES A SABADO</t>
  </si>
  <si>
    <t>7 AM A 3 PM DE LUNES A DOMINGO</t>
  </si>
  <si>
    <t>C.S. LA QUIEBRA</t>
  </si>
  <si>
    <t>7 AM A 3 PM DE LUNES A SABADO</t>
  </si>
  <si>
    <t>C.S. VILA LAURA</t>
  </si>
  <si>
    <t>C.S. SANTA ROSA DE LIMA</t>
  </si>
  <si>
    <t>C.S. EL PESEBRE</t>
  </si>
  <si>
    <t>UNIDAD HOSPITALARIA DE CASTILLA</t>
  </si>
  <si>
    <t>CENTRO DE SALUD FLORENCIA</t>
  </si>
  <si>
    <t>CENTRO DE SALUD SANTANDER</t>
  </si>
  <si>
    <t>CENTRO DE SALUD ALFONSO LOPEZ</t>
  </si>
  <si>
    <t>CENTRO DE SALUD ROBLEDO</t>
  </si>
  <si>
    <t>EDIFICIO SACATIN</t>
  </si>
  <si>
    <t>TOTAL DE LA PROPUESTA PARA MANO DE OBRA MES</t>
  </si>
  <si>
    <t>ADMON 7%</t>
  </si>
  <si>
    <t>CENTRO DE SALUD TRINIDAD</t>
  </si>
  <si>
    <t>LUNES A SABADO 7AM A 4 PM</t>
  </si>
  <si>
    <t>CENTRO DE SALUD SOL DE ORIENTE</t>
  </si>
  <si>
    <t>CENTRO DE SALUD EL SALVADOR</t>
  </si>
  <si>
    <t>7 AM A 4 PM LUNES A DOMINGO</t>
  </si>
  <si>
    <t>MANRIQUE</t>
  </si>
  <si>
    <t>6 AM 4 PM DE LUNES A VIERNES</t>
  </si>
  <si>
    <t>ANEXO No. 2</t>
  </si>
  <si>
    <t>PROPUESTA ECONOMICA - METROSALUD</t>
  </si>
  <si>
    <t>LABORATORIO Y RUTA HOSPITALARIA</t>
  </si>
  <si>
    <t>LUNES A VIERNES 7:00 A 15:00</t>
  </si>
  <si>
    <t>ADMINISTRACION Y RUTA HOSPITALARIA</t>
  </si>
  <si>
    <t xml:space="preserve">24 HORAS 7 AM A 7 AM </t>
  </si>
  <si>
    <t>ODONTOLOGIA Y RUTA HOSPITALARIA</t>
  </si>
  <si>
    <t>HOSPITALIZACION INCLUYE SALA DE PARTOS</t>
  </si>
  <si>
    <t>24 HORAS 7 AM A 7 AM</t>
  </si>
  <si>
    <t>7 AM A 7 PM DE LUNES A VIERNES</t>
  </si>
  <si>
    <t>7 AM A 3 PM DE LUNES A VIERNES</t>
  </si>
  <si>
    <t>24 HORAS DE 7 AM A 7 AM Y UN REFUERZO DE 7 AM A 3 PM</t>
  </si>
  <si>
    <t>HOSPITALIZACION Y PARTOS</t>
  </si>
  <si>
    <t>1 FUNCIONARIO 7 AM A 4 PM DE LUNES A VIERNES Y SABDOS 7 AM A 1 PM</t>
  </si>
  <si>
    <t>1 FUNCIONARIO LUNES A SABADO 11 AM A 7 PM</t>
  </si>
  <si>
    <t>1 FUNCIONARIO 11 AM A 7 PM LUNES A SABADO</t>
  </si>
  <si>
    <t>LUNES A DOMINGO DE 7 AM A 7 AM</t>
  </si>
  <si>
    <t>CENTRO DE SALUD LA CRUZ</t>
  </si>
  <si>
    <t>DOCE DE OCTUBRE</t>
  </si>
  <si>
    <t>UNIDAD HOSPITALARIA</t>
  </si>
  <si>
    <t>7 AM 4 PM DE LUNES A SABADO</t>
  </si>
  <si>
    <t>POR UNA VIDA MAS DIGNA</t>
  </si>
  <si>
    <t>SEDE POR UNA VIDA MAS DIGNA</t>
  </si>
  <si>
    <t>7 AM 4 PM DE LUNES A VIERNES</t>
  </si>
  <si>
    <t>TOTAL 5 MESES</t>
  </si>
  <si>
    <t>NOTA: LA PROPUESTA ESTA COTIZADA CON BASE EN TURNOS DE 8 HORAS ORDINARIAS</t>
  </si>
  <si>
    <t>2 FUNCIONARIAS (HORARIO DE 7 AM  A 4 PM Y 8 AM A 5 PM) - LUN A DOM</t>
  </si>
  <si>
    <t>2 FUNCIONARIOS HORARIO DE 7 AM A 4 PM Y DE 10 AM A 7 PM.  - LUN A SAB</t>
  </si>
  <si>
    <t>1 FUNCIONARIO 7 AM A 4 PM LUN A SAB</t>
  </si>
  <si>
    <t>RECOLECTOR 7 AM A 4 PM  LUN A DOM</t>
  </si>
  <si>
    <t>1 FUNCIONARIA 7 AM A 4 PM  LUN A SAB</t>
  </si>
  <si>
    <t>1 FUNCIONARIO 7 AM A 3 PM LUN A SAB</t>
  </si>
  <si>
    <t>1 FUNCIONARIO 7 AM A 3 PM  LUN A SAB</t>
  </si>
  <si>
    <t>SERVICIO DE ASEO AÑO 2011</t>
  </si>
  <si>
    <t>SUBTOTAL 15 DIAS</t>
  </si>
  <si>
    <r>
      <t xml:space="preserve">SERVICIO 15 DIAS 2011 </t>
    </r>
    <r>
      <rPr>
        <b/>
        <sz val="9"/>
        <rFont val="Bookman Old Style"/>
        <family val="1"/>
      </rPr>
      <t>(MANO DE OBRA)</t>
    </r>
  </si>
  <si>
    <t>TOTAL 15 DIAS 2011</t>
  </si>
  <si>
    <t>RESUMEN DE LA PROPUESTA 15 DIAS</t>
  </si>
  <si>
    <t>PERSONAL POR UNIDAD</t>
  </si>
  <si>
    <t xml:space="preserve">AIU </t>
  </si>
  <si>
    <t>BASE PARA IVA</t>
  </si>
  <si>
    <t>IVA 19%</t>
  </si>
  <si>
    <t>SUBTOTAL SERVICIO 2018</t>
  </si>
  <si>
    <t>24 Horas de lunes a domingo</t>
  </si>
  <si>
    <t>12 Horas de lunes a Domingo</t>
  </si>
  <si>
    <t>8 horas de lunes a sabado</t>
  </si>
  <si>
    <t>8 horas de lunes a domingo</t>
  </si>
  <si>
    <t>8 hors de lunes a viernes</t>
  </si>
  <si>
    <t>7 a 4 de lunes a viernes y sabados de 7 a 11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</si>
  <si>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</si>
  <si>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</si>
  <si>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</si>
  <si>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</si>
  <si>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</si>
  <si>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</si>
  <si>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</si>
  <si>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</si>
  <si>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</si>
  <si>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</si>
  <si>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</si>
  <si>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Loreto 1 Centro de Salud Y 1 Apoya Los Centros de Salud De Sol de Oriente Villatina Y Loreto</t>
  </si>
  <si>
    <t xml:space="preserve">Centro de Salud Salvador. </t>
  </si>
  <si>
    <t xml:space="preserve">Centro de Salud San Lorenzo Y Salvador </t>
  </si>
  <si>
    <t>SUBTOTAL SERVICIO 2017</t>
  </si>
  <si>
    <t>12 horas de lunes a domingo</t>
  </si>
  <si>
    <t>8 horas de lunes a viernes</t>
  </si>
  <si>
    <t>8 horas de 7 am a  4 pm y sabados d 7 am a 11 am</t>
  </si>
  <si>
    <t>24 horas lunes a domingo</t>
  </si>
  <si>
    <t>12 horas diurno de lunes a domingo</t>
  </si>
  <si>
    <t>8 horas diurno de lunes a sabado</t>
  </si>
  <si>
    <t>Partos</t>
  </si>
  <si>
    <t>Hospitalización</t>
  </si>
  <si>
    <t>Consulta</t>
  </si>
  <si>
    <t>Oficinas Administra</t>
  </si>
  <si>
    <t>Centro La Cruz</t>
  </si>
  <si>
    <t>Centro de Salud Enciso</t>
  </si>
  <si>
    <t>Centro de Salud Llanaditas</t>
  </si>
  <si>
    <t>Centro de Salud Villatina</t>
  </si>
  <si>
    <t>Centro de Salud Sol De Oriente</t>
  </si>
  <si>
    <t>Hospitalización Y Partos</t>
  </si>
  <si>
    <t>Centro de Salud Santander</t>
  </si>
  <si>
    <t>Centro de Salud Alfonso Lopez</t>
  </si>
  <si>
    <t>Centro de Salud Moravia</t>
  </si>
  <si>
    <t>Hospitalizacion</t>
  </si>
  <si>
    <t>6am a 3pm y de 10am a 7pm de lunes a sabado</t>
  </si>
  <si>
    <t>ESTERILIZACION - PARTOS- QUIROFANOS</t>
  </si>
  <si>
    <t>Lunes a viernes dE 8am a 5pm y sabados de 5am a 3pm</t>
  </si>
  <si>
    <t>lunes a sabado 7am a 4pm</t>
  </si>
  <si>
    <t>Laboratoria</t>
  </si>
  <si>
    <t>Lunes a viernes de 8am a 5pm y sabados de 5am a 3pm</t>
  </si>
  <si>
    <t>Centro de Salud Robledo</t>
  </si>
  <si>
    <t>Lunes-Sabado: 7 am - 4pm (8 horas)</t>
  </si>
  <si>
    <t>Lunes-Sabado: 6 am - 3pm  (8 horas)</t>
  </si>
  <si>
    <t>Centro de Salud Salud San Camilo</t>
  </si>
  <si>
    <t>Lunes-Jueves: 7 am - 4 pm  (9 horas)
          Viernes: 7 am -3 pm  (8 horas)
          Sabado: 7am- 11 am  (4 horas)</t>
  </si>
  <si>
    <t>SUB TOTAL</t>
  </si>
  <si>
    <t>8 horas diurno de lunes a Viernes</t>
  </si>
  <si>
    <t xml:space="preserve">8 horas diurno de lunes  a sabado </t>
  </si>
  <si>
    <t>UPS SAN CRISTOBAL</t>
  </si>
  <si>
    <t>24 horas de lunes a domingo</t>
  </si>
  <si>
    <t>8  horas diarias de lunes a domingo</t>
  </si>
  <si>
    <t>8 horas de lunes a Vienes y sabado de 7 am a 11 am</t>
  </si>
  <si>
    <t>De 7: am a 3:pm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</si>
  <si>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</si>
  <si>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</si>
  <si>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</si>
  <si>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</si>
  <si>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</si>
  <si>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</si>
  <si>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</si>
  <si>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</si>
  <si>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</si>
  <si>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</si>
  <si>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</si>
  <si>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</si>
  <si>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</si>
  <si>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</si>
  <si>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</si>
  <si>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 xml:space="preserve">CENTRO DE SALUD GUAYABAL </t>
  </si>
  <si>
    <t xml:space="preserve">Lunea a sabado7am-3pm </t>
  </si>
  <si>
    <t>Lunes a Viernes : 7am-4pm, sabado de 7 a 10</t>
  </si>
  <si>
    <t>PROYECTO ATENCION PRE HOSPITALARIA (APH)</t>
  </si>
  <si>
    <t>SEDE ADMINISTRATIVA (EDIFICIO SACATIN)</t>
  </si>
  <si>
    <t>TOTAL PROPUESTA MANO DE OBRA MES</t>
  </si>
  <si>
    <t>MANTENIMIENTO</t>
  </si>
  <si>
    <t>7  AM 5 PM  lunes a jueves y vienes de 7 am a 4 pm</t>
  </si>
  <si>
    <t>6 am  12 M y  de 1 pm A 5 de lunes a jueves y vienes  de 6 am a 12 M y de 1 pm a 4 pm</t>
  </si>
  <si>
    <t>Edificio Sacatin</t>
  </si>
  <si>
    <t>Sede Guayabal</t>
  </si>
  <si>
    <t>Programa APH</t>
  </si>
  <si>
    <t>UPSS DE BELEN</t>
  </si>
  <si>
    <t>UPSS MANRIQUE</t>
  </si>
  <si>
    <t>UPSS  CASTILLA</t>
  </si>
  <si>
    <t>UPSS NUEVO OCCIDENTE</t>
  </si>
  <si>
    <t>UPSS DOCE DE OCTUBRE</t>
  </si>
  <si>
    <t>UPSS SAN JAVIER</t>
  </si>
  <si>
    <t>UPSS SAN ANTONIO DE PRADO</t>
  </si>
  <si>
    <t xml:space="preserve">Lunes-Jueves: 7 am - 4 pm  , viernes de 7 am a 3 pm y sabados de 7 am a 10 pm        </t>
  </si>
  <si>
    <t xml:space="preserve">UPSS SANTA CRUZ </t>
  </si>
  <si>
    <t>7 AM A 7 PM LUN A SAB</t>
  </si>
  <si>
    <t>Consulta externa</t>
  </si>
  <si>
    <t>Odontolgia y area adminsitrativa</t>
  </si>
  <si>
    <t>Labortorio y RX</t>
  </si>
  <si>
    <t>Ruta Hospitalaria, parquiadero y sotano</t>
  </si>
  <si>
    <t>Areas externas , pasillos , vestier y salas de espera</t>
  </si>
  <si>
    <t>Centro de Salud Villa del Socorro</t>
  </si>
  <si>
    <t>Centro de Salud Pablo VI</t>
  </si>
  <si>
    <t>Centro de Salud Popular 1</t>
  </si>
  <si>
    <t>8 horas de 7 am a  4 pm lunes a jueves, vienes de 7 am a 3 pm y sabados de 7 am a 11 ma</t>
  </si>
  <si>
    <t>7 am a 3 pm de lunes a sabado</t>
  </si>
  <si>
    <t>8 horas de 7 am a  4 pm lunes a jueves, vienes de 7 am a 3 pm y sabados de 7 am a 11 am</t>
  </si>
  <si>
    <t>Centro de Salud Santa Elena</t>
  </si>
  <si>
    <r>
      <t>7am a 7pm  y  7pm a 7am (</t>
    </r>
    <r>
      <rPr>
        <b/>
        <sz val="11"/>
        <rFont val="Century Gothic"/>
        <family val="2"/>
      </rPr>
      <t>24 horas de lunes a domingo y festivos</t>
    </r>
    <r>
      <rPr>
        <sz val="11"/>
        <rFont val="Century Gothic"/>
        <family val="2"/>
      </rPr>
      <t>)</t>
    </r>
  </si>
  <si>
    <r>
      <rPr>
        <b/>
        <sz val="11"/>
        <rFont val="Century Gothic"/>
        <family val="2"/>
      </rPr>
      <t>7am a 7pm</t>
    </r>
    <r>
      <rPr>
        <sz val="11"/>
        <rFont val="Century Gothic"/>
        <family val="2"/>
      </rPr>
      <t xml:space="preserve"> (12 horas y son 2 por piso) </t>
    </r>
    <r>
      <rPr>
        <b/>
        <sz val="11"/>
        <rFont val="Century Gothic"/>
        <family val="2"/>
      </rPr>
      <t>lunes a domingo y festivos</t>
    </r>
  </si>
  <si>
    <t>IVA</t>
  </si>
  <si>
    <t xml:space="preserve">Subtotal </t>
  </si>
  <si>
    <t>valor servicio mes antes de AU ( 2018)</t>
  </si>
  <si>
    <t>Operarios por servicios</t>
  </si>
  <si>
    <t xml:space="preserve">Horarios por servicios </t>
  </si>
  <si>
    <t>Servicio</t>
  </si>
  <si>
    <t xml:space="preserve">% administracion </t>
  </si>
  <si>
    <t>Sub total (total mes + % AU</t>
  </si>
  <si>
    <t>BASE PARA IVA (10%)</t>
  </si>
  <si>
    <t>Sub total (total mes + % AU)</t>
  </si>
  <si>
    <t>TOTAL MES ( (total mes + % AU+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</si>
</sst>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* #,##0_ ;_ * \-#,##0_ ;_ * &quot;-&quot;??_ ;_ @_ "/>
  </numFmts>
  <fonts count="4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b/>
      <sz val="9"/>
      <name val="Bookman Old Style"/>
      <family val="1"/>
    </font>
    <font>
      <sz val="9"/>
      <name val="Bookman Old Style"/>
      <family val="1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indexed="10"/>
      <name val="Bookman Old Style"/>
      <family val="1"/>
    </font>
    <font>
      <b/>
      <sz val="16"/>
      <name val="Bookman Old Style"/>
      <family val="1"/>
    </font>
    <font>
      <b/>
      <sz val="12"/>
      <name val="Bookman Old Style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4"/>
      <name val="Bookman Old Style"/>
      <family val="1"/>
    </font>
    <font>
      <b/>
      <sz val="12"/>
      <color indexed="9"/>
      <name val="Bookman Old Style"/>
      <family val="1"/>
    </font>
    <font>
      <sz val="10"/>
      <color indexed="9"/>
      <name val="Bookman Old Style"/>
      <family val="1"/>
    </font>
    <font>
      <b/>
      <sz val="14"/>
      <color indexed="9"/>
      <name val="Bookman Old Style"/>
      <family val="1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sz val="1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name val="Bookman Old Style"/>
      <family val="1"/>
    </font>
    <font>
      <b/>
      <sz val="11"/>
      <name val="Bookman Old Style"/>
      <family val="1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36" fillId="0" borderId="0" applyFont="0" applyFill="0" applyBorder="0" applyAlignment="0" applyProtection="0"/>
    <xf numFmtId="0" fontId="11" fillId="22" borderId="0" applyNumberFormat="0" applyBorder="0" applyAlignment="0" applyProtection="0"/>
    <xf numFmtId="0" fontId="12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23" borderId="4" applyNumberFormat="0" applyFont="0" applyAlignment="0" applyProtection="0"/>
    <xf numFmtId="0" fontId="1" fillId="0" borderId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</cellStyleXfs>
  <cellXfs count="148">
    <xf numFmtId="0" fontId="0" fillId="0" borderId="0" xfId="0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0" fillId="0" borderId="0" xfId="0" applyFont="1" applyFill="1" applyAlignment="1"/>
    <xf numFmtId="0" fontId="22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24" fillId="0" borderId="10" xfId="0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0" fillId="0" borderId="11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0" xfId="0" applyFont="1" applyFill="1" applyBorder="1" applyAlignment="1">
      <alignment horizontal="center" vertical="center"/>
    </xf>
    <xf numFmtId="0" fontId="20" fillId="0" borderId="0" xfId="0" applyNumberFormat="1" applyFont="1" applyFill="1" applyAlignment="1">
      <alignment horizontal="justify" vertical="center" wrapText="1"/>
    </xf>
    <xf numFmtId="0" fontId="28" fillId="0" borderId="0" xfId="0" applyFont="1" applyFill="1" applyBorder="1"/>
    <xf numFmtId="3" fontId="28" fillId="0" borderId="0" xfId="0" applyNumberFormat="1" applyFont="1" applyFill="1" applyBorder="1"/>
    <xf numFmtId="3" fontId="29" fillId="0" borderId="0" xfId="0" applyNumberFormat="1" applyFont="1" applyFill="1" applyBorder="1"/>
    <xf numFmtId="0" fontId="30" fillId="0" borderId="0" xfId="0" applyFont="1" applyFill="1"/>
    <xf numFmtId="3" fontId="28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/>
    </xf>
    <xf numFmtId="0" fontId="20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3" fontId="21" fillId="0" borderId="0" xfId="0" applyNumberFormat="1" applyFont="1" applyFill="1"/>
    <xf numFmtId="3" fontId="31" fillId="0" borderId="0" xfId="0" applyNumberFormat="1" applyFont="1" applyFill="1"/>
    <xf numFmtId="0" fontId="28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33" fillId="0" borderId="0" xfId="0" applyFont="1" applyFill="1"/>
    <xf numFmtId="3" fontId="34" fillId="0" borderId="0" xfId="0" applyNumberFormat="1" applyFont="1" applyFill="1"/>
    <xf numFmtId="0" fontId="23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26" fillId="0" borderId="0" xfId="0" applyFont="1" applyFill="1"/>
    <xf numFmtId="0" fontId="1" fillId="0" borderId="0" xfId="0" applyFont="1"/>
    <xf numFmtId="10" fontId="28" fillId="0" borderId="0" xfId="0" applyNumberFormat="1" applyFont="1" applyFill="1" applyAlignment="1">
      <alignment horizontal="center"/>
    </xf>
    <xf numFmtId="0" fontId="1" fillId="0" borderId="0" xfId="0" applyFont="1" applyFill="1"/>
    <xf numFmtId="0" fontId="28" fillId="0" borderId="0" xfId="0" applyFont="1" applyFill="1" applyAlignment="1">
      <alignment horizontal="center"/>
    </xf>
    <xf numFmtId="0" fontId="38" fillId="0" borderId="0" xfId="0" applyFont="1"/>
    <xf numFmtId="0" fontId="39" fillId="0" borderId="10" xfId="45" applyFont="1" applyFill="1" applyBorder="1" applyAlignment="1">
      <alignment horizontal="center" vertical="center"/>
    </xf>
    <xf numFmtId="0" fontId="40" fillId="24" borderId="10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Alignment="1"/>
    <xf numFmtId="0" fontId="42" fillId="25" borderId="14" xfId="0" applyFont="1" applyFill="1" applyBorder="1" applyAlignment="1">
      <alignment horizontal="center" vertical="center" wrapText="1"/>
    </xf>
    <xf numFmtId="0" fontId="42" fillId="25" borderId="10" xfId="0" applyFont="1" applyFill="1" applyBorder="1" applyAlignment="1">
      <alignment horizontal="center" vertical="center" wrapText="1"/>
    </xf>
    <xf numFmtId="0" fontId="42" fillId="25" borderId="15" xfId="45" applyFont="1" applyFill="1" applyBorder="1" applyAlignment="1">
      <alignment horizontal="center" vertical="center" wrapText="1"/>
    </xf>
    <xf numFmtId="0" fontId="41" fillId="25" borderId="10" xfId="45" applyFont="1" applyFill="1" applyBorder="1" applyAlignment="1">
      <alignment horizontal="center" vertical="center" wrapText="1"/>
    </xf>
    <xf numFmtId="0" fontId="42" fillId="25" borderId="10" xfId="45" applyFont="1" applyFill="1" applyBorder="1" applyAlignment="1">
      <alignment horizontal="center" vertical="center"/>
    </xf>
    <xf numFmtId="3" fontId="42" fillId="25" borderId="10" xfId="0" applyNumberFormat="1" applyFont="1" applyFill="1" applyBorder="1" applyAlignment="1">
      <alignment horizontal="right" vertical="center"/>
    </xf>
    <xf numFmtId="0" fontId="41" fillId="0" borderId="0" xfId="45" applyFont="1" applyFill="1" applyBorder="1" applyAlignment="1">
      <alignment horizontal="center" vertical="center" wrapText="1"/>
    </xf>
    <xf numFmtId="0" fontId="42" fillId="0" borderId="0" xfId="45" applyFont="1" applyFill="1" applyBorder="1" applyAlignment="1">
      <alignment horizontal="center" vertical="center"/>
    </xf>
    <xf numFmtId="3" fontId="42" fillId="0" borderId="0" xfId="0" applyNumberFormat="1" applyFont="1" applyFill="1" applyBorder="1" applyAlignment="1">
      <alignment horizontal="right" vertical="center"/>
    </xf>
    <xf numFmtId="0" fontId="28" fillId="24" borderId="1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/>
    <xf numFmtId="0" fontId="41" fillId="0" borderId="0" xfId="0" applyFont="1" applyFill="1"/>
    <xf numFmtId="0" fontId="41" fillId="0" borderId="0" xfId="0" applyFont="1"/>
    <xf numFmtId="165" fontId="42" fillId="25" borderId="10" xfId="46" applyNumberFormat="1" applyFont="1" applyFill="1" applyBorder="1" applyAlignment="1">
      <alignment horizontal="center" vertical="center"/>
    </xf>
    <xf numFmtId="0" fontId="42" fillId="24" borderId="10" xfId="0" applyFont="1" applyFill="1" applyBorder="1" applyAlignment="1">
      <alignment horizontal="center" vertical="center" wrapText="1"/>
    </xf>
    <xf numFmtId="0" fontId="42" fillId="25" borderId="12" xfId="0" applyFont="1" applyFill="1" applyBorder="1" applyAlignment="1">
      <alignment horizontal="center" vertical="center" wrapText="1"/>
    </xf>
    <xf numFmtId="0" fontId="42" fillId="25" borderId="13" xfId="0" applyFont="1" applyFill="1" applyBorder="1" applyAlignment="1">
      <alignment horizontal="center" vertical="center" wrapText="1"/>
    </xf>
    <xf numFmtId="0" fontId="42" fillId="25" borderId="10" xfId="0" applyFont="1" applyFill="1" applyBorder="1" applyAlignment="1">
      <alignment horizontal="center" vertical="center"/>
    </xf>
    <xf numFmtId="0" fontId="42" fillId="25" borderId="10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vertical="center" wrapText="1"/>
    </xf>
    <xf numFmtId="0" fontId="39" fillId="0" borderId="13" xfId="45" applyFont="1" applyFill="1" applyBorder="1" applyAlignment="1">
      <alignment horizontal="left" vertical="center" wrapText="1"/>
    </xf>
    <xf numFmtId="3" fontId="39" fillId="0" borderId="10" xfId="0" applyNumberFormat="1" applyFont="1" applyFill="1" applyBorder="1" applyAlignment="1">
      <alignment horizontal="right" vertical="center"/>
    </xf>
    <xf numFmtId="1" fontId="39" fillId="0" borderId="10" xfId="0" applyNumberFormat="1" applyFont="1" applyFill="1" applyBorder="1" applyAlignment="1">
      <alignment horizontal="right" vertical="center"/>
    </xf>
    <xf numFmtId="0" fontId="43" fillId="0" borderId="10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center" vertical="center"/>
    </xf>
    <xf numFmtId="3" fontId="43" fillId="0" borderId="10" xfId="0" applyNumberFormat="1" applyFont="1" applyFill="1" applyBorder="1" applyAlignment="1">
      <alignment horizontal="right" vertical="center"/>
    </xf>
    <xf numFmtId="3" fontId="44" fillId="24" borderId="10" xfId="0" applyNumberFormat="1" applyFont="1" applyFill="1" applyBorder="1" applyAlignment="1">
      <alignment horizontal="right" vertical="center"/>
    </xf>
    <xf numFmtId="0" fontId="43" fillId="0" borderId="16" xfId="0" applyFont="1" applyFill="1" applyBorder="1" applyAlignment="1">
      <alignment horizontal="center" vertical="center"/>
    </xf>
    <xf numFmtId="0" fontId="40" fillId="24" borderId="16" xfId="0" applyFont="1" applyFill="1" applyBorder="1" applyAlignment="1">
      <alignment horizontal="center" vertical="center" wrapText="1"/>
    </xf>
    <xf numFmtId="3" fontId="40" fillId="24" borderId="10" xfId="0" applyNumberFormat="1" applyFont="1" applyFill="1" applyBorder="1" applyAlignment="1">
      <alignment horizontal="right" vertical="center"/>
    </xf>
    <xf numFmtId="0" fontId="39" fillId="0" borderId="10" xfId="0" applyFont="1" applyBorder="1" applyAlignment="1">
      <alignment horizontal="center" vertical="center" wrapText="1"/>
    </xf>
    <xf numFmtId="0" fontId="39" fillId="0" borderId="10" xfId="45" applyFont="1" applyFill="1" applyBorder="1" applyAlignment="1">
      <alignment horizontal="left" vertical="center" wrapText="1"/>
    </xf>
    <xf numFmtId="0" fontId="39" fillId="0" borderId="10" xfId="45" applyFont="1" applyFill="1" applyBorder="1" applyAlignment="1">
      <alignment vertical="center" wrapText="1"/>
    </xf>
    <xf numFmtId="0" fontId="40" fillId="24" borderId="12" xfId="0" applyFont="1" applyFill="1" applyBorder="1" applyAlignment="1">
      <alignment horizontal="center" vertical="center" wrapText="1"/>
    </xf>
    <xf numFmtId="0" fontId="40" fillId="24" borderId="13" xfId="0" applyFont="1" applyFill="1" applyBorder="1" applyAlignment="1">
      <alignment horizontal="center" vertical="center" wrapText="1"/>
    </xf>
    <xf numFmtId="0" fontId="40" fillId="24" borderId="10" xfId="45" applyFont="1" applyFill="1" applyBorder="1" applyAlignment="1">
      <alignment horizontal="center" vertical="center"/>
    </xf>
    <xf numFmtId="0" fontId="39" fillId="0" borderId="12" xfId="45" applyFont="1" applyFill="1" applyBorder="1" applyAlignment="1">
      <alignment horizontal="left" vertical="center" wrapText="1"/>
    </xf>
    <xf numFmtId="165" fontId="40" fillId="24" borderId="10" xfId="46" applyNumberFormat="1" applyFont="1" applyFill="1" applyBorder="1" applyAlignment="1">
      <alignment horizontal="center" vertical="center"/>
    </xf>
    <xf numFmtId="0" fontId="45" fillId="24" borderId="10" xfId="45" applyFont="1" applyFill="1" applyBorder="1" applyAlignment="1">
      <alignment horizontal="center" vertical="center" wrapText="1"/>
    </xf>
    <xf numFmtId="0" fontId="45" fillId="24" borderId="10" xfId="45" applyFont="1" applyFill="1" applyBorder="1" applyAlignment="1">
      <alignment horizontal="center" vertical="center"/>
    </xf>
    <xf numFmtId="0" fontId="39" fillId="0" borderId="10" xfId="45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/>
    </xf>
    <xf numFmtId="165" fontId="40" fillId="25" borderId="10" xfId="46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/>
    </xf>
    <xf numFmtId="3" fontId="39" fillId="24" borderId="10" xfId="0" applyNumberFormat="1" applyFont="1" applyFill="1" applyBorder="1" applyAlignment="1">
      <alignment horizontal="right" vertical="center"/>
    </xf>
    <xf numFmtId="3" fontId="39" fillId="25" borderId="10" xfId="0" applyNumberFormat="1" applyFont="1" applyFill="1" applyBorder="1" applyAlignment="1">
      <alignment horizontal="right" vertical="center"/>
    </xf>
    <xf numFmtId="0" fontId="39" fillId="0" borderId="12" xfId="0" applyFont="1" applyFill="1" applyBorder="1" applyAlignment="1">
      <alignment horizontal="center" vertical="center" wrapText="1"/>
    </xf>
    <xf numFmtId="0" fontId="40" fillId="25" borderId="12" xfId="0" applyFont="1" applyFill="1" applyBorder="1" applyAlignment="1">
      <alignment horizontal="center" vertical="center" wrapText="1"/>
    </xf>
    <xf numFmtId="0" fontId="40" fillId="25" borderId="13" xfId="0" applyFont="1" applyFill="1" applyBorder="1" applyAlignment="1">
      <alignment horizontal="center" vertical="center" wrapText="1"/>
    </xf>
    <xf numFmtId="0" fontId="40" fillId="25" borderId="10" xfId="0" applyFont="1" applyFill="1" applyBorder="1" applyAlignment="1">
      <alignment horizontal="center" vertical="center"/>
    </xf>
    <xf numFmtId="165" fontId="40" fillId="25" borderId="10" xfId="46" applyNumberFormat="1" applyFont="1" applyFill="1" applyBorder="1" applyAlignment="1">
      <alignment horizontal="right" vertical="center"/>
    </xf>
    <xf numFmtId="0" fontId="42" fillId="25" borderId="0" xfId="45" applyFont="1" applyFill="1" applyBorder="1" applyAlignment="1">
      <alignment horizontal="center" vertical="center" wrapText="1"/>
    </xf>
    <xf numFmtId="0" fontId="41" fillId="25" borderId="0" xfId="45" applyFont="1" applyFill="1" applyBorder="1" applyAlignment="1">
      <alignment horizontal="center" vertical="center" wrapText="1"/>
    </xf>
    <xf numFmtId="0" fontId="42" fillId="25" borderId="0" xfId="45" applyFont="1" applyFill="1" applyBorder="1" applyAlignment="1">
      <alignment horizontal="center" vertical="center"/>
    </xf>
    <xf numFmtId="3" fontId="42" fillId="25" borderId="0" xfId="0" applyNumberFormat="1" applyFont="1" applyFill="1" applyBorder="1" applyAlignment="1">
      <alignment horizontal="right" vertical="center"/>
    </xf>
    <xf numFmtId="0" fontId="40" fillId="25" borderId="10" xfId="45" applyFont="1" applyFill="1" applyBorder="1" applyAlignment="1">
      <alignment horizontal="left" vertical="center" wrapText="1"/>
    </xf>
    <xf numFmtId="0" fontId="39" fillId="25" borderId="10" xfId="45" applyFont="1" applyFill="1" applyBorder="1" applyAlignment="1">
      <alignment horizontal="center" vertical="center" wrapText="1"/>
    </xf>
    <xf numFmtId="0" fontId="40" fillId="25" borderId="10" xfId="45" applyFont="1" applyFill="1" applyBorder="1" applyAlignment="1">
      <alignment horizontal="center" vertical="center"/>
    </xf>
    <xf numFmtId="3" fontId="40" fillId="25" borderId="10" xfId="0" applyNumberFormat="1" applyFont="1" applyFill="1" applyBorder="1" applyAlignment="1">
      <alignment horizontal="right" vertical="center"/>
    </xf>
    <xf numFmtId="0" fontId="42" fillId="25" borderId="15" xfId="45" applyFont="1" applyFill="1" applyBorder="1" applyAlignment="1">
      <alignment horizontal="left" vertical="center" wrapText="1"/>
    </xf>
    <xf numFmtId="0" fontId="40" fillId="0" borderId="10" xfId="45" applyFont="1" applyFill="1" applyBorder="1" applyAlignment="1">
      <alignment horizontal="left" vertical="center" wrapText="1"/>
    </xf>
    <xf numFmtId="0" fontId="40" fillId="0" borderId="10" xfId="45" applyFont="1" applyFill="1" applyBorder="1" applyAlignment="1">
      <alignment horizontal="center" vertical="center"/>
    </xf>
    <xf numFmtId="0" fontId="40" fillId="25" borderId="10" xfId="0" applyFont="1" applyFill="1" applyBorder="1" applyAlignment="1">
      <alignment horizontal="center" vertical="center" wrapText="1"/>
    </xf>
    <xf numFmtId="0" fontId="40" fillId="24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3" fontId="40" fillId="0" borderId="10" xfId="0" applyNumberFormat="1" applyFont="1" applyFill="1" applyBorder="1" applyAlignment="1">
      <alignment horizontal="right" vertical="center"/>
    </xf>
    <xf numFmtId="0" fontId="40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40" fillId="24" borderId="10" xfId="46" applyNumberFormat="1" applyFont="1" applyFill="1" applyBorder="1" applyAlignment="1">
      <alignment horizontal="right" vertical="center"/>
    </xf>
    <xf numFmtId="3" fontId="40" fillId="0" borderId="10" xfId="46" applyNumberFormat="1" applyFont="1" applyFill="1" applyBorder="1" applyAlignment="1">
      <alignment horizontal="right" vertical="center"/>
    </xf>
    <xf numFmtId="0" fontId="45" fillId="0" borderId="10" xfId="45" applyFont="1" applyFill="1" applyBorder="1" applyAlignment="1">
      <alignment horizontal="center" vertical="center" wrapText="1"/>
    </xf>
    <xf numFmtId="0" fontId="45" fillId="0" borderId="10" xfId="45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3" fontId="42" fillId="25" borderId="10" xfId="46" applyNumberFormat="1" applyFont="1" applyFill="1" applyBorder="1" applyAlignment="1">
      <alignment horizontal="right" vertical="center"/>
    </xf>
    <xf numFmtId="3" fontId="42" fillId="0" borderId="10" xfId="46" applyNumberFormat="1" applyFont="1" applyFill="1" applyBorder="1" applyAlignment="1">
      <alignment horizontal="right" vertical="center"/>
    </xf>
    <xf numFmtId="3" fontId="40" fillId="25" borderId="10" xfId="46" applyNumberFormat="1" applyFont="1" applyFill="1" applyBorder="1" applyAlignment="1">
      <alignment horizontal="right" vertical="center"/>
    </xf>
    <xf numFmtId="3" fontId="42" fillId="0" borderId="10" xfId="0" applyNumberFormat="1" applyFont="1" applyFill="1" applyBorder="1" applyAlignment="1">
      <alignment horizontal="right" vertical="center"/>
    </xf>
    <xf numFmtId="44" fontId="0" fillId="0" borderId="0" xfId="47" applyFont="1"/>
    <xf numFmtId="0" fontId="31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0" fontId="42" fillId="25" borderId="10" xfId="0" applyFont="1" applyFill="1" applyBorder="1" applyAlignment="1">
      <alignment horizontal="center" vertical="center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6" builtinId="3"/>
    <cellStyle name="Moneda" xfId="47" builtinId="4"/>
    <cellStyle name="Moneda 2" xfId="32"/>
    <cellStyle name="Moneda 2 2" xfId="43"/>
    <cellStyle name="Neutral" xfId="33" builtinId="28" customBuiltin="1"/>
    <cellStyle name="Normal" xfId="0" builtinId="0"/>
    <cellStyle name="Normal 2" xfId="45"/>
    <cellStyle name="Notas" xfId="34" builtinId="10" customBuiltin="1"/>
    <cellStyle name="Notas 2" xfId="44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133"/>
  <sheetViews>
    <sheetView zoomScale="90" zoomScaleNormal="90" workbookViewId="0">
      <selection activeCell="E99" sqref="E99"/>
    </sheetView>
  </sheetViews>
  <sheetFormatPr baseColWidth="10" defaultRowHeight="15" x14ac:dyDescent="0.3"/>
  <cols>
    <col min="1" max="1" width="24.42578125" style="28" customWidth="1"/>
    <col min="2" max="2" width="20.7109375" style="28" customWidth="1"/>
    <col min="3" max="3" width="13.85546875" style="2" customWidth="1"/>
    <col min="4" max="4" width="20" style="2" hidden="1" customWidth="1"/>
    <col min="5" max="5" width="16.5703125" style="2" customWidth="1"/>
    <col min="6" max="6" width="14.28515625" style="2" customWidth="1"/>
    <col min="7" max="7" width="15.7109375" style="2" customWidth="1"/>
    <col min="8" max="8" width="13.7109375" style="2" customWidth="1"/>
    <col min="9" max="9" width="16.42578125" style="2" bestFit="1" customWidth="1"/>
    <col min="10" max="16384" width="11.42578125" style="2"/>
  </cols>
  <sheetData>
    <row r="1" spans="1:12" ht="16.5" x14ac:dyDescent="0.3">
      <c r="A1" s="140" t="s">
        <v>106</v>
      </c>
      <c r="B1" s="140"/>
      <c r="C1" s="140"/>
      <c r="D1" s="140"/>
      <c r="E1" s="140"/>
      <c r="F1" s="140"/>
      <c r="G1" s="140"/>
      <c r="H1" s="140"/>
      <c r="I1" s="140"/>
    </row>
    <row r="2" spans="1:12" ht="19.5" customHeight="1" x14ac:dyDescent="0.3">
      <c r="A2" s="140" t="s">
        <v>73</v>
      </c>
      <c r="B2" s="140"/>
      <c r="C2" s="140"/>
      <c r="D2" s="140"/>
      <c r="E2" s="140"/>
      <c r="F2" s="140"/>
      <c r="G2" s="140"/>
      <c r="H2" s="140"/>
      <c r="I2" s="140"/>
    </row>
    <row r="3" spans="1:12" ht="19.5" customHeight="1" x14ac:dyDescent="0.3">
      <c r="A3" s="140" t="s">
        <v>74</v>
      </c>
      <c r="B3" s="140"/>
      <c r="C3" s="140"/>
      <c r="D3" s="140"/>
      <c r="E3" s="140"/>
      <c r="F3" s="140"/>
      <c r="G3" s="140"/>
      <c r="H3" s="140"/>
      <c r="I3" s="140"/>
    </row>
    <row r="4" spans="1:12" ht="24" customHeight="1" x14ac:dyDescent="0.3">
      <c r="A4" s="39"/>
      <c r="B4" s="39"/>
      <c r="C4" s="39"/>
      <c r="D4" s="39"/>
      <c r="E4" s="39"/>
      <c r="F4" s="39"/>
      <c r="G4" s="39"/>
      <c r="H4" s="39"/>
      <c r="I4" s="39"/>
    </row>
    <row r="5" spans="1:12" ht="17.25" customHeight="1" x14ac:dyDescent="0.3">
      <c r="A5" s="34" t="s">
        <v>0</v>
      </c>
      <c r="B5" s="1"/>
      <c r="C5" s="3"/>
      <c r="D5" s="3"/>
      <c r="E5" s="3"/>
      <c r="F5" s="3"/>
      <c r="G5" s="3"/>
      <c r="H5" s="3"/>
      <c r="I5" s="3"/>
    </row>
    <row r="6" spans="1:12" ht="18" customHeigh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12" ht="34.5" customHeigh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107</v>
      </c>
      <c r="F7" s="4" t="s">
        <v>5</v>
      </c>
      <c r="G7" s="4" t="s">
        <v>6</v>
      </c>
      <c r="H7" s="4" t="s">
        <v>7</v>
      </c>
      <c r="I7" s="4" t="s">
        <v>8</v>
      </c>
    </row>
    <row r="8" spans="1:12" ht="38.1" customHeight="1" x14ac:dyDescent="0.3">
      <c r="A8" s="29" t="s">
        <v>9</v>
      </c>
      <c r="B8" s="43" t="s">
        <v>10</v>
      </c>
      <c r="C8" s="5">
        <v>4</v>
      </c>
      <c r="D8" s="6">
        <f>(4125157)*4%+4125157</f>
        <v>4290163.28</v>
      </c>
      <c r="E8" s="6">
        <f>D8/2</f>
        <v>2145081.64</v>
      </c>
      <c r="F8" s="6">
        <f>E8*7%</f>
        <v>150155.71480000002</v>
      </c>
      <c r="G8" s="6">
        <f>E8+F8</f>
        <v>2295237.3548000003</v>
      </c>
      <c r="H8" s="6">
        <f t="shared" ref="H8:H18" si="0">G8*1.6%</f>
        <v>36723.797676800008</v>
      </c>
      <c r="I8" s="6">
        <f t="shared" ref="I8:I18" si="1">G8+H8</f>
        <v>2331961.1524768001</v>
      </c>
      <c r="K8" s="7"/>
      <c r="L8" s="8"/>
    </row>
    <row r="9" spans="1:12" ht="38.1" customHeight="1" x14ac:dyDescent="0.3">
      <c r="A9" s="29" t="s">
        <v>26</v>
      </c>
      <c r="B9" s="43" t="s">
        <v>11</v>
      </c>
      <c r="C9" s="5">
        <v>3</v>
      </c>
      <c r="D9" s="6">
        <f>1320103*C9</f>
        <v>3960309</v>
      </c>
      <c r="E9" s="6">
        <f t="shared" ref="E9:E18" si="2">D9/2</f>
        <v>1980154.5</v>
      </c>
      <c r="F9" s="6">
        <f t="shared" ref="F9:F18" si="3">E9*7%</f>
        <v>138610.815</v>
      </c>
      <c r="G9" s="6">
        <f t="shared" ref="G9:G18" si="4">E9+F9</f>
        <v>2118765.3149999999</v>
      </c>
      <c r="H9" s="6">
        <f t="shared" si="0"/>
        <v>33900.245040000002</v>
      </c>
      <c r="I9" s="6">
        <f t="shared" si="1"/>
        <v>2152665.5600399999</v>
      </c>
      <c r="K9" s="7"/>
      <c r="L9" s="8"/>
    </row>
    <row r="10" spans="1:12" ht="38.1" customHeight="1" x14ac:dyDescent="0.3">
      <c r="A10" s="29" t="s">
        <v>12</v>
      </c>
      <c r="B10" s="43" t="s">
        <v>20</v>
      </c>
      <c r="C10" s="5">
        <v>2</v>
      </c>
      <c r="D10" s="6">
        <f>925475*2</f>
        <v>1850950</v>
      </c>
      <c r="E10" s="6">
        <f t="shared" si="2"/>
        <v>925475</v>
      </c>
      <c r="F10" s="6">
        <f t="shared" si="3"/>
        <v>64783.250000000007</v>
      </c>
      <c r="G10" s="6">
        <f t="shared" si="4"/>
        <v>990258.25</v>
      </c>
      <c r="H10" s="6">
        <f t="shared" si="0"/>
        <v>15844.132</v>
      </c>
      <c r="I10" s="6">
        <f t="shared" si="1"/>
        <v>1006102.382</v>
      </c>
      <c r="K10" s="7"/>
      <c r="L10" s="8"/>
    </row>
    <row r="11" spans="1:12" ht="38.1" customHeight="1" x14ac:dyDescent="0.3">
      <c r="A11" s="29" t="s">
        <v>14</v>
      </c>
      <c r="B11" s="43" t="s">
        <v>10</v>
      </c>
      <c r="C11" s="5">
        <v>4</v>
      </c>
      <c r="D11" s="6">
        <f>(4125157)*4%+4125157</f>
        <v>4290163.28</v>
      </c>
      <c r="E11" s="6">
        <f t="shared" si="2"/>
        <v>2145081.64</v>
      </c>
      <c r="F11" s="6">
        <f t="shared" si="3"/>
        <v>150155.71480000002</v>
      </c>
      <c r="G11" s="6">
        <f t="shared" si="4"/>
        <v>2295237.3548000003</v>
      </c>
      <c r="H11" s="6">
        <f t="shared" si="0"/>
        <v>36723.797676800008</v>
      </c>
      <c r="I11" s="6">
        <f t="shared" si="1"/>
        <v>2331961.1524768001</v>
      </c>
      <c r="K11" s="7"/>
      <c r="L11" s="8"/>
    </row>
    <row r="12" spans="1:12" ht="38.1" customHeight="1" x14ac:dyDescent="0.3">
      <c r="A12" s="29" t="s">
        <v>75</v>
      </c>
      <c r="B12" s="43" t="s">
        <v>13</v>
      </c>
      <c r="C12" s="5">
        <v>1</v>
      </c>
      <c r="D12" s="6">
        <f>(1269330*4%)+1269330</f>
        <v>1320103.2</v>
      </c>
      <c r="E12" s="6">
        <f t="shared" si="2"/>
        <v>660051.6</v>
      </c>
      <c r="F12" s="6">
        <f t="shared" si="3"/>
        <v>46203.612000000001</v>
      </c>
      <c r="G12" s="6">
        <f t="shared" si="4"/>
        <v>706255.21199999994</v>
      </c>
      <c r="H12" s="6">
        <f t="shared" si="0"/>
        <v>11300.083391999999</v>
      </c>
      <c r="I12" s="6">
        <f t="shared" si="1"/>
        <v>717555.29539199988</v>
      </c>
      <c r="K12" s="7"/>
      <c r="L12" s="8"/>
    </row>
    <row r="13" spans="1:12" ht="38.1" customHeight="1" x14ac:dyDescent="0.3">
      <c r="A13" s="29" t="s">
        <v>77</v>
      </c>
      <c r="B13" s="43" t="s">
        <v>76</v>
      </c>
      <c r="C13" s="5">
        <v>1</v>
      </c>
      <c r="D13" s="6">
        <f>(889880*4%)+889880</f>
        <v>925475.2</v>
      </c>
      <c r="E13" s="6">
        <f t="shared" si="2"/>
        <v>462737.6</v>
      </c>
      <c r="F13" s="6">
        <f t="shared" si="3"/>
        <v>32391.632000000001</v>
      </c>
      <c r="G13" s="6">
        <f t="shared" si="4"/>
        <v>495129.23199999996</v>
      </c>
      <c r="H13" s="6">
        <f t="shared" si="0"/>
        <v>7922.0677119999991</v>
      </c>
      <c r="I13" s="6">
        <f t="shared" si="1"/>
        <v>503051.29971199995</v>
      </c>
      <c r="K13" s="7"/>
      <c r="L13" s="8"/>
    </row>
    <row r="14" spans="1:12" ht="38.1" customHeight="1" x14ac:dyDescent="0.3">
      <c r="A14" s="29" t="s">
        <v>18</v>
      </c>
      <c r="B14" s="43" t="s">
        <v>13</v>
      </c>
      <c r="C14" s="5">
        <v>5</v>
      </c>
      <c r="D14" s="6">
        <f>1320103*C14</f>
        <v>6600515</v>
      </c>
      <c r="E14" s="6">
        <f t="shared" si="2"/>
        <v>3300257.5</v>
      </c>
      <c r="F14" s="6">
        <f t="shared" si="3"/>
        <v>231018.02500000002</v>
      </c>
      <c r="G14" s="6">
        <f t="shared" si="4"/>
        <v>3531275.5249999999</v>
      </c>
      <c r="H14" s="6">
        <f t="shared" si="0"/>
        <v>56500.4084</v>
      </c>
      <c r="I14" s="6">
        <f t="shared" si="1"/>
        <v>3587775.9334</v>
      </c>
      <c r="K14" s="7"/>
      <c r="L14" s="8"/>
    </row>
    <row r="15" spans="1:12" ht="38.1" customHeight="1" x14ac:dyDescent="0.3">
      <c r="A15" s="29" t="s">
        <v>19</v>
      </c>
      <c r="B15" s="43" t="s">
        <v>20</v>
      </c>
      <c r="C15" s="5">
        <v>1</v>
      </c>
      <c r="D15" s="6">
        <f>(889880*4%)+889880</f>
        <v>925475.2</v>
      </c>
      <c r="E15" s="6">
        <f t="shared" si="2"/>
        <v>462737.6</v>
      </c>
      <c r="F15" s="6">
        <f t="shared" si="3"/>
        <v>32391.632000000001</v>
      </c>
      <c r="G15" s="6">
        <f t="shared" si="4"/>
        <v>495129.23199999996</v>
      </c>
      <c r="H15" s="6">
        <f t="shared" si="0"/>
        <v>7922.0677119999991</v>
      </c>
      <c r="I15" s="6">
        <f t="shared" si="1"/>
        <v>503051.29971199995</v>
      </c>
      <c r="K15" s="7"/>
      <c r="L15" s="8"/>
    </row>
    <row r="16" spans="1:12" ht="38.1" customHeight="1" x14ac:dyDescent="0.3">
      <c r="A16" s="29" t="s">
        <v>21</v>
      </c>
      <c r="B16" s="43" t="s">
        <v>20</v>
      </c>
      <c r="C16" s="5">
        <v>1</v>
      </c>
      <c r="D16" s="6">
        <f>(889880*4%)+889880</f>
        <v>925475.2</v>
      </c>
      <c r="E16" s="6">
        <f t="shared" si="2"/>
        <v>462737.6</v>
      </c>
      <c r="F16" s="6">
        <f t="shared" si="3"/>
        <v>32391.632000000001</v>
      </c>
      <c r="G16" s="6">
        <f t="shared" si="4"/>
        <v>495129.23199999996</v>
      </c>
      <c r="H16" s="6">
        <f t="shared" si="0"/>
        <v>7922.0677119999991</v>
      </c>
      <c r="I16" s="6">
        <f t="shared" si="1"/>
        <v>503051.29971199995</v>
      </c>
      <c r="K16" s="7"/>
      <c r="L16" s="8"/>
    </row>
    <row r="17" spans="1:12" ht="38.1" customHeight="1" x14ac:dyDescent="0.3">
      <c r="A17" s="29" t="s">
        <v>22</v>
      </c>
      <c r="B17" s="43" t="s">
        <v>20</v>
      </c>
      <c r="C17" s="5">
        <v>1</v>
      </c>
      <c r="D17" s="6">
        <f>(889880*4%)+889880</f>
        <v>925475.2</v>
      </c>
      <c r="E17" s="6">
        <f t="shared" si="2"/>
        <v>462737.6</v>
      </c>
      <c r="F17" s="6">
        <f t="shared" si="3"/>
        <v>32391.632000000001</v>
      </c>
      <c r="G17" s="6">
        <f t="shared" si="4"/>
        <v>495129.23199999996</v>
      </c>
      <c r="H17" s="6">
        <f t="shared" si="0"/>
        <v>7922.0677119999991</v>
      </c>
      <c r="I17" s="6">
        <f t="shared" si="1"/>
        <v>503051.29971199995</v>
      </c>
      <c r="K17" s="7"/>
      <c r="L17" s="8"/>
    </row>
    <row r="18" spans="1:12" ht="38.1" customHeight="1" x14ac:dyDescent="0.3">
      <c r="A18" s="29" t="s">
        <v>66</v>
      </c>
      <c r="B18" s="43" t="s">
        <v>20</v>
      </c>
      <c r="C18" s="5">
        <v>1</v>
      </c>
      <c r="D18" s="6">
        <f>(889880*4%)+889880</f>
        <v>925475.2</v>
      </c>
      <c r="E18" s="6">
        <f t="shared" si="2"/>
        <v>462737.6</v>
      </c>
      <c r="F18" s="6">
        <f t="shared" si="3"/>
        <v>32391.632000000001</v>
      </c>
      <c r="G18" s="6">
        <f t="shared" si="4"/>
        <v>495129.23199999996</v>
      </c>
      <c r="H18" s="6">
        <f t="shared" si="0"/>
        <v>7922.0677119999991</v>
      </c>
      <c r="I18" s="6">
        <f t="shared" si="1"/>
        <v>503051.29971199995</v>
      </c>
      <c r="K18" s="7"/>
      <c r="L18" s="8"/>
    </row>
    <row r="19" spans="1:12" ht="35.1" customHeight="1" x14ac:dyDescent="0.3">
      <c r="A19" s="141" t="s">
        <v>23</v>
      </c>
      <c r="B19" s="142"/>
      <c r="C19" s="9">
        <f t="shared" ref="C19:I19" si="5">SUM(C8:C18)</f>
        <v>24</v>
      </c>
      <c r="D19" s="10">
        <f t="shared" si="5"/>
        <v>26939579.759999998</v>
      </c>
      <c r="E19" s="10">
        <f t="shared" si="5"/>
        <v>13469789.879999999</v>
      </c>
      <c r="F19" s="10">
        <f t="shared" si="5"/>
        <v>942885.2916</v>
      </c>
      <c r="G19" s="10">
        <f t="shared" si="5"/>
        <v>14412675.171600005</v>
      </c>
      <c r="H19" s="10">
        <f t="shared" si="5"/>
        <v>230602.80274559994</v>
      </c>
      <c r="I19" s="10">
        <f t="shared" si="5"/>
        <v>14643277.9743456</v>
      </c>
      <c r="J19" s="11"/>
    </row>
    <row r="20" spans="1:12" ht="23.25" customHeight="1" x14ac:dyDescent="0.3">
      <c r="A20" s="12"/>
      <c r="B20" s="12"/>
      <c r="C20" s="13"/>
      <c r="D20" s="14"/>
      <c r="E20" s="14"/>
      <c r="F20" s="14"/>
      <c r="G20" s="14"/>
      <c r="H20" s="14"/>
      <c r="I20" s="14"/>
    </row>
    <row r="21" spans="1:12" ht="23.25" customHeight="1" x14ac:dyDescent="0.3">
      <c r="A21" s="12"/>
      <c r="B21" s="12"/>
      <c r="C21" s="13"/>
      <c r="D21" s="14"/>
      <c r="E21" s="14"/>
      <c r="F21" s="14"/>
      <c r="G21" s="14"/>
      <c r="H21" s="14"/>
      <c r="I21" s="14"/>
    </row>
    <row r="22" spans="1:12" ht="23.25" customHeight="1" x14ac:dyDescent="0.3">
      <c r="A22" s="12"/>
      <c r="B22" s="12"/>
      <c r="C22" s="13"/>
      <c r="D22" s="14"/>
      <c r="E22" s="14"/>
      <c r="F22" s="14"/>
      <c r="G22" s="14"/>
      <c r="H22" s="14"/>
      <c r="I22" s="14"/>
    </row>
    <row r="23" spans="1:12" ht="23.25" customHeight="1" x14ac:dyDescent="0.3">
      <c r="A23" s="12"/>
      <c r="B23" s="12"/>
      <c r="C23" s="13"/>
      <c r="D23" s="14"/>
      <c r="E23" s="14"/>
      <c r="F23" s="14"/>
      <c r="G23" s="14"/>
      <c r="H23" s="14"/>
      <c r="I23" s="14"/>
    </row>
    <row r="24" spans="1:12" ht="23.25" customHeight="1" x14ac:dyDescent="0.3">
      <c r="A24" s="33" t="s">
        <v>24</v>
      </c>
      <c r="B24" s="44"/>
      <c r="C24" s="15"/>
      <c r="D24" s="15"/>
      <c r="E24" s="15"/>
      <c r="F24" s="15"/>
      <c r="G24" s="15"/>
      <c r="H24" s="15"/>
      <c r="I24" s="15"/>
    </row>
    <row r="25" spans="1:12" x14ac:dyDescent="0.3">
      <c r="A25" s="30"/>
      <c r="B25" s="30"/>
      <c r="C25" s="16"/>
      <c r="D25" s="16"/>
      <c r="E25" s="16"/>
      <c r="F25" s="16"/>
      <c r="G25" s="16"/>
      <c r="H25" s="16"/>
      <c r="I25" s="16"/>
    </row>
    <row r="26" spans="1:12" ht="29.25" customHeight="1" x14ac:dyDescent="0.3">
      <c r="A26" s="4" t="s">
        <v>1</v>
      </c>
      <c r="B26" s="4" t="s">
        <v>2</v>
      </c>
      <c r="C26" s="4" t="s">
        <v>3</v>
      </c>
      <c r="D26" s="4" t="s">
        <v>4</v>
      </c>
      <c r="E26" s="4" t="s">
        <v>107</v>
      </c>
      <c r="F26" s="4" t="s">
        <v>5</v>
      </c>
      <c r="G26" s="4" t="s">
        <v>6</v>
      </c>
      <c r="H26" s="4" t="s">
        <v>7</v>
      </c>
      <c r="I26" s="4" t="s">
        <v>8</v>
      </c>
    </row>
    <row r="27" spans="1:12" ht="38.1" customHeight="1" x14ac:dyDescent="0.3">
      <c r="A27" s="29" t="s">
        <v>9</v>
      </c>
      <c r="B27" s="43" t="s">
        <v>78</v>
      </c>
      <c r="C27" s="5">
        <v>4</v>
      </c>
      <c r="D27" s="6">
        <f>(4125157)*4%+4125157</f>
        <v>4290163.28</v>
      </c>
      <c r="E27" s="6">
        <f>D27/2</f>
        <v>2145081.64</v>
      </c>
      <c r="F27" s="6">
        <f>E27*7%</f>
        <v>150155.71480000002</v>
      </c>
      <c r="G27" s="6">
        <f>E27+F27</f>
        <v>2295237.3548000003</v>
      </c>
      <c r="H27" s="6">
        <f t="shared" ref="H27:H39" si="6">G27*1.6%</f>
        <v>36723.797676800008</v>
      </c>
      <c r="I27" s="6">
        <f t="shared" ref="I27:I39" si="7">G27+H27</f>
        <v>2331961.1524768001</v>
      </c>
      <c r="K27" s="7"/>
    </row>
    <row r="28" spans="1:12" ht="38.1" customHeight="1" x14ac:dyDescent="0.3">
      <c r="A28" s="29" t="s">
        <v>26</v>
      </c>
      <c r="B28" s="43" t="s">
        <v>27</v>
      </c>
      <c r="C28" s="5">
        <v>2</v>
      </c>
      <c r="D28" s="6">
        <f>925475*2</f>
        <v>1850950</v>
      </c>
      <c r="E28" s="6">
        <f t="shared" ref="E28:E39" si="8">D28/2</f>
        <v>925475</v>
      </c>
      <c r="F28" s="6">
        <f t="shared" ref="F28:F39" si="9">E28*7%</f>
        <v>64783.250000000007</v>
      </c>
      <c r="G28" s="6">
        <f t="shared" ref="G28:G39" si="10">E28+F28</f>
        <v>990258.25</v>
      </c>
      <c r="H28" s="6">
        <f t="shared" si="6"/>
        <v>15844.132</v>
      </c>
      <c r="I28" s="6">
        <f t="shared" si="7"/>
        <v>1006102.382</v>
      </c>
      <c r="K28" s="7"/>
    </row>
    <row r="29" spans="1:12" ht="38.1" customHeight="1" x14ac:dyDescent="0.3">
      <c r="A29" s="29" t="s">
        <v>12</v>
      </c>
      <c r="B29" s="43" t="s">
        <v>27</v>
      </c>
      <c r="C29" s="5">
        <v>2</v>
      </c>
      <c r="D29" s="6">
        <f>925475*2</f>
        <v>1850950</v>
      </c>
      <c r="E29" s="6">
        <f t="shared" si="8"/>
        <v>925475</v>
      </c>
      <c r="F29" s="6">
        <f t="shared" si="9"/>
        <v>64783.250000000007</v>
      </c>
      <c r="G29" s="6">
        <f t="shared" si="10"/>
        <v>990258.25</v>
      </c>
      <c r="H29" s="6">
        <f t="shared" si="6"/>
        <v>15844.132</v>
      </c>
      <c r="I29" s="6">
        <f t="shared" si="7"/>
        <v>1006102.382</v>
      </c>
      <c r="K29" s="7"/>
    </row>
    <row r="30" spans="1:12" ht="38.1" customHeight="1" x14ac:dyDescent="0.3">
      <c r="A30" s="29" t="s">
        <v>17</v>
      </c>
      <c r="B30" s="43" t="s">
        <v>28</v>
      </c>
      <c r="C30" s="5">
        <v>1</v>
      </c>
      <c r="D30" s="6">
        <f t="shared" ref="D30:D39" si="11">(889880*4%)+889880</f>
        <v>925475.2</v>
      </c>
      <c r="E30" s="6">
        <f t="shared" si="8"/>
        <v>462737.6</v>
      </c>
      <c r="F30" s="6">
        <f t="shared" si="9"/>
        <v>32391.632000000001</v>
      </c>
      <c r="G30" s="6">
        <f t="shared" si="10"/>
        <v>495129.23199999996</v>
      </c>
      <c r="H30" s="6">
        <f t="shared" si="6"/>
        <v>7922.0677119999991</v>
      </c>
      <c r="I30" s="6">
        <f t="shared" si="7"/>
        <v>503051.29971199995</v>
      </c>
      <c r="K30" s="7"/>
    </row>
    <row r="31" spans="1:12" ht="38.1" customHeight="1" x14ac:dyDescent="0.3">
      <c r="A31" s="29" t="s">
        <v>79</v>
      </c>
      <c r="B31" s="43" t="s">
        <v>67</v>
      </c>
      <c r="C31" s="5">
        <v>1</v>
      </c>
      <c r="D31" s="6">
        <f t="shared" si="11"/>
        <v>925475.2</v>
      </c>
      <c r="E31" s="6">
        <f t="shared" si="8"/>
        <v>462737.6</v>
      </c>
      <c r="F31" s="6">
        <f t="shared" si="9"/>
        <v>32391.632000000001</v>
      </c>
      <c r="G31" s="6">
        <f t="shared" si="10"/>
        <v>495129.23199999996</v>
      </c>
      <c r="H31" s="6">
        <f t="shared" si="6"/>
        <v>7922.0677119999991</v>
      </c>
      <c r="I31" s="6">
        <f t="shared" si="7"/>
        <v>503051.29971199995</v>
      </c>
      <c r="K31" s="7"/>
    </row>
    <row r="32" spans="1:12" ht="38.1" customHeight="1" x14ac:dyDescent="0.3">
      <c r="A32" s="29" t="s">
        <v>15</v>
      </c>
      <c r="B32" s="43" t="s">
        <v>29</v>
      </c>
      <c r="C32" s="5">
        <v>1</v>
      </c>
      <c r="D32" s="6">
        <f t="shared" si="11"/>
        <v>925475.2</v>
      </c>
      <c r="E32" s="6">
        <f t="shared" si="8"/>
        <v>462737.6</v>
      </c>
      <c r="F32" s="6">
        <f t="shared" si="9"/>
        <v>32391.632000000001</v>
      </c>
      <c r="G32" s="6">
        <f t="shared" si="10"/>
        <v>495129.23199999996</v>
      </c>
      <c r="H32" s="6">
        <f t="shared" si="6"/>
        <v>7922.0677119999991</v>
      </c>
      <c r="I32" s="6">
        <f t="shared" si="7"/>
        <v>503051.29971199995</v>
      </c>
      <c r="J32" s="46"/>
      <c r="K32" s="7"/>
    </row>
    <row r="33" spans="1:11" ht="38.1" customHeight="1" x14ac:dyDescent="0.3">
      <c r="A33" s="29" t="s">
        <v>68</v>
      </c>
      <c r="B33" s="43" t="s">
        <v>29</v>
      </c>
      <c r="C33" s="5">
        <v>1</v>
      </c>
      <c r="D33" s="6">
        <f t="shared" si="11"/>
        <v>925475.2</v>
      </c>
      <c r="E33" s="6">
        <f t="shared" si="8"/>
        <v>462737.6</v>
      </c>
      <c r="F33" s="6">
        <f t="shared" si="9"/>
        <v>32391.632000000001</v>
      </c>
      <c r="G33" s="6">
        <f t="shared" si="10"/>
        <v>495129.23199999996</v>
      </c>
      <c r="H33" s="6">
        <f t="shared" si="6"/>
        <v>7922.0677119999991</v>
      </c>
      <c r="I33" s="6">
        <f t="shared" si="7"/>
        <v>503051.29971199995</v>
      </c>
      <c r="K33" s="7"/>
    </row>
    <row r="34" spans="1:11" ht="38.1" customHeight="1" x14ac:dyDescent="0.3">
      <c r="A34" s="29" t="s">
        <v>69</v>
      </c>
      <c r="B34" s="43" t="s">
        <v>29</v>
      </c>
      <c r="C34" s="5">
        <v>1</v>
      </c>
      <c r="D34" s="6">
        <f t="shared" si="11"/>
        <v>925475.2</v>
      </c>
      <c r="E34" s="6">
        <f t="shared" si="8"/>
        <v>462737.6</v>
      </c>
      <c r="F34" s="6">
        <f t="shared" si="9"/>
        <v>32391.632000000001</v>
      </c>
      <c r="G34" s="6">
        <f t="shared" si="10"/>
        <v>495129.23199999996</v>
      </c>
      <c r="H34" s="6">
        <f t="shared" si="6"/>
        <v>7922.0677119999991</v>
      </c>
      <c r="I34" s="6">
        <f t="shared" si="7"/>
        <v>503051.29971199995</v>
      </c>
      <c r="K34" s="7"/>
    </row>
    <row r="35" spans="1:11" ht="38.1" customHeight="1" x14ac:dyDescent="0.3">
      <c r="A35" s="29" t="s">
        <v>30</v>
      </c>
      <c r="B35" s="43" t="s">
        <v>29</v>
      </c>
      <c r="C35" s="5">
        <v>1</v>
      </c>
      <c r="D35" s="6">
        <f t="shared" si="11"/>
        <v>925475.2</v>
      </c>
      <c r="E35" s="6">
        <f t="shared" si="8"/>
        <v>462737.6</v>
      </c>
      <c r="F35" s="6">
        <f t="shared" si="9"/>
        <v>32391.632000000001</v>
      </c>
      <c r="G35" s="6">
        <f t="shared" si="10"/>
        <v>495129.23199999996</v>
      </c>
      <c r="H35" s="6">
        <f t="shared" si="6"/>
        <v>7922.0677119999991</v>
      </c>
      <c r="I35" s="6">
        <f t="shared" si="7"/>
        <v>503051.29971199995</v>
      </c>
      <c r="K35" s="7"/>
    </row>
    <row r="36" spans="1:11" ht="38.1" customHeight="1" x14ac:dyDescent="0.3">
      <c r="A36" s="29" t="s">
        <v>31</v>
      </c>
      <c r="B36" s="43" t="s">
        <v>29</v>
      </c>
      <c r="C36" s="5">
        <v>1</v>
      </c>
      <c r="D36" s="6">
        <f t="shared" si="11"/>
        <v>925475.2</v>
      </c>
      <c r="E36" s="6">
        <f t="shared" si="8"/>
        <v>462737.6</v>
      </c>
      <c r="F36" s="6">
        <f t="shared" si="9"/>
        <v>32391.632000000001</v>
      </c>
      <c r="G36" s="6">
        <f t="shared" si="10"/>
        <v>495129.23199999996</v>
      </c>
      <c r="H36" s="6">
        <f t="shared" si="6"/>
        <v>7922.0677119999991</v>
      </c>
      <c r="I36" s="6">
        <f t="shared" si="7"/>
        <v>503051.29971199995</v>
      </c>
      <c r="K36" s="7"/>
    </row>
    <row r="37" spans="1:11" ht="38.1" customHeight="1" x14ac:dyDescent="0.3">
      <c r="A37" s="29" t="s">
        <v>32</v>
      </c>
      <c r="B37" s="43" t="s">
        <v>29</v>
      </c>
      <c r="C37" s="5">
        <v>1</v>
      </c>
      <c r="D37" s="6">
        <f t="shared" si="11"/>
        <v>925475.2</v>
      </c>
      <c r="E37" s="6">
        <f t="shared" si="8"/>
        <v>462737.6</v>
      </c>
      <c r="F37" s="6">
        <f t="shared" si="9"/>
        <v>32391.632000000001</v>
      </c>
      <c r="G37" s="6">
        <f t="shared" si="10"/>
        <v>495129.23199999996</v>
      </c>
      <c r="H37" s="6">
        <f t="shared" si="6"/>
        <v>7922.0677119999991</v>
      </c>
      <c r="I37" s="6">
        <f t="shared" si="7"/>
        <v>503051.29971199995</v>
      </c>
      <c r="K37" s="7"/>
    </row>
    <row r="38" spans="1:11" ht="38.1" customHeight="1" x14ac:dyDescent="0.3">
      <c r="A38" s="29" t="s">
        <v>33</v>
      </c>
      <c r="B38" s="43" t="s">
        <v>29</v>
      </c>
      <c r="C38" s="5">
        <v>1</v>
      </c>
      <c r="D38" s="6">
        <f t="shared" si="11"/>
        <v>925475.2</v>
      </c>
      <c r="E38" s="6">
        <f t="shared" si="8"/>
        <v>462737.6</v>
      </c>
      <c r="F38" s="6">
        <f t="shared" si="9"/>
        <v>32391.632000000001</v>
      </c>
      <c r="G38" s="6">
        <f t="shared" si="10"/>
        <v>495129.23199999996</v>
      </c>
      <c r="H38" s="6">
        <f t="shared" si="6"/>
        <v>7922.0677119999991</v>
      </c>
      <c r="I38" s="6">
        <f t="shared" si="7"/>
        <v>503051.29971199995</v>
      </c>
      <c r="K38" s="7"/>
    </row>
    <row r="39" spans="1:11" ht="38.1" customHeight="1" x14ac:dyDescent="0.3">
      <c r="A39" s="29" t="s">
        <v>34</v>
      </c>
      <c r="B39" s="43" t="s">
        <v>29</v>
      </c>
      <c r="C39" s="5">
        <v>1</v>
      </c>
      <c r="D39" s="6">
        <f t="shared" si="11"/>
        <v>925475.2</v>
      </c>
      <c r="E39" s="6">
        <f t="shared" si="8"/>
        <v>462737.6</v>
      </c>
      <c r="F39" s="6">
        <f t="shared" si="9"/>
        <v>32391.632000000001</v>
      </c>
      <c r="G39" s="6">
        <f t="shared" si="10"/>
        <v>495129.23199999996</v>
      </c>
      <c r="H39" s="6">
        <f t="shared" si="6"/>
        <v>7922.0677119999991</v>
      </c>
      <c r="I39" s="6">
        <f t="shared" si="7"/>
        <v>503051.29971199995</v>
      </c>
      <c r="K39" s="7"/>
    </row>
    <row r="40" spans="1:11" ht="27.75" customHeight="1" x14ac:dyDescent="0.3">
      <c r="A40" s="141" t="s">
        <v>23</v>
      </c>
      <c r="B40" s="142"/>
      <c r="C40" s="9">
        <f t="shared" ref="C40:I40" si="12">SUM(C27:C39)</f>
        <v>18</v>
      </c>
      <c r="D40" s="10">
        <f t="shared" si="12"/>
        <v>17246815.279999994</v>
      </c>
      <c r="E40" s="10">
        <f t="shared" si="12"/>
        <v>8623407.6399999969</v>
      </c>
      <c r="F40" s="10">
        <f t="shared" si="12"/>
        <v>603638.53479999991</v>
      </c>
      <c r="G40" s="10">
        <f t="shared" si="12"/>
        <v>9227046.1748000011</v>
      </c>
      <c r="H40" s="10">
        <f t="shared" si="12"/>
        <v>147632.7387968</v>
      </c>
      <c r="I40" s="10">
        <f t="shared" si="12"/>
        <v>9374678.9135968033</v>
      </c>
      <c r="K40" s="7"/>
    </row>
    <row r="41" spans="1:11" ht="10.5" customHeight="1" x14ac:dyDescent="0.3">
      <c r="A41" s="12"/>
      <c r="B41" s="12"/>
      <c r="C41" s="17"/>
      <c r="D41" s="14"/>
      <c r="E41" s="14"/>
      <c r="F41" s="14"/>
      <c r="G41" s="14"/>
      <c r="H41" s="14"/>
      <c r="I41" s="14"/>
      <c r="K41" s="18"/>
    </row>
    <row r="42" spans="1:11" ht="27.75" customHeight="1" x14ac:dyDescent="0.3">
      <c r="A42" s="12"/>
      <c r="B42" s="12"/>
      <c r="C42" s="17"/>
      <c r="D42" s="14"/>
      <c r="E42" s="14"/>
      <c r="F42" s="14"/>
      <c r="G42" s="14"/>
      <c r="H42" s="14"/>
      <c r="I42" s="14"/>
      <c r="K42" s="19"/>
    </row>
    <row r="43" spans="1:11" ht="61.5" customHeight="1" x14ac:dyDescent="0.3"/>
    <row r="44" spans="1:11" ht="18.75" x14ac:dyDescent="0.3">
      <c r="A44" s="139" t="s">
        <v>35</v>
      </c>
      <c r="B44" s="139"/>
      <c r="C44" s="139"/>
      <c r="D44" s="139"/>
      <c r="E44" s="139"/>
      <c r="F44" s="139"/>
      <c r="G44" s="139"/>
      <c r="H44" s="139"/>
      <c r="I44" s="139"/>
    </row>
    <row r="45" spans="1:11" x14ac:dyDescent="0.3">
      <c r="A45" s="1"/>
      <c r="B45" s="1"/>
      <c r="C45" s="20"/>
      <c r="D45" s="20"/>
      <c r="E45" s="20"/>
    </row>
    <row r="46" spans="1:11" ht="33.75" customHeight="1" x14ac:dyDescent="0.3">
      <c r="A46" s="4" t="s">
        <v>1</v>
      </c>
      <c r="B46" s="4" t="s">
        <v>2</v>
      </c>
      <c r="C46" s="4" t="s">
        <v>3</v>
      </c>
      <c r="D46" s="4" t="s">
        <v>4</v>
      </c>
      <c r="E46" s="4" t="s">
        <v>107</v>
      </c>
      <c r="F46" s="4" t="s">
        <v>5</v>
      </c>
      <c r="G46" s="4" t="s">
        <v>6</v>
      </c>
      <c r="H46" s="4" t="s">
        <v>7</v>
      </c>
      <c r="I46" s="4" t="s">
        <v>8</v>
      </c>
    </row>
    <row r="47" spans="1:11" ht="44.25" customHeight="1" x14ac:dyDescent="0.3">
      <c r="A47" s="29" t="s">
        <v>9</v>
      </c>
      <c r="B47" s="43" t="s">
        <v>25</v>
      </c>
      <c r="C47" s="5">
        <v>4</v>
      </c>
      <c r="D47" s="6">
        <f>(4125157)*4%+4125157</f>
        <v>4290163.28</v>
      </c>
      <c r="E47" s="6">
        <f>D47/2</f>
        <v>2145081.64</v>
      </c>
      <c r="F47" s="6">
        <f>E47*7%</f>
        <v>150155.71480000002</v>
      </c>
      <c r="G47" s="6">
        <f>E47+F47</f>
        <v>2295237.3548000003</v>
      </c>
      <c r="H47" s="6">
        <f t="shared" ref="H47:H57" si="13">G47*1.6%</f>
        <v>36723.797676800008</v>
      </c>
      <c r="I47" s="6">
        <f t="shared" ref="I47:I57" si="14">G47+H47</f>
        <v>2331961.1524768001</v>
      </c>
    </row>
    <row r="48" spans="1:11" ht="42.75" customHeight="1" x14ac:dyDescent="0.3">
      <c r="A48" s="29" t="s">
        <v>80</v>
      </c>
      <c r="B48" s="43" t="s">
        <v>36</v>
      </c>
      <c r="C48" s="5">
        <v>2</v>
      </c>
      <c r="D48" s="6">
        <f>1320103*2</f>
        <v>2640206</v>
      </c>
      <c r="E48" s="6">
        <f t="shared" ref="E48:E57" si="15">D48/2</f>
        <v>1320103</v>
      </c>
      <c r="F48" s="6">
        <f t="shared" ref="F48:F57" si="16">E48*7%</f>
        <v>92407.21</v>
      </c>
      <c r="G48" s="6">
        <f t="shared" ref="G48:G57" si="17">E48+F48</f>
        <v>1412510.21</v>
      </c>
      <c r="H48" s="6">
        <f t="shared" si="13"/>
        <v>22600.163359999999</v>
      </c>
      <c r="I48" s="6">
        <f t="shared" si="14"/>
        <v>1435110.3733599999</v>
      </c>
    </row>
    <row r="49" spans="1:9" ht="35.25" customHeight="1" x14ac:dyDescent="0.3">
      <c r="A49" s="29" t="s">
        <v>12</v>
      </c>
      <c r="B49" s="43" t="s">
        <v>37</v>
      </c>
      <c r="C49" s="5">
        <v>1</v>
      </c>
      <c r="D49" s="6">
        <f>(889880*4%)+889880</f>
        <v>925475.2</v>
      </c>
      <c r="E49" s="6">
        <f t="shared" si="15"/>
        <v>462737.6</v>
      </c>
      <c r="F49" s="6">
        <f t="shared" si="16"/>
        <v>32391.632000000001</v>
      </c>
      <c r="G49" s="6">
        <f t="shared" si="17"/>
        <v>495129.23199999996</v>
      </c>
      <c r="H49" s="6">
        <f t="shared" si="13"/>
        <v>7922.0677119999991</v>
      </c>
      <c r="I49" s="6">
        <f t="shared" si="14"/>
        <v>503051.29971199995</v>
      </c>
    </row>
    <row r="50" spans="1:9" ht="48.75" customHeight="1" x14ac:dyDescent="0.3">
      <c r="A50" s="29" t="s">
        <v>38</v>
      </c>
      <c r="B50" s="43" t="s">
        <v>39</v>
      </c>
      <c r="C50" s="5">
        <v>1</v>
      </c>
      <c r="D50" s="6">
        <f>(889880*4%)+889880</f>
        <v>925475.2</v>
      </c>
      <c r="E50" s="6">
        <f t="shared" si="15"/>
        <v>462737.6</v>
      </c>
      <c r="F50" s="6">
        <f t="shared" si="16"/>
        <v>32391.632000000001</v>
      </c>
      <c r="G50" s="6">
        <f t="shared" si="17"/>
        <v>495129.23199999996</v>
      </c>
      <c r="H50" s="6">
        <f t="shared" si="13"/>
        <v>7922.0677119999991</v>
      </c>
      <c r="I50" s="6">
        <f t="shared" si="14"/>
        <v>503051.29971199995</v>
      </c>
    </row>
    <row r="51" spans="1:9" ht="36" customHeight="1" x14ac:dyDescent="0.3">
      <c r="A51" s="29" t="s">
        <v>15</v>
      </c>
      <c r="B51" s="43" t="s">
        <v>39</v>
      </c>
      <c r="C51" s="5">
        <v>1</v>
      </c>
      <c r="D51" s="6">
        <f>(889880*4%)+889880</f>
        <v>925475.2</v>
      </c>
      <c r="E51" s="6">
        <f t="shared" si="15"/>
        <v>462737.6</v>
      </c>
      <c r="F51" s="6">
        <f t="shared" si="16"/>
        <v>32391.632000000001</v>
      </c>
      <c r="G51" s="6">
        <f t="shared" si="17"/>
        <v>495129.23199999996</v>
      </c>
      <c r="H51" s="6">
        <f t="shared" si="13"/>
        <v>7922.0677119999991</v>
      </c>
      <c r="I51" s="6">
        <f t="shared" si="14"/>
        <v>503051.29971199995</v>
      </c>
    </row>
    <row r="52" spans="1:9" ht="45.75" customHeight="1" x14ac:dyDescent="0.3">
      <c r="A52" s="29" t="s">
        <v>40</v>
      </c>
      <c r="B52" s="43" t="s">
        <v>41</v>
      </c>
      <c r="C52" s="5">
        <v>1</v>
      </c>
      <c r="D52" s="6">
        <f>(1269330*4%)+1269330</f>
        <v>1320103.2</v>
      </c>
      <c r="E52" s="6">
        <f t="shared" si="15"/>
        <v>660051.6</v>
      </c>
      <c r="F52" s="6">
        <f t="shared" si="16"/>
        <v>46203.612000000001</v>
      </c>
      <c r="G52" s="6">
        <f t="shared" si="17"/>
        <v>706255.21199999994</v>
      </c>
      <c r="H52" s="6">
        <f t="shared" si="13"/>
        <v>11300.083391999999</v>
      </c>
      <c r="I52" s="6">
        <f t="shared" si="14"/>
        <v>717555.29539199988</v>
      </c>
    </row>
    <row r="53" spans="1:9" ht="39.75" customHeight="1" x14ac:dyDescent="0.3">
      <c r="A53" s="29" t="s">
        <v>42</v>
      </c>
      <c r="B53" s="43" t="s">
        <v>43</v>
      </c>
      <c r="C53" s="5">
        <v>1</v>
      </c>
      <c r="D53" s="6">
        <f>(889880*4%)+889880</f>
        <v>925475.2</v>
      </c>
      <c r="E53" s="6">
        <f t="shared" si="15"/>
        <v>462737.6</v>
      </c>
      <c r="F53" s="6">
        <f t="shared" si="16"/>
        <v>32391.632000000001</v>
      </c>
      <c r="G53" s="6">
        <f t="shared" si="17"/>
        <v>495129.23199999996</v>
      </c>
      <c r="H53" s="6">
        <f t="shared" si="13"/>
        <v>7922.0677119999991</v>
      </c>
      <c r="I53" s="6">
        <f t="shared" si="14"/>
        <v>503051.29971199995</v>
      </c>
    </row>
    <row r="54" spans="1:9" ht="54.75" customHeight="1" x14ac:dyDescent="0.3">
      <c r="A54" s="29" t="s">
        <v>44</v>
      </c>
      <c r="B54" s="43" t="s">
        <v>43</v>
      </c>
      <c r="C54" s="5">
        <v>1</v>
      </c>
      <c r="D54" s="6">
        <f>(889880*4%)+889880</f>
        <v>925475.2</v>
      </c>
      <c r="E54" s="6">
        <f t="shared" si="15"/>
        <v>462737.6</v>
      </c>
      <c r="F54" s="6">
        <f t="shared" si="16"/>
        <v>32391.632000000001</v>
      </c>
      <c r="G54" s="6">
        <f t="shared" si="17"/>
        <v>495129.23199999996</v>
      </c>
      <c r="H54" s="6">
        <f t="shared" si="13"/>
        <v>7922.0677119999991</v>
      </c>
      <c r="I54" s="6">
        <f t="shared" si="14"/>
        <v>503051.29971199995</v>
      </c>
    </row>
    <row r="55" spans="1:9" ht="36" customHeight="1" x14ac:dyDescent="0.3">
      <c r="A55" s="29" t="s">
        <v>45</v>
      </c>
      <c r="B55" s="43" t="s">
        <v>43</v>
      </c>
      <c r="C55" s="5">
        <v>1</v>
      </c>
      <c r="D55" s="6">
        <f>(889880*4%)+889880</f>
        <v>925475.2</v>
      </c>
      <c r="E55" s="6">
        <f t="shared" si="15"/>
        <v>462737.6</v>
      </c>
      <c r="F55" s="6">
        <f t="shared" si="16"/>
        <v>32391.632000000001</v>
      </c>
      <c r="G55" s="6">
        <f t="shared" si="17"/>
        <v>495129.23199999996</v>
      </c>
      <c r="H55" s="6">
        <f t="shared" si="13"/>
        <v>7922.0677119999991</v>
      </c>
      <c r="I55" s="6">
        <f t="shared" si="14"/>
        <v>503051.29971199995</v>
      </c>
    </row>
    <row r="56" spans="1:9" ht="36.75" customHeight="1" x14ac:dyDescent="0.3">
      <c r="A56" s="29" t="s">
        <v>46</v>
      </c>
      <c r="B56" s="43" t="s">
        <v>43</v>
      </c>
      <c r="C56" s="5">
        <v>1</v>
      </c>
      <c r="D56" s="6">
        <f>(889880*4%)+889880</f>
        <v>925475.2</v>
      </c>
      <c r="E56" s="6">
        <f t="shared" si="15"/>
        <v>462737.6</v>
      </c>
      <c r="F56" s="6">
        <f t="shared" si="16"/>
        <v>32391.632000000001</v>
      </c>
      <c r="G56" s="6">
        <f t="shared" si="17"/>
        <v>495129.23199999996</v>
      </c>
      <c r="H56" s="6">
        <f t="shared" si="13"/>
        <v>7922.0677119999991</v>
      </c>
      <c r="I56" s="6">
        <f t="shared" si="14"/>
        <v>503051.29971199995</v>
      </c>
    </row>
    <row r="57" spans="1:9" ht="37.5" customHeight="1" x14ac:dyDescent="0.3">
      <c r="A57" s="29" t="s">
        <v>47</v>
      </c>
      <c r="B57" s="43" t="s">
        <v>43</v>
      </c>
      <c r="C57" s="5">
        <v>1</v>
      </c>
      <c r="D57" s="6">
        <f>(889880*4%)+889880</f>
        <v>925475.2</v>
      </c>
      <c r="E57" s="6">
        <f t="shared" si="15"/>
        <v>462737.6</v>
      </c>
      <c r="F57" s="6">
        <f t="shared" si="16"/>
        <v>32391.632000000001</v>
      </c>
      <c r="G57" s="6">
        <f t="shared" si="17"/>
        <v>495129.23199999996</v>
      </c>
      <c r="H57" s="6">
        <f t="shared" si="13"/>
        <v>7922.0677119999991</v>
      </c>
      <c r="I57" s="6">
        <f t="shared" si="14"/>
        <v>503051.29971199995</v>
      </c>
    </row>
    <row r="58" spans="1:9" ht="24.75" customHeight="1" x14ac:dyDescent="0.3">
      <c r="A58" s="141" t="s">
        <v>23</v>
      </c>
      <c r="B58" s="142"/>
      <c r="C58" s="21">
        <f t="shared" ref="C58:I58" si="18">SUM(C47:C57)</f>
        <v>15</v>
      </c>
      <c r="D58" s="10">
        <f t="shared" si="18"/>
        <v>15654274.079999994</v>
      </c>
      <c r="E58" s="10">
        <f t="shared" si="18"/>
        <v>7827137.0399999972</v>
      </c>
      <c r="F58" s="10">
        <f t="shared" si="18"/>
        <v>547899.59279999998</v>
      </c>
      <c r="G58" s="10">
        <f t="shared" si="18"/>
        <v>8375036.6327999998</v>
      </c>
      <c r="H58" s="10">
        <f t="shared" si="18"/>
        <v>134000.58612480003</v>
      </c>
      <c r="I58" s="10">
        <f t="shared" si="18"/>
        <v>8509037.2189248018</v>
      </c>
    </row>
    <row r="59" spans="1:9" ht="33.75" customHeight="1" x14ac:dyDescent="0.3">
      <c r="A59" s="12"/>
      <c r="B59" s="12"/>
      <c r="C59" s="13"/>
      <c r="D59" s="14"/>
      <c r="E59" s="14"/>
      <c r="F59" s="14"/>
      <c r="G59" s="14"/>
      <c r="H59" s="14"/>
      <c r="I59" s="14"/>
    </row>
    <row r="60" spans="1:9" ht="27" customHeight="1" x14ac:dyDescent="0.3"/>
    <row r="61" spans="1:9" ht="15.75" customHeight="1" x14ac:dyDescent="0.3"/>
    <row r="62" spans="1:9" ht="18.75" x14ac:dyDescent="0.3">
      <c r="A62" s="139" t="s">
        <v>48</v>
      </c>
      <c r="B62" s="139"/>
      <c r="C62" s="139"/>
      <c r="D62" s="139"/>
      <c r="E62" s="139"/>
      <c r="F62" s="139"/>
      <c r="G62" s="139"/>
      <c r="H62" s="139"/>
      <c r="I62" s="139"/>
    </row>
    <row r="63" spans="1:9" x14ac:dyDescent="0.3">
      <c r="A63" s="1"/>
      <c r="B63" s="1"/>
      <c r="C63" s="20"/>
      <c r="D63" s="20"/>
      <c r="E63" s="20"/>
    </row>
    <row r="64" spans="1:9" ht="24" x14ac:dyDescent="0.3">
      <c r="A64" s="4" t="s">
        <v>1</v>
      </c>
      <c r="B64" s="4" t="s">
        <v>2</v>
      </c>
      <c r="C64" s="4" t="s">
        <v>3</v>
      </c>
      <c r="D64" s="4" t="s">
        <v>4</v>
      </c>
      <c r="E64" s="4" t="s">
        <v>107</v>
      </c>
      <c r="F64" s="4" t="s">
        <v>5</v>
      </c>
      <c r="G64" s="4" t="s">
        <v>6</v>
      </c>
      <c r="H64" s="4" t="s">
        <v>7</v>
      </c>
      <c r="I64" s="4" t="s">
        <v>8</v>
      </c>
    </row>
    <row r="65" spans="1:9" ht="39.75" customHeight="1" x14ac:dyDescent="0.3">
      <c r="A65" s="29" t="s">
        <v>9</v>
      </c>
      <c r="B65" s="43" t="s">
        <v>81</v>
      </c>
      <c r="C65" s="5">
        <v>4</v>
      </c>
      <c r="D65" s="6">
        <f>(4125157)*4%+4125157</f>
        <v>4290163.28</v>
      </c>
      <c r="E65" s="6">
        <f>D65/2</f>
        <v>2145081.64</v>
      </c>
      <c r="F65" s="6">
        <f>E65*7%</f>
        <v>150155.71480000002</v>
      </c>
      <c r="G65" s="6">
        <f>E65+F65</f>
        <v>2295237.3548000003</v>
      </c>
      <c r="H65" s="6">
        <f t="shared" ref="H65:H74" si="19">G65*1.6%</f>
        <v>36723.797676800008</v>
      </c>
      <c r="I65" s="6">
        <f t="shared" ref="I65:I74" si="20">G65+H65</f>
        <v>2331961.1524768001</v>
      </c>
    </row>
    <row r="66" spans="1:9" ht="50.1" customHeight="1" x14ac:dyDescent="0.3">
      <c r="A66" s="29" t="s">
        <v>26</v>
      </c>
      <c r="B66" s="43" t="s">
        <v>49</v>
      </c>
      <c r="C66" s="5">
        <v>3</v>
      </c>
      <c r="D66" s="6">
        <f>1320103*3</f>
        <v>3960309</v>
      </c>
      <c r="E66" s="6">
        <f t="shared" ref="E66:E74" si="21">D66/2</f>
        <v>1980154.5</v>
      </c>
      <c r="F66" s="6">
        <f t="shared" ref="F66:F74" si="22">E66*7%</f>
        <v>138610.815</v>
      </c>
      <c r="G66" s="6">
        <f t="shared" ref="G66:G74" si="23">E66+F66</f>
        <v>2118765.3149999999</v>
      </c>
      <c r="H66" s="6">
        <f t="shared" si="19"/>
        <v>33900.245040000002</v>
      </c>
      <c r="I66" s="6">
        <f t="shared" si="20"/>
        <v>2152665.5600399999</v>
      </c>
    </row>
    <row r="67" spans="1:9" ht="50.1" customHeight="1" x14ac:dyDescent="0.3">
      <c r="A67" s="29" t="s">
        <v>50</v>
      </c>
      <c r="B67" s="43" t="s">
        <v>51</v>
      </c>
      <c r="C67" s="5">
        <v>2</v>
      </c>
      <c r="D67" s="6">
        <f>925475*2</f>
        <v>1850950</v>
      </c>
      <c r="E67" s="6">
        <f t="shared" si="21"/>
        <v>925475</v>
      </c>
      <c r="F67" s="6">
        <f t="shared" si="22"/>
        <v>64783.250000000007</v>
      </c>
      <c r="G67" s="6">
        <f t="shared" si="23"/>
        <v>990258.25</v>
      </c>
      <c r="H67" s="6">
        <f t="shared" si="19"/>
        <v>15844.132</v>
      </c>
      <c r="I67" s="6">
        <f t="shared" si="20"/>
        <v>1006102.382</v>
      </c>
    </row>
    <row r="68" spans="1:9" ht="50.1" customHeight="1" x14ac:dyDescent="0.3">
      <c r="A68" s="29" t="s">
        <v>75</v>
      </c>
      <c r="B68" s="43" t="s">
        <v>52</v>
      </c>
      <c r="C68" s="5">
        <v>1</v>
      </c>
      <c r="D68" s="6">
        <f>(1269330*4%)+1269330</f>
        <v>1320103.2</v>
      </c>
      <c r="E68" s="6">
        <f t="shared" si="21"/>
        <v>660051.6</v>
      </c>
      <c r="F68" s="6">
        <f t="shared" si="22"/>
        <v>46203.612000000001</v>
      </c>
      <c r="G68" s="6">
        <f t="shared" si="23"/>
        <v>706255.21199999994</v>
      </c>
      <c r="H68" s="6">
        <f t="shared" si="19"/>
        <v>11300.083391999999</v>
      </c>
      <c r="I68" s="6">
        <f t="shared" si="20"/>
        <v>717555.29539199988</v>
      </c>
    </row>
    <row r="69" spans="1:9" ht="50.1" customHeight="1" x14ac:dyDescent="0.3">
      <c r="A69" s="29" t="s">
        <v>16</v>
      </c>
      <c r="B69" s="43" t="s">
        <v>82</v>
      </c>
      <c r="C69" s="5">
        <v>2</v>
      </c>
      <c r="D69" s="6">
        <f>925475*2</f>
        <v>1850950</v>
      </c>
      <c r="E69" s="6">
        <f t="shared" si="21"/>
        <v>925475</v>
      </c>
      <c r="F69" s="6">
        <f t="shared" si="22"/>
        <v>64783.250000000007</v>
      </c>
      <c r="G69" s="6">
        <f t="shared" si="23"/>
        <v>990258.25</v>
      </c>
      <c r="H69" s="6">
        <f t="shared" si="19"/>
        <v>15844.132</v>
      </c>
      <c r="I69" s="6">
        <f t="shared" si="20"/>
        <v>1006102.382</v>
      </c>
    </row>
    <row r="70" spans="1:9" ht="50.1" customHeight="1" x14ac:dyDescent="0.3">
      <c r="A70" s="29" t="s">
        <v>17</v>
      </c>
      <c r="B70" s="43" t="s">
        <v>83</v>
      </c>
      <c r="C70" s="5">
        <v>1</v>
      </c>
      <c r="D70" s="6">
        <f>(889880*4%)+889880</f>
        <v>925475.2</v>
      </c>
      <c r="E70" s="6">
        <f t="shared" si="21"/>
        <v>462737.6</v>
      </c>
      <c r="F70" s="6">
        <f t="shared" si="22"/>
        <v>32391.632000000001</v>
      </c>
      <c r="G70" s="6">
        <f t="shared" si="23"/>
        <v>495129.23199999996</v>
      </c>
      <c r="H70" s="6">
        <f t="shared" si="19"/>
        <v>7922.0677119999991</v>
      </c>
      <c r="I70" s="6">
        <f t="shared" si="20"/>
        <v>503051.29971199995</v>
      </c>
    </row>
    <row r="71" spans="1:9" ht="50.1" customHeight="1" x14ac:dyDescent="0.3">
      <c r="A71" s="29" t="s">
        <v>53</v>
      </c>
      <c r="B71" s="43" t="s">
        <v>54</v>
      </c>
      <c r="C71" s="5">
        <v>1</v>
      </c>
      <c r="D71" s="6">
        <f>(889880*4%)+889880</f>
        <v>925475.2</v>
      </c>
      <c r="E71" s="6">
        <f t="shared" si="21"/>
        <v>462737.6</v>
      </c>
      <c r="F71" s="6">
        <f t="shared" si="22"/>
        <v>32391.632000000001</v>
      </c>
      <c r="G71" s="6">
        <f t="shared" si="23"/>
        <v>495129.23199999996</v>
      </c>
      <c r="H71" s="6">
        <f t="shared" si="19"/>
        <v>7922.0677119999991</v>
      </c>
      <c r="I71" s="6">
        <f t="shared" si="20"/>
        <v>503051.29971199995</v>
      </c>
    </row>
    <row r="72" spans="1:9" ht="50.1" customHeight="1" x14ac:dyDescent="0.3">
      <c r="A72" s="29" t="s">
        <v>55</v>
      </c>
      <c r="B72" s="43" t="s">
        <v>54</v>
      </c>
      <c r="C72" s="5">
        <v>1</v>
      </c>
      <c r="D72" s="6">
        <f>(889880*4%)+889880</f>
        <v>925475.2</v>
      </c>
      <c r="E72" s="6">
        <f t="shared" si="21"/>
        <v>462737.6</v>
      </c>
      <c r="F72" s="6">
        <f t="shared" si="22"/>
        <v>32391.632000000001</v>
      </c>
      <c r="G72" s="6">
        <f t="shared" si="23"/>
        <v>495129.23199999996</v>
      </c>
      <c r="H72" s="6">
        <f t="shared" si="19"/>
        <v>7922.0677119999991</v>
      </c>
      <c r="I72" s="6">
        <f t="shared" si="20"/>
        <v>503051.29971199995</v>
      </c>
    </row>
    <row r="73" spans="1:9" ht="50.1" customHeight="1" x14ac:dyDescent="0.3">
      <c r="A73" s="29" t="s">
        <v>56</v>
      </c>
      <c r="B73" s="43" t="s">
        <v>54</v>
      </c>
      <c r="C73" s="5">
        <v>1</v>
      </c>
      <c r="D73" s="6">
        <f>(889880*4%)+889880</f>
        <v>925475.2</v>
      </c>
      <c r="E73" s="6">
        <f t="shared" si="21"/>
        <v>462737.6</v>
      </c>
      <c r="F73" s="6">
        <f t="shared" si="22"/>
        <v>32391.632000000001</v>
      </c>
      <c r="G73" s="6">
        <f t="shared" si="23"/>
        <v>495129.23199999996</v>
      </c>
      <c r="H73" s="6">
        <f t="shared" si="19"/>
        <v>7922.0677119999991</v>
      </c>
      <c r="I73" s="6">
        <f t="shared" si="20"/>
        <v>503051.29971199995</v>
      </c>
    </row>
    <row r="74" spans="1:9" ht="50.1" customHeight="1" x14ac:dyDescent="0.3">
      <c r="A74" s="29" t="s">
        <v>57</v>
      </c>
      <c r="B74" s="43" t="s">
        <v>54</v>
      </c>
      <c r="C74" s="5">
        <v>1</v>
      </c>
      <c r="D74" s="6">
        <f>(889880*4%)+889880</f>
        <v>925475.2</v>
      </c>
      <c r="E74" s="6">
        <f t="shared" si="21"/>
        <v>462737.6</v>
      </c>
      <c r="F74" s="6">
        <f t="shared" si="22"/>
        <v>32391.632000000001</v>
      </c>
      <c r="G74" s="6">
        <f t="shared" si="23"/>
        <v>495129.23199999996</v>
      </c>
      <c r="H74" s="6">
        <f t="shared" si="19"/>
        <v>7922.0677119999991</v>
      </c>
      <c r="I74" s="6">
        <f t="shared" si="20"/>
        <v>503051.29971199995</v>
      </c>
    </row>
    <row r="75" spans="1:9" ht="26.25" customHeight="1" x14ac:dyDescent="0.3">
      <c r="A75" s="141" t="s">
        <v>23</v>
      </c>
      <c r="B75" s="142"/>
      <c r="C75" s="21">
        <f t="shared" ref="C75:I75" si="24">SUM(C65:C74)</f>
        <v>17</v>
      </c>
      <c r="D75" s="10">
        <f t="shared" si="24"/>
        <v>17899851.479999997</v>
      </c>
      <c r="E75" s="10">
        <f t="shared" si="24"/>
        <v>8949925.7399999984</v>
      </c>
      <c r="F75" s="10">
        <f t="shared" si="24"/>
        <v>626494.80180000002</v>
      </c>
      <c r="G75" s="10">
        <f t="shared" si="24"/>
        <v>9576420.5418000016</v>
      </c>
      <c r="H75" s="10">
        <f t="shared" si="24"/>
        <v>153222.72866879997</v>
      </c>
      <c r="I75" s="10">
        <f t="shared" si="24"/>
        <v>9729643.2704688013</v>
      </c>
    </row>
    <row r="76" spans="1:9" ht="80.25" customHeight="1" x14ac:dyDescent="0.3"/>
    <row r="77" spans="1:9" ht="12" customHeight="1" x14ac:dyDescent="0.3"/>
    <row r="78" spans="1:9" ht="18.75" x14ac:dyDescent="0.3">
      <c r="A78" s="34" t="s">
        <v>58</v>
      </c>
      <c r="B78" s="1"/>
      <c r="C78" s="3"/>
      <c r="D78" s="3"/>
      <c r="E78" s="3"/>
      <c r="F78" s="3"/>
      <c r="G78" s="3"/>
      <c r="H78" s="3"/>
      <c r="I78" s="3"/>
    </row>
    <row r="79" spans="1:9" ht="10.5" customHeight="1" x14ac:dyDescent="0.3">
      <c r="A79" s="1"/>
      <c r="B79" s="1"/>
      <c r="C79" s="20"/>
      <c r="D79" s="20"/>
      <c r="E79" s="20"/>
    </row>
    <row r="80" spans="1:9" ht="24" x14ac:dyDescent="0.3">
      <c r="A80" s="4" t="s">
        <v>1</v>
      </c>
      <c r="B80" s="4" t="s">
        <v>2</v>
      </c>
      <c r="C80" s="4" t="s">
        <v>3</v>
      </c>
      <c r="D80" s="4" t="s">
        <v>4</v>
      </c>
      <c r="E80" s="4" t="s">
        <v>107</v>
      </c>
      <c r="F80" s="4" t="s">
        <v>5</v>
      </c>
      <c r="G80" s="4" t="s">
        <v>6</v>
      </c>
      <c r="H80" s="4" t="s">
        <v>7</v>
      </c>
      <c r="I80" s="4" t="s">
        <v>8</v>
      </c>
    </row>
    <row r="81" spans="1:9" ht="38.1" customHeight="1" x14ac:dyDescent="0.3">
      <c r="A81" s="29" t="s">
        <v>9</v>
      </c>
      <c r="B81" s="43" t="s">
        <v>84</v>
      </c>
      <c r="C81" s="5">
        <v>4</v>
      </c>
      <c r="D81" s="6">
        <f>4290163+1320103</f>
        <v>5610266</v>
      </c>
      <c r="E81" s="6">
        <f>D81/2</f>
        <v>2805133</v>
      </c>
      <c r="F81" s="6">
        <f>E81*7%</f>
        <v>196359.31000000003</v>
      </c>
      <c r="G81" s="6">
        <f>E81+F81</f>
        <v>3001492.31</v>
      </c>
      <c r="H81" s="6">
        <f t="shared" ref="H81:H90" si="25">G81*1.6%</f>
        <v>48023.876960000001</v>
      </c>
      <c r="I81" s="6">
        <f t="shared" ref="I81:I90" si="26">G81+H81</f>
        <v>3049516.1869600001</v>
      </c>
    </row>
    <row r="82" spans="1:9" ht="38.1" customHeight="1" x14ac:dyDescent="0.3">
      <c r="A82" s="29" t="s">
        <v>85</v>
      </c>
      <c r="B82" s="43" t="s">
        <v>99</v>
      </c>
      <c r="C82" s="5">
        <v>2</v>
      </c>
      <c r="D82" s="6">
        <f>1320103*2</f>
        <v>2640206</v>
      </c>
      <c r="E82" s="6">
        <f t="shared" ref="E82:E90" si="27">D82/2</f>
        <v>1320103</v>
      </c>
      <c r="F82" s="6">
        <f t="shared" ref="F82:F90" si="28">E82*7%</f>
        <v>92407.21</v>
      </c>
      <c r="G82" s="6">
        <f t="shared" ref="G82:G90" si="29">E82+F82</f>
        <v>1412510.21</v>
      </c>
      <c r="H82" s="6">
        <f t="shared" si="25"/>
        <v>22600.163359999999</v>
      </c>
      <c r="I82" s="6">
        <f t="shared" si="26"/>
        <v>1435110.3733599999</v>
      </c>
    </row>
    <row r="83" spans="1:9" ht="38.1" customHeight="1" x14ac:dyDescent="0.3">
      <c r="A83" s="29" t="s">
        <v>12</v>
      </c>
      <c r="B83" s="43" t="s">
        <v>100</v>
      </c>
      <c r="C83" s="5">
        <v>2</v>
      </c>
      <c r="D83" s="6">
        <f>925475*2</f>
        <v>1850950</v>
      </c>
      <c r="E83" s="6">
        <f t="shared" si="27"/>
        <v>925475</v>
      </c>
      <c r="F83" s="6">
        <f t="shared" si="28"/>
        <v>64783.250000000007</v>
      </c>
      <c r="G83" s="6">
        <f t="shared" si="29"/>
        <v>990258.25</v>
      </c>
      <c r="H83" s="6">
        <f t="shared" si="25"/>
        <v>15844.132</v>
      </c>
      <c r="I83" s="6">
        <f t="shared" si="26"/>
        <v>1006102.382</v>
      </c>
    </row>
    <row r="84" spans="1:9" ht="32.25" customHeight="1" x14ac:dyDescent="0.3">
      <c r="A84" s="29" t="s">
        <v>15</v>
      </c>
      <c r="B84" s="43" t="s">
        <v>101</v>
      </c>
      <c r="C84" s="5">
        <v>1</v>
      </c>
      <c r="D84" s="6">
        <f>(889880*4%)+889880</f>
        <v>925475.2</v>
      </c>
      <c r="E84" s="6">
        <f t="shared" si="27"/>
        <v>462737.6</v>
      </c>
      <c r="F84" s="6">
        <f t="shared" si="28"/>
        <v>32391.632000000001</v>
      </c>
      <c r="G84" s="6">
        <f t="shared" si="29"/>
        <v>495129.23199999996</v>
      </c>
      <c r="H84" s="6">
        <f t="shared" si="25"/>
        <v>7922.0677119999991</v>
      </c>
      <c r="I84" s="6">
        <f t="shared" si="26"/>
        <v>503051.29971199995</v>
      </c>
    </row>
    <row r="85" spans="1:9" ht="29.25" customHeight="1" x14ac:dyDescent="0.3">
      <c r="A85" s="29" t="s">
        <v>16</v>
      </c>
      <c r="B85" s="43" t="s">
        <v>102</v>
      </c>
      <c r="C85" s="5">
        <v>1</v>
      </c>
      <c r="D85" s="6">
        <f>(1269330*4%)+1269330</f>
        <v>1320103.2</v>
      </c>
      <c r="E85" s="6">
        <f t="shared" si="27"/>
        <v>660051.6</v>
      </c>
      <c r="F85" s="6">
        <f t="shared" si="28"/>
        <v>46203.612000000001</v>
      </c>
      <c r="G85" s="6">
        <f t="shared" si="29"/>
        <v>706255.21199999994</v>
      </c>
      <c r="H85" s="6">
        <f t="shared" si="25"/>
        <v>11300.083391999999</v>
      </c>
      <c r="I85" s="6">
        <f t="shared" si="26"/>
        <v>717555.29539199988</v>
      </c>
    </row>
    <row r="86" spans="1:9" ht="30.75" customHeight="1" x14ac:dyDescent="0.3">
      <c r="A86" s="29" t="s">
        <v>17</v>
      </c>
      <c r="B86" s="43" t="s">
        <v>103</v>
      </c>
      <c r="C86" s="5">
        <v>1</v>
      </c>
      <c r="D86" s="6">
        <f>(889880*4%)+889880</f>
        <v>925475.2</v>
      </c>
      <c r="E86" s="6">
        <f t="shared" si="27"/>
        <v>462737.6</v>
      </c>
      <c r="F86" s="6">
        <f t="shared" si="28"/>
        <v>32391.632000000001</v>
      </c>
      <c r="G86" s="6">
        <f t="shared" si="29"/>
        <v>495129.23199999996</v>
      </c>
      <c r="H86" s="6">
        <f t="shared" si="25"/>
        <v>7922.0677119999991</v>
      </c>
      <c r="I86" s="6">
        <f t="shared" si="26"/>
        <v>503051.29971199995</v>
      </c>
    </row>
    <row r="87" spans="1:9" ht="38.1" customHeight="1" x14ac:dyDescent="0.3">
      <c r="A87" s="29" t="s">
        <v>59</v>
      </c>
      <c r="B87" s="43" t="s">
        <v>86</v>
      </c>
      <c r="C87" s="5">
        <v>1</v>
      </c>
      <c r="D87" s="6">
        <f>(889880*4%)+889880</f>
        <v>925475.2</v>
      </c>
      <c r="E87" s="6">
        <f t="shared" si="27"/>
        <v>462737.6</v>
      </c>
      <c r="F87" s="6">
        <f t="shared" si="28"/>
        <v>32391.632000000001</v>
      </c>
      <c r="G87" s="6">
        <f t="shared" si="29"/>
        <v>495129.23199999996</v>
      </c>
      <c r="H87" s="6">
        <f t="shared" si="25"/>
        <v>7922.0677119999991</v>
      </c>
      <c r="I87" s="6">
        <f t="shared" si="26"/>
        <v>503051.29971199995</v>
      </c>
    </row>
    <row r="88" spans="1:9" ht="38.1" customHeight="1" x14ac:dyDescent="0.3">
      <c r="A88" s="29" t="s">
        <v>60</v>
      </c>
      <c r="B88" s="43" t="s">
        <v>87</v>
      </c>
      <c r="C88" s="5">
        <v>1</v>
      </c>
      <c r="D88" s="6">
        <f>(889880*4%)+889880</f>
        <v>925475.2</v>
      </c>
      <c r="E88" s="6">
        <f t="shared" si="27"/>
        <v>462737.6</v>
      </c>
      <c r="F88" s="6">
        <f t="shared" si="28"/>
        <v>32391.632000000001</v>
      </c>
      <c r="G88" s="6">
        <f t="shared" si="29"/>
        <v>495129.23199999996</v>
      </c>
      <c r="H88" s="6">
        <f t="shared" si="25"/>
        <v>7922.0677119999991</v>
      </c>
      <c r="I88" s="6">
        <f t="shared" si="26"/>
        <v>503051.29971199995</v>
      </c>
    </row>
    <row r="89" spans="1:9" ht="38.1" customHeight="1" x14ac:dyDescent="0.3">
      <c r="A89" s="29" t="s">
        <v>62</v>
      </c>
      <c r="B89" s="43" t="s">
        <v>88</v>
      </c>
      <c r="C89" s="5">
        <v>1</v>
      </c>
      <c r="D89" s="6">
        <f>(889880*4%)+889880</f>
        <v>925475.2</v>
      </c>
      <c r="E89" s="6">
        <f t="shared" si="27"/>
        <v>462737.6</v>
      </c>
      <c r="F89" s="6">
        <f t="shared" si="28"/>
        <v>32391.632000000001</v>
      </c>
      <c r="G89" s="6">
        <f t="shared" si="29"/>
        <v>495129.23199999996</v>
      </c>
      <c r="H89" s="6">
        <f t="shared" si="25"/>
        <v>7922.0677119999991</v>
      </c>
      <c r="I89" s="6">
        <f t="shared" si="26"/>
        <v>503051.29971199995</v>
      </c>
    </row>
    <row r="90" spans="1:9" ht="38.1" customHeight="1" x14ac:dyDescent="0.3">
      <c r="A90" s="29" t="s">
        <v>61</v>
      </c>
      <c r="B90" s="43" t="s">
        <v>104</v>
      </c>
      <c r="C90" s="5">
        <v>1</v>
      </c>
      <c r="D90" s="6">
        <f>(889880*4%)+889880</f>
        <v>925475.2</v>
      </c>
      <c r="E90" s="6">
        <f t="shared" si="27"/>
        <v>462737.6</v>
      </c>
      <c r="F90" s="6">
        <f t="shared" si="28"/>
        <v>32391.632000000001</v>
      </c>
      <c r="G90" s="6">
        <f t="shared" si="29"/>
        <v>495129.23199999996</v>
      </c>
      <c r="H90" s="6">
        <f t="shared" si="25"/>
        <v>7922.0677119999991</v>
      </c>
      <c r="I90" s="6">
        <f t="shared" si="26"/>
        <v>503051.29971199995</v>
      </c>
    </row>
    <row r="91" spans="1:9" ht="23.25" customHeight="1" x14ac:dyDescent="0.3">
      <c r="A91" s="141" t="s">
        <v>23</v>
      </c>
      <c r="B91" s="142"/>
      <c r="C91" s="21">
        <f t="shared" ref="C91:I91" si="30">SUM(C81:C90)</f>
        <v>15</v>
      </c>
      <c r="D91" s="10">
        <f t="shared" si="30"/>
        <v>16974376.399999995</v>
      </c>
      <c r="E91" s="10">
        <f t="shared" si="30"/>
        <v>8487188.1999999974</v>
      </c>
      <c r="F91" s="10">
        <f t="shared" si="30"/>
        <v>594103.174</v>
      </c>
      <c r="G91" s="10">
        <f t="shared" si="30"/>
        <v>9081291.3739999998</v>
      </c>
      <c r="H91" s="10">
        <f t="shared" si="30"/>
        <v>145300.66198400001</v>
      </c>
      <c r="I91" s="10">
        <f t="shared" si="30"/>
        <v>9226592.0359840021</v>
      </c>
    </row>
    <row r="92" spans="1:9" ht="17.25" customHeight="1" x14ac:dyDescent="0.3">
      <c r="A92" s="12"/>
      <c r="B92" s="12"/>
      <c r="C92" s="13"/>
      <c r="D92" s="14"/>
      <c r="E92" s="14"/>
      <c r="F92" s="14"/>
      <c r="G92" s="14"/>
      <c r="H92" s="14"/>
      <c r="I92" s="14"/>
    </row>
    <row r="93" spans="1:9" ht="18.75" x14ac:dyDescent="0.3">
      <c r="A93" s="139" t="s">
        <v>71</v>
      </c>
      <c r="B93" s="139"/>
      <c r="C93" s="139"/>
      <c r="D93" s="139"/>
      <c r="E93" s="139"/>
      <c r="F93" s="139"/>
      <c r="G93" s="139"/>
      <c r="H93" s="139"/>
      <c r="I93" s="139"/>
    </row>
    <row r="94" spans="1:9" ht="11.25" customHeight="1" x14ac:dyDescent="0.3">
      <c r="A94" s="1"/>
      <c r="B94" s="1"/>
      <c r="C94" s="20"/>
      <c r="D94" s="20"/>
      <c r="E94" s="20"/>
    </row>
    <row r="95" spans="1:9" ht="24" x14ac:dyDescent="0.3">
      <c r="A95" s="4" t="s">
        <v>1</v>
      </c>
      <c r="B95" s="4" t="s">
        <v>2</v>
      </c>
      <c r="C95" s="4" t="s">
        <v>3</v>
      </c>
      <c r="D95" s="4" t="s">
        <v>4</v>
      </c>
      <c r="E95" s="4" t="s">
        <v>107</v>
      </c>
      <c r="F95" s="4" t="s">
        <v>5</v>
      </c>
      <c r="G95" s="4" t="s">
        <v>6</v>
      </c>
      <c r="H95" s="4" t="s">
        <v>7</v>
      </c>
      <c r="I95" s="4" t="s">
        <v>8</v>
      </c>
    </row>
    <row r="96" spans="1:9" ht="25.5" x14ac:dyDescent="0.3">
      <c r="A96" s="29" t="s">
        <v>9</v>
      </c>
      <c r="B96" s="43" t="s">
        <v>89</v>
      </c>
      <c r="C96" s="5">
        <v>4</v>
      </c>
      <c r="D96" s="6">
        <f>(4125157)*4%+4125157</f>
        <v>4290163.28</v>
      </c>
      <c r="E96" s="6">
        <f>D96/2</f>
        <v>2145081.64</v>
      </c>
      <c r="F96" s="6">
        <f>E96*7%</f>
        <v>150155.71480000002</v>
      </c>
      <c r="G96" s="6">
        <f>E96+F96</f>
        <v>2295237.3548000003</v>
      </c>
      <c r="H96" s="6">
        <f>G96*1.6%</f>
        <v>36723.797676800008</v>
      </c>
      <c r="I96" s="6">
        <f>G96+H96</f>
        <v>2331961.1524768001</v>
      </c>
    </row>
    <row r="97" spans="1:9" ht="25.5" x14ac:dyDescent="0.3">
      <c r="A97" s="29" t="s">
        <v>26</v>
      </c>
      <c r="B97" s="43" t="s">
        <v>39</v>
      </c>
      <c r="C97" s="5">
        <v>5</v>
      </c>
      <c r="D97" s="6">
        <f>925475*5</f>
        <v>4627375</v>
      </c>
      <c r="E97" s="6">
        <f>D97/2</f>
        <v>2313687.5</v>
      </c>
      <c r="F97" s="6">
        <f>E97*7%</f>
        <v>161958.12500000003</v>
      </c>
      <c r="G97" s="6">
        <f>E97+F97</f>
        <v>2475645.625</v>
      </c>
      <c r="H97" s="6">
        <f>G97*1.6%</f>
        <v>39610.33</v>
      </c>
      <c r="I97" s="6">
        <f>G97+H97</f>
        <v>2515255.9550000001</v>
      </c>
    </row>
    <row r="98" spans="1:9" ht="36.75" customHeight="1" x14ac:dyDescent="0.3">
      <c r="A98" s="29" t="s">
        <v>26</v>
      </c>
      <c r="B98" s="43" t="s">
        <v>70</v>
      </c>
      <c r="C98" s="5">
        <v>1</v>
      </c>
      <c r="D98" s="6">
        <f>(1269330*4%)+1269330</f>
        <v>1320103.2</v>
      </c>
      <c r="E98" s="6">
        <f>D98/2</f>
        <v>660051.6</v>
      </c>
      <c r="F98" s="6">
        <f>E98*7%</f>
        <v>46203.612000000001</v>
      </c>
      <c r="G98" s="6">
        <f>E98+F98</f>
        <v>706255.21199999994</v>
      </c>
      <c r="H98" s="6">
        <f>G98*1.6%</f>
        <v>11300.083391999999</v>
      </c>
      <c r="I98" s="6">
        <f>G98+H98</f>
        <v>717555.29539199988</v>
      </c>
    </row>
    <row r="99" spans="1:9" ht="30" x14ac:dyDescent="0.3">
      <c r="A99" s="29" t="s">
        <v>90</v>
      </c>
      <c r="B99" s="43" t="s">
        <v>105</v>
      </c>
      <c r="C99" s="5">
        <v>1</v>
      </c>
      <c r="D99" s="6">
        <f>(889880*4%)+889880</f>
        <v>925475.2</v>
      </c>
      <c r="E99" s="6">
        <f>D99/2</f>
        <v>462737.6</v>
      </c>
      <c r="F99" s="6">
        <f>E99*7%</f>
        <v>32391.632000000001</v>
      </c>
      <c r="G99" s="6">
        <f>E99+F99</f>
        <v>495129.23199999996</v>
      </c>
      <c r="H99" s="6">
        <f>G99*1.6%</f>
        <v>7922.0677119999991</v>
      </c>
      <c r="I99" s="6">
        <f>G99+H99</f>
        <v>503051.29971199995</v>
      </c>
    </row>
    <row r="100" spans="1:9" ht="29.25" customHeight="1" x14ac:dyDescent="0.3">
      <c r="A100" s="141" t="s">
        <v>23</v>
      </c>
      <c r="B100" s="142"/>
      <c r="C100" s="21">
        <f t="shared" ref="C100:I100" si="31">SUM(C96:C99)</f>
        <v>11</v>
      </c>
      <c r="D100" s="10">
        <f t="shared" si="31"/>
        <v>11163116.68</v>
      </c>
      <c r="E100" s="10">
        <f t="shared" si="31"/>
        <v>5581558.3399999999</v>
      </c>
      <c r="F100" s="10">
        <f t="shared" si="31"/>
        <v>390709.08380000008</v>
      </c>
      <c r="G100" s="10">
        <f t="shared" si="31"/>
        <v>5972267.4238000009</v>
      </c>
      <c r="H100" s="10">
        <f t="shared" si="31"/>
        <v>95556.278780800014</v>
      </c>
      <c r="I100" s="10">
        <f t="shared" si="31"/>
        <v>6067823.7025808003</v>
      </c>
    </row>
    <row r="102" spans="1:9" ht="18.75" x14ac:dyDescent="0.3">
      <c r="A102" s="139" t="s">
        <v>63</v>
      </c>
      <c r="B102" s="139"/>
      <c r="C102" s="139"/>
      <c r="D102" s="139"/>
      <c r="E102" s="139"/>
      <c r="F102" s="139"/>
      <c r="G102" s="139"/>
      <c r="H102" s="139"/>
      <c r="I102" s="139"/>
    </row>
    <row r="103" spans="1:9" x14ac:dyDescent="0.3">
      <c r="A103" s="1"/>
      <c r="B103" s="1"/>
      <c r="C103" s="20"/>
      <c r="D103" s="20"/>
      <c r="E103" s="20"/>
    </row>
    <row r="104" spans="1:9" ht="24" x14ac:dyDescent="0.3">
      <c r="A104" s="4" t="s">
        <v>1</v>
      </c>
      <c r="B104" s="4" t="s">
        <v>2</v>
      </c>
      <c r="C104" s="4" t="s">
        <v>3</v>
      </c>
      <c r="D104" s="4" t="s">
        <v>4</v>
      </c>
      <c r="E104" s="4" t="s">
        <v>107</v>
      </c>
      <c r="F104" s="4" t="s">
        <v>5</v>
      </c>
      <c r="G104" s="4" t="s">
        <v>6</v>
      </c>
      <c r="H104" s="4" t="s">
        <v>7</v>
      </c>
      <c r="I104" s="4" t="s">
        <v>8</v>
      </c>
    </row>
    <row r="105" spans="1:9" ht="25.5" x14ac:dyDescent="0.3">
      <c r="A105" s="29" t="s">
        <v>63</v>
      </c>
      <c r="B105" s="43" t="s">
        <v>72</v>
      </c>
      <c r="C105" s="5">
        <v>5</v>
      </c>
      <c r="D105" s="6">
        <f>925475*5</f>
        <v>4627375</v>
      </c>
      <c r="E105" s="6">
        <f>D105/2</f>
        <v>2313687.5</v>
      </c>
      <c r="F105" s="6">
        <f>E105*7%</f>
        <v>161958.12500000003</v>
      </c>
      <c r="G105" s="6">
        <f>E105+F105</f>
        <v>2475645.625</v>
      </c>
      <c r="H105" s="6">
        <f>G105*1.6%</f>
        <v>39610.33</v>
      </c>
      <c r="I105" s="6">
        <f>G105+H105</f>
        <v>2515255.9550000001</v>
      </c>
    </row>
    <row r="106" spans="1:9" ht="29.25" customHeight="1" x14ac:dyDescent="0.3">
      <c r="A106" s="141" t="s">
        <v>23</v>
      </c>
      <c r="B106" s="142"/>
      <c r="C106" s="21">
        <f t="shared" ref="C106:I106" si="32">SUM(C105:C105)</f>
        <v>5</v>
      </c>
      <c r="D106" s="10">
        <f t="shared" si="32"/>
        <v>4627375</v>
      </c>
      <c r="E106" s="10">
        <f t="shared" si="32"/>
        <v>2313687.5</v>
      </c>
      <c r="F106" s="10">
        <f t="shared" si="32"/>
        <v>161958.12500000003</v>
      </c>
      <c r="G106" s="10">
        <f t="shared" si="32"/>
        <v>2475645.625</v>
      </c>
      <c r="H106" s="10">
        <f t="shared" si="32"/>
        <v>39610.33</v>
      </c>
      <c r="I106" s="10">
        <f t="shared" si="32"/>
        <v>2515255.9550000001</v>
      </c>
    </row>
    <row r="108" spans="1:9" ht="18.75" x14ac:dyDescent="0.3">
      <c r="A108" s="139" t="s">
        <v>91</v>
      </c>
      <c r="B108" s="139"/>
      <c r="C108" s="139"/>
      <c r="D108" s="139"/>
      <c r="E108" s="139"/>
      <c r="F108" s="139"/>
      <c r="G108" s="139"/>
      <c r="H108" s="139"/>
      <c r="I108" s="139"/>
    </row>
    <row r="109" spans="1:9" x14ac:dyDescent="0.3">
      <c r="A109" s="1"/>
      <c r="B109" s="1"/>
      <c r="C109" s="20"/>
      <c r="D109" s="20"/>
      <c r="E109" s="20"/>
    </row>
    <row r="110" spans="1:9" ht="24" x14ac:dyDescent="0.3">
      <c r="A110" s="4" t="s">
        <v>1</v>
      </c>
      <c r="B110" s="4" t="s">
        <v>2</v>
      </c>
      <c r="C110" s="4" t="s">
        <v>3</v>
      </c>
      <c r="D110" s="4" t="s">
        <v>4</v>
      </c>
      <c r="E110" s="4" t="s">
        <v>107</v>
      </c>
      <c r="F110" s="4" t="s">
        <v>5</v>
      </c>
      <c r="G110" s="4" t="s">
        <v>6</v>
      </c>
      <c r="H110" s="4" t="s">
        <v>7</v>
      </c>
      <c r="I110" s="4" t="s">
        <v>8</v>
      </c>
    </row>
    <row r="111" spans="1:9" ht="25.5" x14ac:dyDescent="0.3">
      <c r="A111" s="29" t="s">
        <v>92</v>
      </c>
      <c r="B111" s="43" t="s">
        <v>93</v>
      </c>
      <c r="C111" s="5">
        <v>3</v>
      </c>
      <c r="D111" s="6">
        <f>925475*3</f>
        <v>2776425</v>
      </c>
      <c r="E111" s="6">
        <f>D111/2</f>
        <v>1388212.5</v>
      </c>
      <c r="F111" s="6">
        <f>E111*7%</f>
        <v>97174.875000000015</v>
      </c>
      <c r="G111" s="6">
        <f>E111+F111</f>
        <v>1485387.375</v>
      </c>
      <c r="H111" s="6">
        <f>G111*1.6%</f>
        <v>23766.198</v>
      </c>
      <c r="I111" s="6">
        <f>G111+H111</f>
        <v>1509153.5730000001</v>
      </c>
    </row>
    <row r="112" spans="1:9" ht="29.25" customHeight="1" x14ac:dyDescent="0.3">
      <c r="A112" s="141" t="s">
        <v>23</v>
      </c>
      <c r="B112" s="142"/>
      <c r="C112" s="21">
        <f t="shared" ref="C112:I112" si="33">SUM(C111:C111)</f>
        <v>3</v>
      </c>
      <c r="D112" s="10">
        <f t="shared" si="33"/>
        <v>2776425</v>
      </c>
      <c r="E112" s="10">
        <f t="shared" si="33"/>
        <v>1388212.5</v>
      </c>
      <c r="F112" s="10">
        <f t="shared" si="33"/>
        <v>97174.875000000015</v>
      </c>
      <c r="G112" s="10">
        <f t="shared" si="33"/>
        <v>1485387.375</v>
      </c>
      <c r="H112" s="10">
        <f t="shared" si="33"/>
        <v>23766.198</v>
      </c>
      <c r="I112" s="10">
        <f t="shared" si="33"/>
        <v>1509153.5730000001</v>
      </c>
    </row>
    <row r="113" spans="1:9" ht="17.25" customHeight="1" x14ac:dyDescent="0.3">
      <c r="A113" s="12"/>
      <c r="B113" s="12"/>
      <c r="C113" s="13"/>
      <c r="D113" s="14"/>
      <c r="E113" s="14"/>
      <c r="F113" s="14"/>
      <c r="G113" s="14"/>
      <c r="H113" s="14"/>
      <c r="I113" s="14"/>
    </row>
    <row r="114" spans="1:9" ht="18.75" x14ac:dyDescent="0.3">
      <c r="A114" s="139" t="s">
        <v>94</v>
      </c>
      <c r="B114" s="139"/>
      <c r="C114" s="139"/>
      <c r="D114" s="139"/>
      <c r="E114" s="139"/>
      <c r="F114" s="139"/>
      <c r="G114" s="139"/>
      <c r="H114" s="139"/>
      <c r="I114" s="139"/>
    </row>
    <row r="115" spans="1:9" x14ac:dyDescent="0.3">
      <c r="A115" s="1"/>
      <c r="B115" s="1"/>
      <c r="C115" s="20"/>
      <c r="D115" s="20"/>
      <c r="E115" s="20"/>
    </row>
    <row r="116" spans="1:9" ht="24" x14ac:dyDescent="0.3">
      <c r="A116" s="4" t="s">
        <v>1</v>
      </c>
      <c r="B116" s="4" t="s">
        <v>2</v>
      </c>
      <c r="C116" s="4" t="s">
        <v>3</v>
      </c>
      <c r="D116" s="4" t="s">
        <v>4</v>
      </c>
      <c r="E116" s="4" t="s">
        <v>107</v>
      </c>
      <c r="F116" s="4" t="s">
        <v>5</v>
      </c>
      <c r="G116" s="4" t="s">
        <v>6</v>
      </c>
      <c r="H116" s="4" t="s">
        <v>7</v>
      </c>
      <c r="I116" s="4" t="s">
        <v>8</v>
      </c>
    </row>
    <row r="117" spans="1:9" ht="30" x14ac:dyDescent="0.3">
      <c r="A117" s="29" t="s">
        <v>95</v>
      </c>
      <c r="B117" s="43" t="s">
        <v>96</v>
      </c>
      <c r="C117" s="5">
        <v>1</v>
      </c>
      <c r="D117" s="6">
        <f>(889880*4%)+889880</f>
        <v>925475.2</v>
      </c>
      <c r="E117" s="6">
        <f>D117/2</f>
        <v>462737.6</v>
      </c>
      <c r="F117" s="6">
        <f>E117*7%</f>
        <v>32391.632000000001</v>
      </c>
      <c r="G117" s="6">
        <f>E117+F117</f>
        <v>495129.23199999996</v>
      </c>
      <c r="H117" s="6">
        <f>G117*1.6%</f>
        <v>7922.0677119999991</v>
      </c>
      <c r="I117" s="6">
        <f>G117+H117</f>
        <v>503051.29971199995</v>
      </c>
    </row>
    <row r="118" spans="1:9" ht="29.25" customHeight="1" x14ac:dyDescent="0.3">
      <c r="A118" s="141" t="s">
        <v>23</v>
      </c>
      <c r="B118" s="142"/>
      <c r="C118" s="21">
        <f t="shared" ref="C118:I118" si="34">SUM(C117:C117)</f>
        <v>1</v>
      </c>
      <c r="D118" s="10">
        <f t="shared" si="34"/>
        <v>925475.2</v>
      </c>
      <c r="E118" s="10">
        <f t="shared" si="34"/>
        <v>462737.6</v>
      </c>
      <c r="F118" s="10">
        <f t="shared" si="34"/>
        <v>32391.632000000001</v>
      </c>
      <c r="G118" s="10">
        <f t="shared" si="34"/>
        <v>495129.23199999996</v>
      </c>
      <c r="H118" s="10">
        <f t="shared" si="34"/>
        <v>7922.0677119999991</v>
      </c>
      <c r="I118" s="10">
        <f t="shared" si="34"/>
        <v>503051.29971199995</v>
      </c>
    </row>
    <row r="119" spans="1:9" ht="21" customHeight="1" x14ac:dyDescent="0.3">
      <c r="A119" s="145" t="s">
        <v>64</v>
      </c>
      <c r="B119" s="145"/>
      <c r="C119" s="145"/>
      <c r="D119" s="145"/>
      <c r="E119" s="145"/>
      <c r="F119" s="145"/>
      <c r="G119" s="145"/>
      <c r="H119" s="145"/>
      <c r="I119" s="145"/>
    </row>
    <row r="120" spans="1:9" ht="9" customHeight="1" x14ac:dyDescent="0.3"/>
    <row r="121" spans="1:9" ht="29.25" customHeight="1" x14ac:dyDescent="0.3">
      <c r="A121" s="146" t="s">
        <v>64</v>
      </c>
      <c r="B121" s="146"/>
      <c r="C121" s="21">
        <f>C19+C40+C58+C75+C91+C100+C106+C112+C118</f>
        <v>109</v>
      </c>
      <c r="D121" s="10">
        <f t="shared" ref="D121:I121" si="35">D19+D40+D58+D75+D91+D100+D106+D112+D118</f>
        <v>114207288.87999998</v>
      </c>
      <c r="E121" s="10">
        <f t="shared" si="35"/>
        <v>57103644.43999999</v>
      </c>
      <c r="F121" s="10">
        <f t="shared" si="35"/>
        <v>3997255.1108000004</v>
      </c>
      <c r="G121" s="10">
        <f t="shared" si="35"/>
        <v>61100899.550800003</v>
      </c>
      <c r="H121" s="10">
        <f t="shared" si="35"/>
        <v>977614.3928127999</v>
      </c>
      <c r="I121" s="10">
        <f t="shared" si="35"/>
        <v>62078513.943612814</v>
      </c>
    </row>
    <row r="122" spans="1:9" x14ac:dyDescent="0.3">
      <c r="G122" s="37"/>
    </row>
    <row r="123" spans="1:9" ht="19.5" customHeight="1" x14ac:dyDescent="0.3">
      <c r="A123" s="144" t="s">
        <v>98</v>
      </c>
      <c r="B123" s="144"/>
      <c r="C123" s="144"/>
      <c r="D123" s="144"/>
      <c r="E123" s="144"/>
      <c r="F123" s="144"/>
      <c r="G123" s="144"/>
      <c r="H123" s="144"/>
      <c r="I123" s="144"/>
    </row>
    <row r="124" spans="1:9" ht="12.75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ht="21.75" customHeight="1" x14ac:dyDescent="0.3">
      <c r="A125" s="143" t="s">
        <v>110</v>
      </c>
      <c r="B125" s="143"/>
      <c r="C125" s="143"/>
      <c r="D125" s="143"/>
      <c r="E125" s="143"/>
      <c r="F125" s="22"/>
      <c r="G125" s="22"/>
      <c r="H125" s="22"/>
      <c r="I125" s="22"/>
    </row>
    <row r="126" spans="1:9" s="20" customFormat="1" ht="11.25" customHeight="1" x14ac:dyDescent="0.25">
      <c r="A126" s="32"/>
      <c r="B126" s="32"/>
      <c r="C126" s="23"/>
      <c r="D126" s="23"/>
      <c r="E126" s="23"/>
      <c r="F126" s="23"/>
      <c r="G126" s="23"/>
    </row>
    <row r="127" spans="1:9" s="26" customFormat="1" ht="15.75" x14ac:dyDescent="0.25">
      <c r="A127" s="35" t="s">
        <v>108</v>
      </c>
      <c r="B127" s="44"/>
      <c r="C127" s="24"/>
      <c r="E127" s="24">
        <f>E121</f>
        <v>57103644.43999999</v>
      </c>
      <c r="F127" s="27"/>
      <c r="G127" s="25"/>
    </row>
    <row r="128" spans="1:9" ht="16.5" x14ac:dyDescent="0.3">
      <c r="A128" s="36" t="s">
        <v>65</v>
      </c>
      <c r="E128" s="27">
        <f>E127*7%</f>
        <v>3997255.1107999999</v>
      </c>
      <c r="F128" s="27"/>
    </row>
    <row r="129" spans="1:7" ht="16.5" x14ac:dyDescent="0.3">
      <c r="A129" s="36" t="s">
        <v>6</v>
      </c>
      <c r="E129" s="27">
        <f>E127+E128</f>
        <v>61100899.550799988</v>
      </c>
      <c r="F129" s="27"/>
      <c r="G129" s="37"/>
    </row>
    <row r="130" spans="1:7" ht="16.5" x14ac:dyDescent="0.3">
      <c r="A130" s="36" t="s">
        <v>7</v>
      </c>
      <c r="E130" s="27">
        <f>E129*1.6%</f>
        <v>977614.39281279978</v>
      </c>
      <c r="F130" s="27"/>
      <c r="G130" s="37"/>
    </row>
    <row r="131" spans="1:7" ht="16.5" x14ac:dyDescent="0.3">
      <c r="A131" s="36" t="s">
        <v>109</v>
      </c>
      <c r="E131" s="27">
        <f>E129+E130</f>
        <v>62078513.943612792</v>
      </c>
      <c r="F131" s="27"/>
      <c r="G131" s="37"/>
    </row>
    <row r="132" spans="1:7" ht="3.75" customHeight="1" x14ac:dyDescent="0.3">
      <c r="A132" s="36"/>
      <c r="D132" s="27"/>
      <c r="E132" s="27"/>
      <c r="F132" s="27"/>
    </row>
    <row r="133" spans="1:7" ht="18.75" x14ac:dyDescent="0.3">
      <c r="A133" s="40" t="s">
        <v>97</v>
      </c>
      <c r="B133" s="45"/>
      <c r="C133" s="41"/>
      <c r="D133" s="42"/>
      <c r="E133" s="42"/>
      <c r="F133" s="38"/>
    </row>
  </sheetData>
  <mergeCells count="22">
    <mergeCell ref="A100:B100"/>
    <mergeCell ref="A62:I62"/>
    <mergeCell ref="A40:B40"/>
    <mergeCell ref="A44:I44"/>
    <mergeCell ref="A125:E125"/>
    <mergeCell ref="A123:I123"/>
    <mergeCell ref="A108:I108"/>
    <mergeCell ref="A112:B112"/>
    <mergeCell ref="A119:I119"/>
    <mergeCell ref="A121:B121"/>
    <mergeCell ref="A114:I114"/>
    <mergeCell ref="A118:B118"/>
    <mergeCell ref="A102:I102"/>
    <mergeCell ref="A106:B106"/>
    <mergeCell ref="A75:B75"/>
    <mergeCell ref="A91:B91"/>
    <mergeCell ref="A93:I93"/>
    <mergeCell ref="A1:I1"/>
    <mergeCell ref="A2:I2"/>
    <mergeCell ref="A3:I3"/>
    <mergeCell ref="A19:B19"/>
    <mergeCell ref="A58:B58"/>
  </mergeCells>
  <phoneticPr fontId="35" type="noConversion"/>
  <printOptions horizontalCentered="1"/>
  <pageMargins left="0.59055118110236227" right="0.59055118110236227" top="0.39370078740157483" bottom="0.3937007874015748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Normal="100" workbookViewId="0">
      <selection activeCell="H7" sqref="H7"/>
    </sheetView>
  </sheetViews>
  <sheetFormatPr baseColWidth="10" defaultRowHeight="12.75" x14ac:dyDescent="0.2"/>
  <cols>
    <col min="1" max="1" width="28" customWidth="1"/>
    <col min="2" max="2" width="43.28515625" customWidth="1"/>
    <col min="3" max="3" width="17.140625" customWidth="1"/>
    <col min="4" max="4" width="18.140625" customWidth="1"/>
    <col min="5" max="5" width="16.140625" style="49" customWidth="1"/>
    <col min="6" max="6" width="15.85546875" customWidth="1"/>
    <col min="7" max="7" width="15.7109375" customWidth="1"/>
    <col min="8" max="8" width="14" customWidth="1"/>
    <col min="9" max="9" width="16" customWidth="1"/>
  </cols>
  <sheetData>
    <row r="1" spans="1:9" ht="15.75" x14ac:dyDescent="0.25">
      <c r="A1" s="140"/>
      <c r="B1" s="140"/>
      <c r="C1" s="140"/>
      <c r="D1" s="140"/>
      <c r="E1" s="140"/>
      <c r="F1" s="140"/>
      <c r="G1" s="140"/>
      <c r="H1" s="140"/>
      <c r="I1" s="140"/>
    </row>
    <row r="2" spans="1:9" ht="15.75" x14ac:dyDescent="0.25">
      <c r="A2" s="140" t="s">
        <v>73</v>
      </c>
      <c r="B2" s="140"/>
      <c r="C2" s="140"/>
      <c r="D2" s="140"/>
      <c r="E2" s="140"/>
      <c r="F2" s="140"/>
      <c r="G2" s="140"/>
      <c r="H2" s="140"/>
      <c r="I2" s="140"/>
    </row>
    <row r="3" spans="1:9" ht="15.75" x14ac:dyDescent="0.25">
      <c r="A3" s="140" t="s">
        <v>111</v>
      </c>
      <c r="B3" s="140"/>
      <c r="C3" s="140"/>
      <c r="D3" s="140"/>
      <c r="E3" s="140"/>
      <c r="F3" s="140"/>
      <c r="G3" s="140"/>
      <c r="H3" s="140"/>
      <c r="I3" s="140"/>
    </row>
    <row r="4" spans="1:9" ht="15.75" x14ac:dyDescent="0.25">
      <c r="A4" s="50"/>
      <c r="B4" s="50"/>
      <c r="C4" s="50"/>
      <c r="D4" s="50"/>
      <c r="E4" s="50"/>
      <c r="F4" s="50"/>
      <c r="G4" s="48"/>
      <c r="H4" s="50"/>
      <c r="I4" s="50"/>
    </row>
    <row r="5" spans="1:9" ht="15" x14ac:dyDescent="0.2">
      <c r="A5" s="54" t="s">
        <v>203</v>
      </c>
      <c r="B5" s="55"/>
      <c r="C5" s="56"/>
      <c r="D5" s="56"/>
      <c r="E5" s="56"/>
      <c r="F5" s="56"/>
      <c r="G5" s="56"/>
      <c r="H5" s="56"/>
      <c r="I5" s="56"/>
    </row>
    <row r="6" spans="1:9" ht="30" x14ac:dyDescent="0.2">
      <c r="A6" s="57" t="s">
        <v>1</v>
      </c>
      <c r="B6" s="58" t="s">
        <v>2</v>
      </c>
      <c r="C6" s="58" t="s">
        <v>3</v>
      </c>
      <c r="D6" s="58" t="s">
        <v>115</v>
      </c>
      <c r="E6" s="58" t="s">
        <v>112</v>
      </c>
      <c r="F6" s="58" t="s">
        <v>6</v>
      </c>
      <c r="G6" s="58" t="s">
        <v>113</v>
      </c>
      <c r="H6" s="58" t="s">
        <v>114</v>
      </c>
      <c r="I6" s="58" t="s">
        <v>8</v>
      </c>
    </row>
    <row r="7" spans="1:9" ht="24.75" customHeight="1" x14ac:dyDescent="0.2">
      <c r="A7" s="77" t="s">
        <v>122</v>
      </c>
      <c r="B7" s="78" t="s">
        <v>116</v>
      </c>
      <c r="C7" s="52">
        <v>4</v>
      </c>
      <c r="D7" s="79"/>
      <c r="E7" s="80"/>
      <c r="F7" s="79">
        <f t="shared" ref="F7:F20" si="0">+D7+E7</f>
        <v>0</v>
      </c>
      <c r="G7" s="79">
        <f t="shared" ref="G7:G20" si="1">+F7*10%</f>
        <v>0</v>
      </c>
      <c r="H7" s="79">
        <f>+G7*19%</f>
        <v>0</v>
      </c>
      <c r="I7" s="79">
        <f t="shared" ref="I7:I20" si="2">+F7+H7</f>
        <v>0</v>
      </c>
    </row>
    <row r="8" spans="1:9" ht="28.5" customHeight="1" x14ac:dyDescent="0.2">
      <c r="A8" s="77" t="s">
        <v>123</v>
      </c>
      <c r="B8" s="78" t="s">
        <v>117</v>
      </c>
      <c r="C8" s="52">
        <v>3</v>
      </c>
      <c r="D8" s="79"/>
      <c r="E8" s="80"/>
      <c r="F8" s="79">
        <f t="shared" si="0"/>
        <v>0</v>
      </c>
      <c r="G8" s="79">
        <f t="shared" si="1"/>
        <v>0</v>
      </c>
      <c r="H8" s="79">
        <f t="shared" ref="H8:H20" si="3">+G8*19%</f>
        <v>0</v>
      </c>
      <c r="I8" s="79">
        <f t="shared" si="2"/>
        <v>0</v>
      </c>
    </row>
    <row r="9" spans="1:9" ht="27" customHeight="1" x14ac:dyDescent="0.2">
      <c r="A9" s="77" t="s">
        <v>124</v>
      </c>
      <c r="B9" s="78" t="s">
        <v>118</v>
      </c>
      <c r="C9" s="52">
        <v>2</v>
      </c>
      <c r="D9" s="79"/>
      <c r="E9" s="80"/>
      <c r="F9" s="79">
        <f t="shared" si="0"/>
        <v>0</v>
      </c>
      <c r="G9" s="79">
        <f t="shared" si="1"/>
        <v>0</v>
      </c>
      <c r="H9" s="79">
        <f t="shared" si="3"/>
        <v>0</v>
      </c>
      <c r="I9" s="79">
        <f t="shared" si="2"/>
        <v>0</v>
      </c>
    </row>
    <row r="10" spans="1:9" ht="24" customHeight="1" x14ac:dyDescent="0.2">
      <c r="A10" s="77" t="s">
        <v>125</v>
      </c>
      <c r="B10" s="78" t="s">
        <v>119</v>
      </c>
      <c r="C10" s="52">
        <v>1</v>
      </c>
      <c r="D10" s="79"/>
      <c r="E10" s="80"/>
      <c r="F10" s="79">
        <f t="shared" si="0"/>
        <v>0</v>
      </c>
      <c r="G10" s="79">
        <f t="shared" si="1"/>
        <v>0</v>
      </c>
      <c r="H10" s="79">
        <f t="shared" si="3"/>
        <v>0</v>
      </c>
      <c r="I10" s="79">
        <f t="shared" si="2"/>
        <v>0</v>
      </c>
    </row>
    <row r="11" spans="1:9" ht="18.75" customHeight="1" x14ac:dyDescent="0.2">
      <c r="A11" s="77" t="s">
        <v>126</v>
      </c>
      <c r="B11" s="78" t="s">
        <v>119</v>
      </c>
      <c r="C11" s="52">
        <v>1</v>
      </c>
      <c r="D11" s="79"/>
      <c r="E11" s="80"/>
      <c r="F11" s="79">
        <f t="shared" si="0"/>
        <v>0</v>
      </c>
      <c r="G11" s="79">
        <f t="shared" si="1"/>
        <v>0</v>
      </c>
      <c r="H11" s="79">
        <f t="shared" si="3"/>
        <v>0</v>
      </c>
      <c r="I11" s="79">
        <f t="shared" si="2"/>
        <v>0</v>
      </c>
    </row>
    <row r="12" spans="1:9" ht="26.25" customHeight="1" x14ac:dyDescent="0.2">
      <c r="A12" s="77" t="s">
        <v>127</v>
      </c>
      <c r="B12" s="78" t="s">
        <v>120</v>
      </c>
      <c r="C12" s="52">
        <v>1</v>
      </c>
      <c r="D12" s="79"/>
      <c r="E12" s="80"/>
      <c r="F12" s="79">
        <f t="shared" si="0"/>
        <v>0</v>
      </c>
      <c r="G12" s="79">
        <f t="shared" si="1"/>
        <v>0</v>
      </c>
      <c r="H12" s="79">
        <f t="shared" si="3"/>
        <v>0</v>
      </c>
      <c r="I12" s="79">
        <f t="shared" si="2"/>
        <v>0</v>
      </c>
    </row>
    <row r="13" spans="1:9" ht="23.25" customHeight="1" x14ac:dyDescent="0.2">
      <c r="A13" s="77" t="s">
        <v>128</v>
      </c>
      <c r="B13" s="78" t="s">
        <v>116</v>
      </c>
      <c r="C13" s="52">
        <v>4</v>
      </c>
      <c r="D13" s="79"/>
      <c r="E13" s="80"/>
      <c r="F13" s="79">
        <f t="shared" si="0"/>
        <v>0</v>
      </c>
      <c r="G13" s="79">
        <f t="shared" si="1"/>
        <v>0</v>
      </c>
      <c r="H13" s="79">
        <f t="shared" si="3"/>
        <v>0</v>
      </c>
      <c r="I13" s="79">
        <f t="shared" si="2"/>
        <v>0</v>
      </c>
    </row>
    <row r="14" spans="1:9" ht="32.25" customHeight="1" x14ac:dyDescent="0.2">
      <c r="A14" s="77" t="s">
        <v>129</v>
      </c>
      <c r="B14" s="78" t="s">
        <v>121</v>
      </c>
      <c r="C14" s="52">
        <v>3</v>
      </c>
      <c r="D14" s="79"/>
      <c r="E14" s="80"/>
      <c r="F14" s="79">
        <f t="shared" si="0"/>
        <v>0</v>
      </c>
      <c r="G14" s="79">
        <f t="shared" si="1"/>
        <v>0</v>
      </c>
      <c r="H14" s="79">
        <f t="shared" si="3"/>
        <v>0</v>
      </c>
      <c r="I14" s="79">
        <f t="shared" si="2"/>
        <v>0</v>
      </c>
    </row>
    <row r="15" spans="1:9" ht="32.25" customHeight="1" x14ac:dyDescent="0.2">
      <c r="A15" s="77" t="s">
        <v>130</v>
      </c>
      <c r="B15" s="78" t="s">
        <v>121</v>
      </c>
      <c r="C15" s="52">
        <v>1</v>
      </c>
      <c r="D15" s="79"/>
      <c r="E15" s="80"/>
      <c r="F15" s="79">
        <f t="shared" si="0"/>
        <v>0</v>
      </c>
      <c r="G15" s="79">
        <f t="shared" si="1"/>
        <v>0</v>
      </c>
      <c r="H15" s="79">
        <f t="shared" si="3"/>
        <v>0</v>
      </c>
      <c r="I15" s="79">
        <f t="shared" si="2"/>
        <v>0</v>
      </c>
    </row>
    <row r="16" spans="1:9" ht="32.25" customHeight="1" x14ac:dyDescent="0.2">
      <c r="A16" s="77" t="s">
        <v>131</v>
      </c>
      <c r="B16" s="78" t="s">
        <v>121</v>
      </c>
      <c r="C16" s="52">
        <v>1</v>
      </c>
      <c r="D16" s="79"/>
      <c r="E16" s="80"/>
      <c r="F16" s="79">
        <f t="shared" si="0"/>
        <v>0</v>
      </c>
      <c r="G16" s="79">
        <f t="shared" si="1"/>
        <v>0</v>
      </c>
      <c r="H16" s="79">
        <f t="shared" si="3"/>
        <v>0</v>
      </c>
      <c r="I16" s="79">
        <f t="shared" si="2"/>
        <v>0</v>
      </c>
    </row>
    <row r="17" spans="1:9" ht="32.25" customHeight="1" x14ac:dyDescent="0.2">
      <c r="A17" s="77" t="s">
        <v>132</v>
      </c>
      <c r="B17" s="78" t="s">
        <v>121</v>
      </c>
      <c r="C17" s="52">
        <v>1</v>
      </c>
      <c r="D17" s="79"/>
      <c r="E17" s="80"/>
      <c r="F17" s="79">
        <f t="shared" si="0"/>
        <v>0</v>
      </c>
      <c r="G17" s="79">
        <f t="shared" si="1"/>
        <v>0</v>
      </c>
      <c r="H17" s="79">
        <f t="shared" si="3"/>
        <v>0</v>
      </c>
      <c r="I17" s="79">
        <f t="shared" si="2"/>
        <v>0</v>
      </c>
    </row>
    <row r="18" spans="1:9" ht="32.25" customHeight="1" x14ac:dyDescent="0.2">
      <c r="A18" s="77" t="s">
        <v>133</v>
      </c>
      <c r="B18" s="78" t="s">
        <v>121</v>
      </c>
      <c r="C18" s="52">
        <v>2</v>
      </c>
      <c r="D18" s="79"/>
      <c r="E18" s="80"/>
      <c r="F18" s="79">
        <f t="shared" si="0"/>
        <v>0</v>
      </c>
      <c r="G18" s="79">
        <f t="shared" si="1"/>
        <v>0</v>
      </c>
      <c r="H18" s="79">
        <f t="shared" si="3"/>
        <v>0</v>
      </c>
      <c r="I18" s="79">
        <f t="shared" si="2"/>
        <v>0</v>
      </c>
    </row>
    <row r="19" spans="1:9" ht="32.25" customHeight="1" x14ac:dyDescent="0.2">
      <c r="A19" s="77" t="s">
        <v>134</v>
      </c>
      <c r="B19" s="78" t="s">
        <v>121</v>
      </c>
      <c r="C19" s="52">
        <v>1</v>
      </c>
      <c r="D19" s="79"/>
      <c r="E19" s="80"/>
      <c r="F19" s="79">
        <f t="shared" si="0"/>
        <v>0</v>
      </c>
      <c r="G19" s="79">
        <f t="shared" si="1"/>
        <v>0</v>
      </c>
      <c r="H19" s="79">
        <f>+G19*19%</f>
        <v>0</v>
      </c>
      <c r="I19" s="79">
        <f t="shared" si="2"/>
        <v>0</v>
      </c>
    </row>
    <row r="20" spans="1:9" ht="32.25" customHeight="1" x14ac:dyDescent="0.2">
      <c r="A20" s="77" t="s">
        <v>135</v>
      </c>
      <c r="B20" s="78" t="s">
        <v>121</v>
      </c>
      <c r="C20" s="52">
        <v>2</v>
      </c>
      <c r="D20" s="79"/>
      <c r="E20" s="80"/>
      <c r="F20" s="79">
        <f t="shared" si="0"/>
        <v>0</v>
      </c>
      <c r="G20" s="79">
        <f t="shared" si="1"/>
        <v>0</v>
      </c>
      <c r="H20" s="79">
        <f t="shared" si="3"/>
        <v>0</v>
      </c>
      <c r="I20" s="79">
        <f t="shared" si="2"/>
        <v>0</v>
      </c>
    </row>
    <row r="21" spans="1:9" s="47" customFormat="1" ht="17.25" x14ac:dyDescent="0.2">
      <c r="A21" s="59" t="s">
        <v>6</v>
      </c>
      <c r="B21" s="60"/>
      <c r="C21" s="61">
        <f>SUM(C7:C20)</f>
        <v>27</v>
      </c>
      <c r="D21" s="62">
        <f>SUM(D7:D20)</f>
        <v>0</v>
      </c>
      <c r="E21" s="62">
        <f>SUM(E7:E20)</f>
        <v>0</v>
      </c>
      <c r="F21" s="62">
        <f t="shared" ref="F21:I21" si="4">SUM(F7:F20)</f>
        <v>0</v>
      </c>
      <c r="G21" s="62">
        <f t="shared" si="4"/>
        <v>0</v>
      </c>
      <c r="H21" s="62">
        <f t="shared" si="4"/>
        <v>0</v>
      </c>
      <c r="I21" s="62">
        <f t="shared" si="4"/>
        <v>0</v>
      </c>
    </row>
    <row r="22" spans="1:9" s="47" customFormat="1" ht="17.25" x14ac:dyDescent="0.2">
      <c r="A22" s="111"/>
      <c r="B22" s="112"/>
      <c r="C22" s="113"/>
      <c r="D22" s="114"/>
      <c r="E22" s="114"/>
      <c r="F22" s="114"/>
      <c r="G22" s="114"/>
      <c r="H22" s="114"/>
      <c r="I22" s="114"/>
    </row>
    <row r="23" spans="1:9" s="47" customFormat="1" ht="17.25" x14ac:dyDescent="0.2">
      <c r="A23" s="111"/>
      <c r="B23" s="112"/>
      <c r="C23" s="113"/>
      <c r="D23" s="114"/>
      <c r="E23" s="114"/>
      <c r="F23" s="114"/>
      <c r="G23" s="114"/>
      <c r="H23" s="114"/>
      <c r="I23" s="114"/>
    </row>
    <row r="24" spans="1:9" s="47" customFormat="1" ht="17.25" x14ac:dyDescent="0.2">
      <c r="A24" s="111"/>
      <c r="B24" s="112"/>
      <c r="C24" s="113"/>
      <c r="D24" s="114"/>
      <c r="E24" s="114"/>
      <c r="F24" s="114"/>
      <c r="G24" s="114"/>
      <c r="H24" s="114"/>
      <c r="I24" s="114"/>
    </row>
    <row r="25" spans="1:9" s="47" customFormat="1" ht="17.25" x14ac:dyDescent="0.2">
      <c r="A25" s="111"/>
      <c r="B25" s="112"/>
      <c r="C25" s="113"/>
      <c r="D25" s="114"/>
      <c r="E25" s="114"/>
      <c r="F25" s="114"/>
      <c r="G25" s="114"/>
      <c r="H25" s="114"/>
      <c r="I25" s="114"/>
    </row>
    <row r="26" spans="1:9" s="47" customFormat="1" ht="17.25" x14ac:dyDescent="0.2">
      <c r="A26" s="111"/>
      <c r="B26" s="112"/>
      <c r="C26" s="113"/>
      <c r="D26" s="114"/>
      <c r="E26" s="114"/>
      <c r="F26" s="114"/>
      <c r="G26" s="114"/>
      <c r="H26" s="114"/>
      <c r="I26" s="114"/>
    </row>
    <row r="27" spans="1:9" s="47" customFormat="1" ht="17.25" x14ac:dyDescent="0.2">
      <c r="A27" s="63"/>
      <c r="B27" s="63"/>
      <c r="C27" s="64"/>
      <c r="D27" s="65"/>
      <c r="E27" s="65"/>
      <c r="F27" s="65"/>
      <c r="G27" s="65"/>
      <c r="H27" s="65"/>
      <c r="I27" s="65"/>
    </row>
    <row r="28" spans="1:9" s="47" customFormat="1" ht="17.25" x14ac:dyDescent="0.2">
      <c r="A28" s="54" t="s">
        <v>211</v>
      </c>
      <c r="B28" s="63"/>
      <c r="C28" s="64"/>
      <c r="D28" s="65"/>
      <c r="E28" s="65"/>
      <c r="F28" s="65"/>
      <c r="G28" s="65"/>
      <c r="H28" s="65"/>
      <c r="I28" s="65"/>
    </row>
    <row r="29" spans="1:9" s="47" customFormat="1" ht="47.25" x14ac:dyDescent="0.2">
      <c r="A29" s="66" t="s">
        <v>1</v>
      </c>
      <c r="B29" s="66" t="s">
        <v>2</v>
      </c>
      <c r="C29" s="66" t="s">
        <v>3</v>
      </c>
      <c r="D29" s="66" t="s">
        <v>136</v>
      </c>
      <c r="E29" s="66" t="s">
        <v>112</v>
      </c>
      <c r="F29" s="66" t="s">
        <v>6</v>
      </c>
      <c r="G29" s="66" t="s">
        <v>113</v>
      </c>
      <c r="H29" s="66" t="s">
        <v>114</v>
      </c>
      <c r="I29" s="66" t="s">
        <v>8</v>
      </c>
    </row>
    <row r="30" spans="1:9" s="47" customFormat="1" ht="16.5" x14ac:dyDescent="0.2">
      <c r="A30" s="81" t="s">
        <v>122</v>
      </c>
      <c r="B30" s="78" t="s">
        <v>116</v>
      </c>
      <c r="C30" s="82">
        <v>4</v>
      </c>
      <c r="D30" s="83"/>
      <c r="E30" s="83"/>
      <c r="F30" s="83">
        <f t="shared" ref="F30:F39" si="5">+D30+E30</f>
        <v>0</v>
      </c>
      <c r="G30" s="83">
        <f>+F30*11%</f>
        <v>0</v>
      </c>
      <c r="H30" s="83">
        <f>+G30*19%</f>
        <v>0</v>
      </c>
      <c r="I30" s="84">
        <f t="shared" ref="I30:I39" si="6">+F30+H30</f>
        <v>0</v>
      </c>
    </row>
    <row r="31" spans="1:9" s="47" customFormat="1" ht="16.5" x14ac:dyDescent="0.2">
      <c r="A31" s="81" t="s">
        <v>156</v>
      </c>
      <c r="B31" s="78" t="s">
        <v>137</v>
      </c>
      <c r="C31" s="82">
        <v>2</v>
      </c>
      <c r="D31" s="83"/>
      <c r="E31" s="83"/>
      <c r="F31" s="83">
        <f t="shared" si="5"/>
        <v>0</v>
      </c>
      <c r="G31" s="83">
        <f t="shared" ref="G31:G39" si="7">+F31*11%</f>
        <v>0</v>
      </c>
      <c r="H31" s="83">
        <f t="shared" ref="H31:H39" si="8">+G31*19%</f>
        <v>0</v>
      </c>
      <c r="I31" s="84">
        <f t="shared" si="6"/>
        <v>0</v>
      </c>
    </row>
    <row r="32" spans="1:9" s="47" customFormat="1" ht="15" x14ac:dyDescent="0.2">
      <c r="A32" s="81" t="s">
        <v>213</v>
      </c>
      <c r="B32" s="81" t="s">
        <v>212</v>
      </c>
      <c r="C32" s="82">
        <v>2</v>
      </c>
      <c r="D32" s="83"/>
      <c r="E32" s="83"/>
      <c r="F32" s="83">
        <f t="shared" si="5"/>
        <v>0</v>
      </c>
      <c r="G32" s="83">
        <f t="shared" si="7"/>
        <v>0</v>
      </c>
      <c r="H32" s="83">
        <f t="shared" si="8"/>
        <v>0</v>
      </c>
      <c r="I32" s="84">
        <f t="shared" si="6"/>
        <v>0</v>
      </c>
    </row>
    <row r="33" spans="1:9" s="47" customFormat="1" ht="49.5" x14ac:dyDescent="0.2">
      <c r="A33" s="81" t="s">
        <v>214</v>
      </c>
      <c r="B33" s="78" t="s">
        <v>223</v>
      </c>
      <c r="C33" s="82">
        <v>1</v>
      </c>
      <c r="D33" s="83"/>
      <c r="E33" s="83"/>
      <c r="F33" s="83">
        <f t="shared" si="5"/>
        <v>0</v>
      </c>
      <c r="G33" s="83">
        <f t="shared" si="7"/>
        <v>0</v>
      </c>
      <c r="H33" s="83">
        <f t="shared" si="8"/>
        <v>0</v>
      </c>
      <c r="I33" s="84">
        <f t="shared" si="6"/>
        <v>0</v>
      </c>
    </row>
    <row r="34" spans="1:9" s="47" customFormat="1" ht="15" x14ac:dyDescent="0.2">
      <c r="A34" s="81" t="s">
        <v>215</v>
      </c>
      <c r="B34" s="81" t="s">
        <v>222</v>
      </c>
      <c r="C34" s="82">
        <v>1</v>
      </c>
      <c r="D34" s="83"/>
      <c r="E34" s="83"/>
      <c r="F34" s="83">
        <f t="shared" si="5"/>
        <v>0</v>
      </c>
      <c r="G34" s="83">
        <f t="shared" si="7"/>
        <v>0</v>
      </c>
      <c r="H34" s="83">
        <f t="shared" si="8"/>
        <v>0</v>
      </c>
      <c r="I34" s="84">
        <f t="shared" si="6"/>
        <v>0</v>
      </c>
    </row>
    <row r="35" spans="1:9" s="47" customFormat="1" ht="49.5" x14ac:dyDescent="0.2">
      <c r="A35" s="81" t="s">
        <v>216</v>
      </c>
      <c r="B35" s="78" t="s">
        <v>221</v>
      </c>
      <c r="C35" s="82">
        <v>1</v>
      </c>
      <c r="D35" s="83"/>
      <c r="E35" s="83"/>
      <c r="F35" s="83">
        <f t="shared" si="5"/>
        <v>0</v>
      </c>
      <c r="G35" s="83">
        <f t="shared" si="7"/>
        <v>0</v>
      </c>
      <c r="H35" s="83">
        <f t="shared" si="8"/>
        <v>0</v>
      </c>
      <c r="I35" s="84">
        <f t="shared" si="6"/>
        <v>0</v>
      </c>
    </row>
    <row r="36" spans="1:9" s="47" customFormat="1" ht="45" x14ac:dyDescent="0.2">
      <c r="A36" s="81" t="s">
        <v>217</v>
      </c>
      <c r="B36" s="81" t="s">
        <v>222</v>
      </c>
      <c r="C36" s="82">
        <v>1</v>
      </c>
      <c r="D36" s="83"/>
      <c r="E36" s="83"/>
      <c r="F36" s="83">
        <f t="shared" si="5"/>
        <v>0</v>
      </c>
      <c r="G36" s="83">
        <f t="shared" si="7"/>
        <v>0</v>
      </c>
      <c r="H36" s="83">
        <f t="shared" si="8"/>
        <v>0</v>
      </c>
      <c r="I36" s="84">
        <f t="shared" si="6"/>
        <v>0</v>
      </c>
    </row>
    <row r="37" spans="1:9" s="47" customFormat="1" ht="49.5" x14ac:dyDescent="0.2">
      <c r="A37" s="81" t="s">
        <v>218</v>
      </c>
      <c r="B37" s="78" t="s">
        <v>223</v>
      </c>
      <c r="C37" s="82">
        <v>1</v>
      </c>
      <c r="D37" s="83"/>
      <c r="E37" s="83"/>
      <c r="F37" s="83">
        <f t="shared" si="5"/>
        <v>0</v>
      </c>
      <c r="G37" s="83">
        <f t="shared" si="7"/>
        <v>0</v>
      </c>
      <c r="H37" s="83">
        <f t="shared" si="8"/>
        <v>0</v>
      </c>
      <c r="I37" s="84">
        <f t="shared" si="6"/>
        <v>0</v>
      </c>
    </row>
    <row r="38" spans="1:9" s="47" customFormat="1" ht="49.5" x14ac:dyDescent="0.2">
      <c r="A38" s="81" t="s">
        <v>219</v>
      </c>
      <c r="B38" s="78" t="s">
        <v>223</v>
      </c>
      <c r="C38" s="82">
        <v>1</v>
      </c>
      <c r="D38" s="83"/>
      <c r="E38" s="83"/>
      <c r="F38" s="83">
        <f t="shared" si="5"/>
        <v>0</v>
      </c>
      <c r="G38" s="83">
        <f t="shared" si="7"/>
        <v>0</v>
      </c>
      <c r="H38" s="83">
        <f t="shared" si="8"/>
        <v>0</v>
      </c>
      <c r="I38" s="84">
        <f t="shared" si="6"/>
        <v>0</v>
      </c>
    </row>
    <row r="39" spans="1:9" s="47" customFormat="1" ht="49.5" x14ac:dyDescent="0.2">
      <c r="A39" s="81" t="s">
        <v>220</v>
      </c>
      <c r="B39" s="78" t="s">
        <v>223</v>
      </c>
      <c r="C39" s="82">
        <v>1</v>
      </c>
      <c r="D39" s="83"/>
      <c r="E39" s="83"/>
      <c r="F39" s="83">
        <f t="shared" si="5"/>
        <v>0</v>
      </c>
      <c r="G39" s="83">
        <f t="shared" si="7"/>
        <v>0</v>
      </c>
      <c r="H39" s="83">
        <f t="shared" si="8"/>
        <v>0</v>
      </c>
      <c r="I39" s="84">
        <f t="shared" si="6"/>
        <v>0</v>
      </c>
    </row>
    <row r="40" spans="1:9" s="47" customFormat="1" ht="49.5" x14ac:dyDescent="0.2">
      <c r="A40" s="81" t="s">
        <v>224</v>
      </c>
      <c r="B40" s="78" t="s">
        <v>223</v>
      </c>
      <c r="C40" s="85">
        <v>1</v>
      </c>
      <c r="D40" s="83"/>
      <c r="E40" s="83"/>
      <c r="F40" s="83"/>
      <c r="G40" s="83"/>
      <c r="H40" s="83"/>
      <c r="I40" s="84"/>
    </row>
    <row r="41" spans="1:9" ht="14.25" x14ac:dyDescent="0.2">
      <c r="A41" s="86" t="s">
        <v>23</v>
      </c>
      <c r="B41" s="86"/>
      <c r="C41" s="86">
        <f>SUM(C30:C40)</f>
        <v>16</v>
      </c>
      <c r="D41" s="87">
        <f t="shared" ref="D41:I41" si="9">SUM(D28:D39)</f>
        <v>0</v>
      </c>
      <c r="E41" s="87">
        <f t="shared" si="9"/>
        <v>0</v>
      </c>
      <c r="F41" s="87">
        <f t="shared" si="9"/>
        <v>0</v>
      </c>
      <c r="G41" s="87">
        <f t="shared" si="9"/>
        <v>0</v>
      </c>
      <c r="H41" s="87">
        <f t="shared" si="9"/>
        <v>0</v>
      </c>
      <c r="I41" s="87">
        <f t="shared" si="9"/>
        <v>0</v>
      </c>
    </row>
    <row r="42" spans="1:9" s="47" customFormat="1" ht="17.25" x14ac:dyDescent="0.2">
      <c r="A42" s="63"/>
      <c r="B42" s="63"/>
      <c r="C42" s="64"/>
      <c r="D42" s="65"/>
      <c r="E42" s="65"/>
      <c r="F42" s="65"/>
      <c r="G42" s="65"/>
      <c r="H42" s="65"/>
      <c r="I42" s="65"/>
    </row>
    <row r="43" spans="1:9" s="47" customFormat="1" ht="17.25" x14ac:dyDescent="0.2">
      <c r="A43" s="63"/>
      <c r="B43" s="63"/>
      <c r="C43" s="64"/>
      <c r="D43" s="65"/>
      <c r="E43" s="65"/>
      <c r="F43" s="65"/>
      <c r="G43" s="65"/>
      <c r="H43" s="65"/>
      <c r="I43" s="65"/>
    </row>
    <row r="44" spans="1:9" ht="15" x14ac:dyDescent="0.2">
      <c r="A44" s="67" t="s">
        <v>204</v>
      </c>
      <c r="B44" s="67"/>
      <c r="C44" s="67"/>
      <c r="D44" s="67"/>
      <c r="E44" s="67"/>
      <c r="F44" s="67"/>
      <c r="G44" s="67"/>
      <c r="H44" s="67"/>
      <c r="I44" s="67"/>
    </row>
    <row r="45" spans="1:9" ht="30" x14ac:dyDescent="0.2">
      <c r="A45" s="57" t="s">
        <v>1</v>
      </c>
      <c r="B45" s="58" t="s">
        <v>2</v>
      </c>
      <c r="C45" s="58" t="s">
        <v>3</v>
      </c>
      <c r="D45" s="58" t="s">
        <v>136</v>
      </c>
      <c r="E45" s="58" t="s">
        <v>112</v>
      </c>
      <c r="F45" s="58" t="s">
        <v>6</v>
      </c>
      <c r="G45" s="58" t="s">
        <v>113</v>
      </c>
      <c r="H45" s="58" t="s">
        <v>114</v>
      </c>
      <c r="I45" s="58" t="s">
        <v>8</v>
      </c>
    </row>
    <row r="46" spans="1:9" ht="30.75" customHeight="1" x14ac:dyDescent="0.2">
      <c r="A46" s="77" t="s">
        <v>122</v>
      </c>
      <c r="B46" s="78" t="s">
        <v>116</v>
      </c>
      <c r="C46" s="52">
        <v>4</v>
      </c>
      <c r="D46" s="79"/>
      <c r="E46" s="80">
        <v>0</v>
      </c>
      <c r="F46" s="79">
        <f t="shared" ref="F46:F59" si="10">+D46+E46</f>
        <v>0</v>
      </c>
      <c r="G46" s="79">
        <f t="shared" ref="G46:G59" si="11">+F46*10%</f>
        <v>0</v>
      </c>
      <c r="H46" s="79">
        <f>+G46*19%</f>
        <v>0</v>
      </c>
      <c r="I46" s="79">
        <f t="shared" ref="I46:I59" si="12">+F46+H46</f>
        <v>0</v>
      </c>
    </row>
    <row r="47" spans="1:9" ht="31.7" customHeight="1" x14ac:dyDescent="0.2">
      <c r="A47" s="77" t="s">
        <v>128</v>
      </c>
      <c r="B47" s="78" t="s">
        <v>116</v>
      </c>
      <c r="C47" s="52">
        <v>4</v>
      </c>
      <c r="D47" s="79"/>
      <c r="E47" s="80">
        <v>0</v>
      </c>
      <c r="F47" s="79">
        <f t="shared" si="10"/>
        <v>0</v>
      </c>
      <c r="G47" s="79">
        <f t="shared" si="11"/>
        <v>0</v>
      </c>
      <c r="H47" s="79">
        <f t="shared" ref="H47:H59" si="13">+G47*19%</f>
        <v>0</v>
      </c>
      <c r="I47" s="79">
        <f t="shared" si="12"/>
        <v>0</v>
      </c>
    </row>
    <row r="48" spans="1:9" ht="31.7" customHeight="1" x14ac:dyDescent="0.2">
      <c r="A48" s="77" t="s">
        <v>143</v>
      </c>
      <c r="B48" s="78" t="s">
        <v>137</v>
      </c>
      <c r="C48" s="52">
        <v>1</v>
      </c>
      <c r="D48" s="79"/>
      <c r="E48" s="80">
        <v>0</v>
      </c>
      <c r="F48" s="79">
        <f t="shared" si="10"/>
        <v>0</v>
      </c>
      <c r="G48" s="79">
        <f t="shared" si="11"/>
        <v>0</v>
      </c>
      <c r="H48" s="79">
        <f t="shared" si="13"/>
        <v>0</v>
      </c>
      <c r="I48" s="79">
        <f t="shared" si="12"/>
        <v>0</v>
      </c>
    </row>
    <row r="49" spans="1:9" ht="31.7" customHeight="1" x14ac:dyDescent="0.2">
      <c r="A49" s="77" t="s">
        <v>143</v>
      </c>
      <c r="B49" s="78" t="s">
        <v>137</v>
      </c>
      <c r="C49" s="52">
        <v>1</v>
      </c>
      <c r="D49" s="79"/>
      <c r="E49" s="80">
        <v>0</v>
      </c>
      <c r="F49" s="79">
        <f t="shared" si="10"/>
        <v>0</v>
      </c>
      <c r="G49" s="79">
        <f t="shared" si="11"/>
        <v>0</v>
      </c>
      <c r="H49" s="79">
        <f t="shared" si="13"/>
        <v>0</v>
      </c>
      <c r="I49" s="79">
        <f t="shared" si="12"/>
        <v>0</v>
      </c>
    </row>
    <row r="50" spans="1:9" ht="31.7" customHeight="1" x14ac:dyDescent="0.2">
      <c r="A50" s="77" t="s">
        <v>144</v>
      </c>
      <c r="B50" s="78" t="s">
        <v>137</v>
      </c>
      <c r="C50" s="52">
        <v>3</v>
      </c>
      <c r="D50" s="79"/>
      <c r="E50" s="80">
        <v>0</v>
      </c>
      <c r="F50" s="79">
        <f t="shared" si="10"/>
        <v>0</v>
      </c>
      <c r="G50" s="79">
        <f t="shared" si="11"/>
        <v>0</v>
      </c>
      <c r="H50" s="79">
        <f t="shared" si="13"/>
        <v>0</v>
      </c>
      <c r="I50" s="79">
        <f t="shared" si="12"/>
        <v>0</v>
      </c>
    </row>
    <row r="51" spans="1:9" ht="31.7" customHeight="1" x14ac:dyDescent="0.2">
      <c r="A51" s="77" t="s">
        <v>125</v>
      </c>
      <c r="B51" s="78" t="s">
        <v>119</v>
      </c>
      <c r="C51" s="52">
        <v>1</v>
      </c>
      <c r="D51" s="79"/>
      <c r="E51" s="80">
        <v>0</v>
      </c>
      <c r="F51" s="79">
        <f t="shared" si="10"/>
        <v>0</v>
      </c>
      <c r="G51" s="79">
        <f t="shared" si="11"/>
        <v>0</v>
      </c>
      <c r="H51" s="79">
        <f t="shared" si="13"/>
        <v>0</v>
      </c>
      <c r="I51" s="79">
        <f t="shared" si="12"/>
        <v>0</v>
      </c>
    </row>
    <row r="52" spans="1:9" ht="31.7" customHeight="1" x14ac:dyDescent="0.2">
      <c r="A52" s="77" t="s">
        <v>126</v>
      </c>
      <c r="B52" s="78" t="s">
        <v>119</v>
      </c>
      <c r="C52" s="52">
        <v>2</v>
      </c>
      <c r="D52" s="79"/>
      <c r="E52" s="80">
        <v>0</v>
      </c>
      <c r="F52" s="79">
        <f t="shared" si="10"/>
        <v>0</v>
      </c>
      <c r="G52" s="79">
        <f t="shared" si="11"/>
        <v>0</v>
      </c>
      <c r="H52" s="79">
        <f t="shared" si="13"/>
        <v>0</v>
      </c>
      <c r="I52" s="79">
        <f t="shared" si="12"/>
        <v>0</v>
      </c>
    </row>
    <row r="53" spans="1:9" ht="31.7" customHeight="1" x14ac:dyDescent="0.2">
      <c r="A53" s="77" t="s">
        <v>145</v>
      </c>
      <c r="B53" s="78" t="s">
        <v>118</v>
      </c>
      <c r="C53" s="52">
        <v>2</v>
      </c>
      <c r="D53" s="79"/>
      <c r="E53" s="80">
        <v>0</v>
      </c>
      <c r="F53" s="79">
        <f t="shared" si="10"/>
        <v>0</v>
      </c>
      <c r="G53" s="79">
        <f t="shared" si="11"/>
        <v>0</v>
      </c>
      <c r="H53" s="79">
        <f t="shared" si="13"/>
        <v>0</v>
      </c>
      <c r="I53" s="79">
        <f t="shared" si="12"/>
        <v>0</v>
      </c>
    </row>
    <row r="54" spans="1:9" ht="31.7" customHeight="1" x14ac:dyDescent="0.2">
      <c r="A54" s="77" t="s">
        <v>146</v>
      </c>
      <c r="B54" s="78" t="s">
        <v>138</v>
      </c>
      <c r="C54" s="52">
        <v>1</v>
      </c>
      <c r="D54" s="79"/>
      <c r="E54" s="80">
        <v>0</v>
      </c>
      <c r="F54" s="79">
        <f t="shared" si="10"/>
        <v>0</v>
      </c>
      <c r="G54" s="79">
        <f t="shared" si="11"/>
        <v>0</v>
      </c>
      <c r="H54" s="79">
        <f t="shared" si="13"/>
        <v>0</v>
      </c>
      <c r="I54" s="79">
        <f t="shared" si="12"/>
        <v>0</v>
      </c>
    </row>
    <row r="55" spans="1:9" ht="31.7" customHeight="1" x14ac:dyDescent="0.2">
      <c r="A55" s="77" t="s">
        <v>147</v>
      </c>
      <c r="B55" s="78" t="s">
        <v>139</v>
      </c>
      <c r="C55" s="52">
        <v>1</v>
      </c>
      <c r="D55" s="79"/>
      <c r="E55" s="80">
        <v>0</v>
      </c>
      <c r="F55" s="79">
        <f t="shared" si="10"/>
        <v>0</v>
      </c>
      <c r="G55" s="79">
        <f t="shared" si="11"/>
        <v>0</v>
      </c>
      <c r="H55" s="79">
        <f t="shared" si="13"/>
        <v>0</v>
      </c>
      <c r="I55" s="79">
        <f t="shared" si="12"/>
        <v>0</v>
      </c>
    </row>
    <row r="56" spans="1:9" ht="31.7" customHeight="1" x14ac:dyDescent="0.2">
      <c r="A56" s="77" t="s">
        <v>148</v>
      </c>
      <c r="B56" s="78" t="s">
        <v>139</v>
      </c>
      <c r="C56" s="52">
        <v>1</v>
      </c>
      <c r="D56" s="79"/>
      <c r="E56" s="80">
        <v>0</v>
      </c>
      <c r="F56" s="79">
        <f t="shared" si="10"/>
        <v>0</v>
      </c>
      <c r="G56" s="79">
        <f t="shared" si="11"/>
        <v>0</v>
      </c>
      <c r="H56" s="79">
        <f t="shared" si="13"/>
        <v>0</v>
      </c>
      <c r="I56" s="79">
        <f t="shared" si="12"/>
        <v>0</v>
      </c>
    </row>
    <row r="57" spans="1:9" ht="31.7" customHeight="1" x14ac:dyDescent="0.2">
      <c r="A57" s="77" t="s">
        <v>149</v>
      </c>
      <c r="B57" s="78" t="s">
        <v>139</v>
      </c>
      <c r="C57" s="52">
        <v>1</v>
      </c>
      <c r="D57" s="79"/>
      <c r="E57" s="80">
        <v>0</v>
      </c>
      <c r="F57" s="79">
        <f t="shared" si="10"/>
        <v>0</v>
      </c>
      <c r="G57" s="79">
        <f t="shared" si="11"/>
        <v>0</v>
      </c>
      <c r="H57" s="79">
        <f t="shared" si="13"/>
        <v>0</v>
      </c>
      <c r="I57" s="79">
        <f t="shared" si="12"/>
        <v>0</v>
      </c>
    </row>
    <row r="58" spans="1:9" ht="31.7" customHeight="1" x14ac:dyDescent="0.2">
      <c r="A58" s="77" t="s">
        <v>150</v>
      </c>
      <c r="B58" s="78" t="s">
        <v>139</v>
      </c>
      <c r="C58" s="52">
        <v>1</v>
      </c>
      <c r="D58" s="79"/>
      <c r="E58" s="80">
        <v>0</v>
      </c>
      <c r="F58" s="79">
        <f t="shared" si="10"/>
        <v>0</v>
      </c>
      <c r="G58" s="79">
        <f t="shared" si="11"/>
        <v>0</v>
      </c>
      <c r="H58" s="79">
        <f t="shared" si="13"/>
        <v>0</v>
      </c>
      <c r="I58" s="79">
        <f t="shared" si="12"/>
        <v>0</v>
      </c>
    </row>
    <row r="59" spans="1:9" ht="31.7" customHeight="1" x14ac:dyDescent="0.2">
      <c r="A59" s="77" t="s">
        <v>151</v>
      </c>
      <c r="B59" s="78" t="s">
        <v>139</v>
      </c>
      <c r="C59" s="52">
        <v>1</v>
      </c>
      <c r="D59" s="79"/>
      <c r="E59" s="80">
        <v>0</v>
      </c>
      <c r="F59" s="79">
        <f t="shared" si="10"/>
        <v>0</v>
      </c>
      <c r="G59" s="79">
        <f t="shared" si="11"/>
        <v>0</v>
      </c>
      <c r="H59" s="79">
        <f t="shared" si="13"/>
        <v>0</v>
      </c>
      <c r="I59" s="79">
        <f t="shared" si="12"/>
        <v>0</v>
      </c>
    </row>
    <row r="60" spans="1:9" ht="14.25" x14ac:dyDescent="0.2">
      <c r="A60" s="86" t="s">
        <v>23</v>
      </c>
      <c r="B60" s="86"/>
      <c r="C60" s="86">
        <f>SUM(C46:C59)</f>
        <v>24</v>
      </c>
      <c r="D60" s="87">
        <f>SUM(D46:D59)</f>
        <v>0</v>
      </c>
      <c r="E60" s="87">
        <f>SUM(E46:E59)</f>
        <v>0</v>
      </c>
      <c r="F60" s="87">
        <f t="shared" ref="F60:I60" si="14">SUM(F46:F59)</f>
        <v>0</v>
      </c>
      <c r="G60" s="87">
        <f t="shared" si="14"/>
        <v>0</v>
      </c>
      <c r="H60" s="87">
        <f t="shared" si="14"/>
        <v>0</v>
      </c>
      <c r="I60" s="87">
        <f t="shared" si="14"/>
        <v>0</v>
      </c>
    </row>
    <row r="61" spans="1:9" ht="17.25" x14ac:dyDescent="0.3">
      <c r="A61" s="70"/>
      <c r="B61" s="70"/>
      <c r="C61" s="70"/>
      <c r="D61" s="70"/>
      <c r="E61" s="69"/>
      <c r="F61" s="70"/>
      <c r="G61" s="70"/>
      <c r="H61" s="70"/>
      <c r="I61" s="70"/>
    </row>
    <row r="62" spans="1:9" ht="17.25" x14ac:dyDescent="0.3">
      <c r="A62" s="70"/>
      <c r="B62" s="70"/>
      <c r="C62" s="70"/>
      <c r="D62" s="70"/>
      <c r="E62" s="69"/>
      <c r="F62" s="70"/>
      <c r="G62" s="70"/>
      <c r="H62" s="70"/>
      <c r="I62" s="70"/>
    </row>
    <row r="63" spans="1:9" ht="15" x14ac:dyDescent="0.2">
      <c r="A63" s="67" t="s">
        <v>205</v>
      </c>
      <c r="B63" s="67"/>
      <c r="C63" s="67"/>
      <c r="D63" s="67"/>
      <c r="E63" s="67"/>
      <c r="F63" s="67"/>
      <c r="G63" s="67"/>
      <c r="H63" s="67"/>
      <c r="I63" s="67"/>
    </row>
    <row r="64" spans="1:9" ht="30" x14ac:dyDescent="0.2">
      <c r="A64" s="58" t="s">
        <v>1</v>
      </c>
      <c r="B64" s="58" t="s">
        <v>2</v>
      </c>
      <c r="C64" s="58" t="s">
        <v>3</v>
      </c>
      <c r="D64" s="58" t="s">
        <v>136</v>
      </c>
      <c r="E64" s="58" t="s">
        <v>112</v>
      </c>
      <c r="F64" s="58" t="s">
        <v>6</v>
      </c>
      <c r="G64" s="58" t="s">
        <v>113</v>
      </c>
      <c r="H64" s="58" t="s">
        <v>114</v>
      </c>
      <c r="I64" s="58" t="s">
        <v>8</v>
      </c>
    </row>
    <row r="65" spans="1:9" ht="31.7" customHeight="1" x14ac:dyDescent="0.2">
      <c r="A65" s="88" t="s">
        <v>122</v>
      </c>
      <c r="B65" s="89" t="s">
        <v>140</v>
      </c>
      <c r="C65" s="52">
        <v>4</v>
      </c>
      <c r="D65" s="79"/>
      <c r="E65" s="79">
        <v>0</v>
      </c>
      <c r="F65" s="79">
        <f>+D65+E65</f>
        <v>0</v>
      </c>
      <c r="G65" s="79">
        <f>+F65*10%</f>
        <v>0</v>
      </c>
      <c r="H65" s="79">
        <f>+G65*19%</f>
        <v>0</v>
      </c>
      <c r="I65" s="79">
        <f>+F65+H65</f>
        <v>0</v>
      </c>
    </row>
    <row r="66" spans="1:9" ht="31.7" customHeight="1" x14ac:dyDescent="0.2">
      <c r="A66" s="88" t="s">
        <v>152</v>
      </c>
      <c r="B66" s="89" t="s">
        <v>141</v>
      </c>
      <c r="C66" s="52">
        <v>2</v>
      </c>
      <c r="D66" s="79"/>
      <c r="E66" s="79">
        <v>0</v>
      </c>
      <c r="F66" s="79">
        <f t="shared" ref="F66:F73" si="15">+D66+E66</f>
        <v>0</v>
      </c>
      <c r="G66" s="79">
        <f t="shared" ref="G66:G74" si="16">+F66*10%</f>
        <v>0</v>
      </c>
      <c r="H66" s="79">
        <f t="shared" ref="H66:H74" si="17">+G66*19%</f>
        <v>0</v>
      </c>
      <c r="I66" s="79">
        <f>+F66+H66</f>
        <v>0</v>
      </c>
    </row>
    <row r="67" spans="1:9" ht="31.7" customHeight="1" x14ac:dyDescent="0.2">
      <c r="A67" s="88" t="s">
        <v>124</v>
      </c>
      <c r="B67" s="89" t="s">
        <v>141</v>
      </c>
      <c r="C67" s="52">
        <v>2</v>
      </c>
      <c r="D67" s="79"/>
      <c r="E67" s="79">
        <v>0</v>
      </c>
      <c r="F67" s="79">
        <f t="shared" si="15"/>
        <v>0</v>
      </c>
      <c r="G67" s="79">
        <f t="shared" si="16"/>
        <v>0</v>
      </c>
      <c r="H67" s="79">
        <f t="shared" si="17"/>
        <v>0</v>
      </c>
      <c r="I67" s="79">
        <f t="shared" ref="I67:I74" si="18">+F67+H67</f>
        <v>0</v>
      </c>
    </row>
    <row r="68" spans="1:9" ht="31.7" customHeight="1" x14ac:dyDescent="0.2">
      <c r="A68" s="88" t="s">
        <v>125</v>
      </c>
      <c r="B68" s="89" t="s">
        <v>142</v>
      </c>
      <c r="C68" s="52">
        <v>1</v>
      </c>
      <c r="D68" s="79"/>
      <c r="E68" s="79">
        <v>0</v>
      </c>
      <c r="F68" s="79">
        <f t="shared" si="15"/>
        <v>0</v>
      </c>
      <c r="G68" s="79">
        <f t="shared" si="16"/>
        <v>0</v>
      </c>
      <c r="H68" s="79">
        <f t="shared" si="17"/>
        <v>0</v>
      </c>
      <c r="I68" s="79">
        <f t="shared" si="18"/>
        <v>0</v>
      </c>
    </row>
    <row r="69" spans="1:9" ht="31.7" customHeight="1" x14ac:dyDescent="0.2">
      <c r="A69" s="88" t="s">
        <v>126</v>
      </c>
      <c r="B69" s="89" t="s">
        <v>170</v>
      </c>
      <c r="C69" s="52">
        <v>1</v>
      </c>
      <c r="D69" s="79"/>
      <c r="E69" s="79">
        <v>0</v>
      </c>
      <c r="F69" s="79">
        <f t="shared" si="15"/>
        <v>0</v>
      </c>
      <c r="G69" s="79">
        <f t="shared" si="16"/>
        <v>0</v>
      </c>
      <c r="H69" s="79">
        <f t="shared" si="17"/>
        <v>0</v>
      </c>
      <c r="I69" s="79">
        <f t="shared" si="18"/>
        <v>0</v>
      </c>
    </row>
    <row r="70" spans="1:9" ht="31.7" customHeight="1" x14ac:dyDescent="0.2">
      <c r="A70" s="88" t="s">
        <v>127</v>
      </c>
      <c r="B70" s="89" t="s">
        <v>169</v>
      </c>
      <c r="C70" s="52">
        <v>1</v>
      </c>
      <c r="D70" s="79"/>
      <c r="E70" s="79">
        <v>0</v>
      </c>
      <c r="F70" s="79">
        <f t="shared" si="15"/>
        <v>0</v>
      </c>
      <c r="G70" s="79">
        <f t="shared" si="16"/>
        <v>0</v>
      </c>
      <c r="H70" s="79">
        <f t="shared" si="17"/>
        <v>0</v>
      </c>
      <c r="I70" s="79">
        <f t="shared" si="18"/>
        <v>0</v>
      </c>
    </row>
    <row r="71" spans="1:9" ht="42" customHeight="1" x14ac:dyDescent="0.2">
      <c r="A71" s="88" t="s">
        <v>153</v>
      </c>
      <c r="B71" s="90" t="s">
        <v>210</v>
      </c>
      <c r="C71" s="52">
        <v>1</v>
      </c>
      <c r="D71" s="79"/>
      <c r="E71" s="79">
        <v>0</v>
      </c>
      <c r="F71" s="79">
        <f t="shared" si="15"/>
        <v>0</v>
      </c>
      <c r="G71" s="79">
        <f t="shared" si="16"/>
        <v>0</v>
      </c>
      <c r="H71" s="79">
        <f t="shared" si="17"/>
        <v>0</v>
      </c>
      <c r="I71" s="79">
        <f t="shared" si="18"/>
        <v>0</v>
      </c>
    </row>
    <row r="72" spans="1:9" ht="45" customHeight="1" x14ac:dyDescent="0.2">
      <c r="A72" s="88" t="s">
        <v>154</v>
      </c>
      <c r="B72" s="90" t="s">
        <v>210</v>
      </c>
      <c r="C72" s="52">
        <v>1</v>
      </c>
      <c r="D72" s="79"/>
      <c r="E72" s="79">
        <v>0</v>
      </c>
      <c r="F72" s="79">
        <f t="shared" si="15"/>
        <v>0</v>
      </c>
      <c r="G72" s="79">
        <f t="shared" si="16"/>
        <v>0</v>
      </c>
      <c r="H72" s="79">
        <f t="shared" si="17"/>
        <v>0</v>
      </c>
      <c r="I72" s="79">
        <f t="shared" si="18"/>
        <v>0</v>
      </c>
    </row>
    <row r="73" spans="1:9" ht="51.75" customHeight="1" x14ac:dyDescent="0.2">
      <c r="A73" s="88" t="s">
        <v>155</v>
      </c>
      <c r="B73" s="90" t="s">
        <v>210</v>
      </c>
      <c r="C73" s="52">
        <v>2</v>
      </c>
      <c r="D73" s="79"/>
      <c r="E73" s="79">
        <v>0</v>
      </c>
      <c r="F73" s="79">
        <f t="shared" si="15"/>
        <v>0</v>
      </c>
      <c r="G73" s="79">
        <f t="shared" si="16"/>
        <v>0</v>
      </c>
      <c r="H73" s="79">
        <f t="shared" si="17"/>
        <v>0</v>
      </c>
      <c r="I73" s="79">
        <f t="shared" si="18"/>
        <v>0</v>
      </c>
    </row>
    <row r="74" spans="1:9" ht="14.25" x14ac:dyDescent="0.2">
      <c r="A74" s="91" t="s">
        <v>23</v>
      </c>
      <c r="B74" s="92"/>
      <c r="C74" s="93">
        <f>SUM(C65:C73)</f>
        <v>15</v>
      </c>
      <c r="D74" s="87">
        <f>SUM(D65:D73)</f>
        <v>0</v>
      </c>
      <c r="E74" s="87">
        <f>SUM(E65:E73)</f>
        <v>0</v>
      </c>
      <c r="F74" s="87">
        <f>SUM(F65:F73)</f>
        <v>0</v>
      </c>
      <c r="G74" s="87">
        <f t="shared" si="16"/>
        <v>0</v>
      </c>
      <c r="H74" s="87">
        <f t="shared" si="17"/>
        <v>0</v>
      </c>
      <c r="I74" s="87">
        <f t="shared" si="18"/>
        <v>0</v>
      </c>
    </row>
    <row r="75" spans="1:9" ht="17.25" x14ac:dyDescent="0.3">
      <c r="A75" s="70"/>
      <c r="B75" s="70"/>
      <c r="C75" s="70"/>
      <c r="D75" s="70"/>
      <c r="E75" s="69"/>
      <c r="F75" s="70"/>
      <c r="G75" s="70"/>
      <c r="H75" s="70"/>
      <c r="I75" s="70"/>
    </row>
    <row r="76" spans="1:9" ht="17.25" x14ac:dyDescent="0.3">
      <c r="A76" s="70"/>
      <c r="B76" s="70"/>
      <c r="C76" s="70"/>
      <c r="D76" s="70"/>
      <c r="E76" s="69"/>
      <c r="F76" s="70"/>
      <c r="G76" s="70"/>
      <c r="H76" s="70"/>
      <c r="I76" s="70"/>
    </row>
    <row r="77" spans="1:9" ht="15" x14ac:dyDescent="0.2">
      <c r="A77" s="67" t="s">
        <v>206</v>
      </c>
      <c r="B77" s="67"/>
      <c r="C77" s="67"/>
      <c r="D77" s="67"/>
      <c r="E77" s="67"/>
      <c r="F77" s="67"/>
      <c r="G77" s="67"/>
      <c r="H77" s="67"/>
      <c r="I77" s="67"/>
    </row>
    <row r="78" spans="1:9" ht="30" x14ac:dyDescent="0.2">
      <c r="A78" s="58" t="s">
        <v>1</v>
      </c>
      <c r="B78" s="58" t="s">
        <v>2</v>
      </c>
      <c r="C78" s="58" t="s">
        <v>3</v>
      </c>
      <c r="D78" s="58" t="s">
        <v>136</v>
      </c>
      <c r="E78" s="58" t="s">
        <v>112</v>
      </c>
      <c r="F78" s="58" t="s">
        <v>6</v>
      </c>
      <c r="G78" s="58" t="s">
        <v>113</v>
      </c>
      <c r="H78" s="58" t="s">
        <v>114</v>
      </c>
      <c r="I78" s="58" t="s">
        <v>8</v>
      </c>
    </row>
    <row r="79" spans="1:9" ht="33" x14ac:dyDescent="0.2">
      <c r="A79" s="89" t="s">
        <v>122</v>
      </c>
      <c r="B79" s="89" t="s">
        <v>225</v>
      </c>
      <c r="C79" s="52">
        <v>4</v>
      </c>
      <c r="D79" s="79"/>
      <c r="E79" s="79">
        <v>0</v>
      </c>
      <c r="F79" s="79">
        <f t="shared" ref="F79:F84" si="19">+D79+E79</f>
        <v>0</v>
      </c>
      <c r="G79" s="79">
        <f t="shared" ref="G79:G84" si="20">+F79*10%</f>
        <v>0</v>
      </c>
      <c r="H79" s="79">
        <f t="shared" ref="H79:H84" si="21">+G79*19%</f>
        <v>0</v>
      </c>
      <c r="I79" s="79">
        <f t="shared" ref="I79:I84" si="22">+F79+H79</f>
        <v>0</v>
      </c>
    </row>
    <row r="80" spans="1:9" ht="30.75" x14ac:dyDescent="0.2">
      <c r="A80" s="89" t="s">
        <v>156</v>
      </c>
      <c r="B80" s="89" t="s">
        <v>226</v>
      </c>
      <c r="C80" s="52">
        <v>4</v>
      </c>
      <c r="D80" s="79"/>
      <c r="E80" s="79">
        <v>0</v>
      </c>
      <c r="F80" s="79">
        <f t="shared" si="19"/>
        <v>0</v>
      </c>
      <c r="G80" s="79">
        <f t="shared" si="20"/>
        <v>0</v>
      </c>
      <c r="H80" s="79">
        <f t="shared" si="21"/>
        <v>0</v>
      </c>
      <c r="I80" s="79">
        <f t="shared" si="22"/>
        <v>0</v>
      </c>
    </row>
    <row r="81" spans="1:9" ht="33" x14ac:dyDescent="0.2">
      <c r="A81" s="89" t="s">
        <v>124</v>
      </c>
      <c r="B81" s="89" t="s">
        <v>157</v>
      </c>
      <c r="C81" s="52">
        <v>2</v>
      </c>
      <c r="D81" s="79"/>
      <c r="E81" s="79">
        <v>0</v>
      </c>
      <c r="F81" s="79">
        <f t="shared" si="19"/>
        <v>0</v>
      </c>
      <c r="G81" s="79">
        <f t="shared" si="20"/>
        <v>0</v>
      </c>
      <c r="H81" s="79">
        <f t="shared" si="21"/>
        <v>0</v>
      </c>
      <c r="I81" s="79">
        <f t="shared" si="22"/>
        <v>0</v>
      </c>
    </row>
    <row r="82" spans="1:9" ht="33" x14ac:dyDescent="0.2">
      <c r="A82" s="94" t="s">
        <v>158</v>
      </c>
      <c r="B82" s="89" t="s">
        <v>159</v>
      </c>
      <c r="C82" s="52">
        <v>1</v>
      </c>
      <c r="D82" s="79"/>
      <c r="E82" s="79">
        <v>0</v>
      </c>
      <c r="F82" s="79">
        <f t="shared" si="19"/>
        <v>0</v>
      </c>
      <c r="G82" s="79">
        <f t="shared" si="20"/>
        <v>0</v>
      </c>
      <c r="H82" s="79">
        <f t="shared" si="21"/>
        <v>0</v>
      </c>
      <c r="I82" s="79">
        <f t="shared" si="22"/>
        <v>0</v>
      </c>
    </row>
    <row r="83" spans="1:9" ht="25.5" customHeight="1" x14ac:dyDescent="0.2">
      <c r="A83" s="94" t="s">
        <v>16</v>
      </c>
      <c r="B83" s="89" t="s">
        <v>160</v>
      </c>
      <c r="C83" s="52">
        <v>1</v>
      </c>
      <c r="D83" s="79"/>
      <c r="E83" s="79">
        <v>0</v>
      </c>
      <c r="F83" s="79">
        <f t="shared" si="19"/>
        <v>0</v>
      </c>
      <c r="G83" s="79">
        <f t="shared" si="20"/>
        <v>0</v>
      </c>
      <c r="H83" s="79">
        <f t="shared" si="21"/>
        <v>0</v>
      </c>
      <c r="I83" s="79">
        <f t="shared" si="22"/>
        <v>0</v>
      </c>
    </row>
    <row r="84" spans="1:9" ht="33" x14ac:dyDescent="0.2">
      <c r="A84" s="89" t="s">
        <v>161</v>
      </c>
      <c r="B84" s="89" t="s">
        <v>162</v>
      </c>
      <c r="C84" s="52">
        <v>1</v>
      </c>
      <c r="D84" s="79"/>
      <c r="E84" s="79">
        <v>0</v>
      </c>
      <c r="F84" s="79">
        <f t="shared" si="19"/>
        <v>0</v>
      </c>
      <c r="G84" s="79">
        <f t="shared" si="20"/>
        <v>0</v>
      </c>
      <c r="H84" s="79">
        <f t="shared" si="21"/>
        <v>0</v>
      </c>
      <c r="I84" s="79">
        <f t="shared" si="22"/>
        <v>0</v>
      </c>
    </row>
    <row r="85" spans="1:9" ht="49.5" x14ac:dyDescent="0.2">
      <c r="A85" s="94" t="s">
        <v>163</v>
      </c>
      <c r="B85" s="90" t="s">
        <v>167</v>
      </c>
      <c r="C85" s="52">
        <v>1</v>
      </c>
      <c r="D85" s="79"/>
      <c r="E85" s="79"/>
      <c r="F85" s="79"/>
      <c r="G85" s="79"/>
      <c r="H85" s="79"/>
      <c r="I85" s="79"/>
    </row>
    <row r="86" spans="1:9" ht="14.25" x14ac:dyDescent="0.2">
      <c r="A86" s="91" t="s">
        <v>23</v>
      </c>
      <c r="B86" s="92"/>
      <c r="C86" s="53">
        <f>SUM(C79:C85)</f>
        <v>14</v>
      </c>
      <c r="D86" s="95">
        <f>SUM(D79:D84)</f>
        <v>0</v>
      </c>
      <c r="E86" s="95">
        <v>0</v>
      </c>
      <c r="F86" s="95">
        <f>SUM(F79:F84)</f>
        <v>0</v>
      </c>
      <c r="G86" s="95">
        <f>SUM(G79:G84)</f>
        <v>0</v>
      </c>
      <c r="H86" s="95">
        <f>SUM(H79:H84)</f>
        <v>0</v>
      </c>
      <c r="I86" s="95">
        <f>SUM(I79:I84)</f>
        <v>0</v>
      </c>
    </row>
    <row r="87" spans="1:9" ht="17.25" x14ac:dyDescent="0.3">
      <c r="A87" s="70"/>
      <c r="B87" s="70"/>
      <c r="C87" s="70"/>
      <c r="D87" s="70"/>
      <c r="E87" s="69"/>
      <c r="F87" s="70"/>
      <c r="G87" s="70"/>
      <c r="H87" s="70"/>
      <c r="I87" s="70"/>
    </row>
    <row r="88" spans="1:9" ht="17.25" x14ac:dyDescent="0.3">
      <c r="A88" s="70"/>
      <c r="B88" s="70"/>
      <c r="C88" s="70"/>
      <c r="D88" s="70"/>
      <c r="E88" s="69"/>
      <c r="F88" s="70"/>
      <c r="G88" s="70"/>
      <c r="H88" s="70"/>
      <c r="I88" s="70"/>
    </row>
    <row r="89" spans="1:9" ht="15" x14ac:dyDescent="0.2">
      <c r="A89" s="67" t="s">
        <v>207</v>
      </c>
      <c r="B89" s="67"/>
      <c r="C89" s="67"/>
      <c r="D89" s="67"/>
      <c r="E89" s="67"/>
      <c r="F89" s="67"/>
      <c r="G89" s="67"/>
      <c r="H89" s="67"/>
      <c r="I89" s="67"/>
    </row>
    <row r="90" spans="1:9" ht="30" x14ac:dyDescent="0.2">
      <c r="A90" s="58" t="s">
        <v>1</v>
      </c>
      <c r="B90" s="58" t="s">
        <v>2</v>
      </c>
      <c r="C90" s="58" t="s">
        <v>3</v>
      </c>
      <c r="D90" s="58" t="s">
        <v>136</v>
      </c>
      <c r="E90" s="58" t="s">
        <v>112</v>
      </c>
      <c r="F90" s="58" t="s">
        <v>6</v>
      </c>
      <c r="G90" s="58" t="s">
        <v>113</v>
      </c>
      <c r="H90" s="58" t="s">
        <v>114</v>
      </c>
      <c r="I90" s="58" t="s">
        <v>8</v>
      </c>
    </row>
    <row r="91" spans="1:9" ht="16.5" x14ac:dyDescent="0.2">
      <c r="A91" s="89" t="s">
        <v>124</v>
      </c>
      <c r="B91" s="89" t="s">
        <v>164</v>
      </c>
      <c r="C91" s="52">
        <v>1</v>
      </c>
      <c r="D91" s="79"/>
      <c r="E91" s="79">
        <v>0</v>
      </c>
      <c r="F91" s="79">
        <f t="shared" ref="F91:F93" si="23">+D91+E91</f>
        <v>0</v>
      </c>
      <c r="G91" s="79">
        <f t="shared" ref="G91:G93" si="24">+F91*10%</f>
        <v>0</v>
      </c>
      <c r="H91" s="79">
        <f>+G91*19%</f>
        <v>0</v>
      </c>
      <c r="I91" s="79">
        <f>+F91+H91</f>
        <v>0</v>
      </c>
    </row>
    <row r="92" spans="1:9" ht="16.5" x14ac:dyDescent="0.2">
      <c r="A92" s="89" t="s">
        <v>126</v>
      </c>
      <c r="B92" s="89" t="s">
        <v>165</v>
      </c>
      <c r="C92" s="52">
        <v>1</v>
      </c>
      <c r="D92" s="79"/>
      <c r="E92" s="79">
        <v>0</v>
      </c>
      <c r="F92" s="79">
        <f t="shared" si="23"/>
        <v>0</v>
      </c>
      <c r="G92" s="79">
        <f t="shared" si="24"/>
        <v>0</v>
      </c>
      <c r="H92" s="79">
        <f t="shared" ref="H92:H93" si="25">+G92*19%</f>
        <v>0</v>
      </c>
      <c r="I92" s="79">
        <f t="shared" ref="I92:I93" si="26">+F92+H92</f>
        <v>0</v>
      </c>
    </row>
    <row r="93" spans="1:9" ht="49.5" x14ac:dyDescent="0.2">
      <c r="A93" s="89" t="s">
        <v>166</v>
      </c>
      <c r="B93" s="90" t="s">
        <v>167</v>
      </c>
      <c r="C93" s="52">
        <v>2</v>
      </c>
      <c r="D93" s="79"/>
      <c r="E93" s="79">
        <v>0</v>
      </c>
      <c r="F93" s="79">
        <f t="shared" si="23"/>
        <v>0</v>
      </c>
      <c r="G93" s="79">
        <f t="shared" si="24"/>
        <v>0</v>
      </c>
      <c r="H93" s="79">
        <f t="shared" si="25"/>
        <v>0</v>
      </c>
      <c r="I93" s="79">
        <f t="shared" si="26"/>
        <v>0</v>
      </c>
    </row>
    <row r="94" spans="1:9" ht="14.25" x14ac:dyDescent="0.2">
      <c r="A94" s="91" t="s">
        <v>168</v>
      </c>
      <c r="B94" s="96"/>
      <c r="C94" s="97">
        <f t="shared" ref="C94:I94" si="27">SUM(C91:C93)</f>
        <v>4</v>
      </c>
      <c r="D94" s="87">
        <f t="shared" si="27"/>
        <v>0</v>
      </c>
      <c r="E94" s="87">
        <v>0</v>
      </c>
      <c r="F94" s="87">
        <f t="shared" si="27"/>
        <v>0</v>
      </c>
      <c r="G94" s="87">
        <f t="shared" si="27"/>
        <v>0</v>
      </c>
      <c r="H94" s="87">
        <f t="shared" si="27"/>
        <v>0</v>
      </c>
      <c r="I94" s="87">
        <f t="shared" si="27"/>
        <v>0</v>
      </c>
    </row>
    <row r="95" spans="1:9" ht="17.25" x14ac:dyDescent="0.3">
      <c r="A95" s="70"/>
      <c r="B95" s="70"/>
      <c r="C95" s="70"/>
      <c r="D95" s="70"/>
      <c r="E95" s="69"/>
      <c r="F95" s="70"/>
      <c r="G95" s="70"/>
      <c r="H95" s="70"/>
      <c r="I95" s="70"/>
    </row>
    <row r="96" spans="1:9" ht="17.25" x14ac:dyDescent="0.3">
      <c r="A96" s="70"/>
      <c r="B96" s="70"/>
      <c r="C96" s="70"/>
      <c r="D96" s="70"/>
      <c r="E96" s="69"/>
      <c r="F96" s="70"/>
      <c r="G96" s="70"/>
      <c r="H96" s="70"/>
      <c r="I96" s="70"/>
    </row>
    <row r="97" spans="1:9" ht="15" x14ac:dyDescent="0.2">
      <c r="A97" s="67" t="s">
        <v>171</v>
      </c>
      <c r="B97" s="67"/>
      <c r="C97" s="67"/>
      <c r="D97" s="67"/>
      <c r="E97" s="67"/>
      <c r="F97" s="67"/>
      <c r="G97" s="67"/>
      <c r="H97" s="67"/>
      <c r="I97" s="67"/>
    </row>
    <row r="98" spans="1:9" ht="30" x14ac:dyDescent="0.2">
      <c r="A98" s="58" t="s">
        <v>1</v>
      </c>
      <c r="B98" s="58" t="s">
        <v>2</v>
      </c>
      <c r="C98" s="58" t="s">
        <v>3</v>
      </c>
      <c r="D98" s="58" t="s">
        <v>136</v>
      </c>
      <c r="E98" s="58" t="s">
        <v>112</v>
      </c>
      <c r="F98" s="58" t="s">
        <v>6</v>
      </c>
      <c r="G98" s="58" t="s">
        <v>113</v>
      </c>
      <c r="H98" s="58" t="s">
        <v>114</v>
      </c>
      <c r="I98" s="58" t="s">
        <v>8</v>
      </c>
    </row>
    <row r="99" spans="1:9" ht="16.5" x14ac:dyDescent="0.2">
      <c r="A99" s="89" t="s">
        <v>122</v>
      </c>
      <c r="B99" s="89" t="s">
        <v>172</v>
      </c>
      <c r="C99" s="52">
        <v>4</v>
      </c>
      <c r="D99" s="79"/>
      <c r="E99" s="79">
        <v>0</v>
      </c>
      <c r="F99" s="79">
        <f t="shared" ref="F99:F103" si="28">+D99+E99</f>
        <v>0</v>
      </c>
      <c r="G99" s="79">
        <f t="shared" ref="G99:G103" si="29">+F99*10%</f>
        <v>0</v>
      </c>
      <c r="H99" s="79">
        <f>+G99*19%</f>
        <v>0</v>
      </c>
      <c r="I99" s="79">
        <f t="shared" ref="I99:I103" si="30">+F99+H99</f>
        <v>0</v>
      </c>
    </row>
    <row r="100" spans="1:9" ht="16.5" x14ac:dyDescent="0.2">
      <c r="A100" s="89" t="s">
        <v>156</v>
      </c>
      <c r="B100" s="89" t="s">
        <v>173</v>
      </c>
      <c r="C100" s="52">
        <v>2</v>
      </c>
      <c r="D100" s="79"/>
      <c r="E100" s="79">
        <v>0</v>
      </c>
      <c r="F100" s="79">
        <f t="shared" si="28"/>
        <v>0</v>
      </c>
      <c r="G100" s="79">
        <f t="shared" si="29"/>
        <v>0</v>
      </c>
      <c r="H100" s="79">
        <f t="shared" ref="H100:H103" si="31">+G100*19%</f>
        <v>0</v>
      </c>
      <c r="I100" s="79">
        <f t="shared" si="30"/>
        <v>0</v>
      </c>
    </row>
    <row r="101" spans="1:9" ht="33" x14ac:dyDescent="0.2">
      <c r="A101" s="89" t="s">
        <v>124</v>
      </c>
      <c r="B101" s="89" t="s">
        <v>174</v>
      </c>
      <c r="C101" s="52">
        <v>2</v>
      </c>
      <c r="D101" s="79"/>
      <c r="E101" s="79">
        <v>0</v>
      </c>
      <c r="F101" s="79">
        <f t="shared" si="28"/>
        <v>0</v>
      </c>
      <c r="G101" s="79">
        <f t="shared" si="29"/>
        <v>0</v>
      </c>
      <c r="H101" s="79">
        <f t="shared" si="31"/>
        <v>0</v>
      </c>
      <c r="I101" s="79">
        <f t="shared" si="30"/>
        <v>0</v>
      </c>
    </row>
    <row r="102" spans="1:9" ht="16.5" x14ac:dyDescent="0.2">
      <c r="A102" s="89" t="s">
        <v>126</v>
      </c>
      <c r="B102" s="89" t="s">
        <v>175</v>
      </c>
      <c r="C102" s="52">
        <v>1</v>
      </c>
      <c r="D102" s="79"/>
      <c r="E102" s="79">
        <v>0</v>
      </c>
      <c r="F102" s="79">
        <f t="shared" si="28"/>
        <v>0</v>
      </c>
      <c r="G102" s="79">
        <f t="shared" si="29"/>
        <v>0</v>
      </c>
      <c r="H102" s="79">
        <f t="shared" si="31"/>
        <v>0</v>
      </c>
      <c r="I102" s="79">
        <f t="shared" si="30"/>
        <v>0</v>
      </c>
    </row>
    <row r="103" spans="1:9" ht="16.5" x14ac:dyDescent="0.2">
      <c r="A103" s="89" t="s">
        <v>176</v>
      </c>
      <c r="B103" s="89" t="s">
        <v>173</v>
      </c>
      <c r="C103" s="52">
        <v>2</v>
      </c>
      <c r="D103" s="79"/>
      <c r="E103" s="79">
        <v>0</v>
      </c>
      <c r="F103" s="79">
        <f t="shared" si="28"/>
        <v>0</v>
      </c>
      <c r="G103" s="79">
        <f t="shared" si="29"/>
        <v>0</v>
      </c>
      <c r="H103" s="79">
        <f t="shared" si="31"/>
        <v>0</v>
      </c>
      <c r="I103" s="79">
        <f t="shared" si="30"/>
        <v>0</v>
      </c>
    </row>
    <row r="104" spans="1:9" ht="14.25" x14ac:dyDescent="0.2">
      <c r="A104" s="91" t="s">
        <v>168</v>
      </c>
      <c r="B104" s="96"/>
      <c r="C104" s="97">
        <f>SUM(C99:C103)</f>
        <v>11</v>
      </c>
      <c r="D104" s="87">
        <f t="shared" ref="D104:I104" si="32">SUM(D101:D103)</f>
        <v>0</v>
      </c>
      <c r="E104" s="87">
        <v>0</v>
      </c>
      <c r="F104" s="87">
        <f t="shared" si="32"/>
        <v>0</v>
      </c>
      <c r="G104" s="87">
        <f t="shared" si="32"/>
        <v>0</v>
      </c>
      <c r="H104" s="87">
        <f t="shared" si="32"/>
        <v>0</v>
      </c>
      <c r="I104" s="87">
        <f t="shared" si="32"/>
        <v>0</v>
      </c>
    </row>
    <row r="105" spans="1:9" ht="17.25" x14ac:dyDescent="0.3">
      <c r="A105" s="70"/>
      <c r="B105" s="70"/>
      <c r="C105" s="70"/>
      <c r="D105" s="70"/>
      <c r="E105" s="69"/>
      <c r="F105" s="70"/>
      <c r="G105" s="70"/>
      <c r="H105" s="70"/>
      <c r="I105" s="70"/>
    </row>
    <row r="106" spans="1:9" ht="17.25" x14ac:dyDescent="0.3">
      <c r="A106" s="70"/>
      <c r="B106" s="70"/>
      <c r="C106" s="70"/>
      <c r="D106" s="70"/>
      <c r="E106" s="69"/>
      <c r="F106" s="70"/>
      <c r="G106" s="70"/>
      <c r="H106" s="70"/>
      <c r="I106" s="70"/>
    </row>
    <row r="107" spans="1:9" ht="15" x14ac:dyDescent="0.2">
      <c r="A107" s="67" t="s">
        <v>208</v>
      </c>
      <c r="B107" s="67"/>
      <c r="C107" s="67"/>
      <c r="D107" s="67"/>
      <c r="E107" s="67"/>
      <c r="F107" s="67"/>
      <c r="G107" s="67"/>
      <c r="H107" s="67"/>
      <c r="I107" s="67"/>
    </row>
    <row r="108" spans="1:9" ht="30" x14ac:dyDescent="0.2">
      <c r="A108" s="58" t="s">
        <v>1</v>
      </c>
      <c r="B108" s="58" t="s">
        <v>2</v>
      </c>
      <c r="C108" s="58" t="s">
        <v>3</v>
      </c>
      <c r="D108" s="58" t="s">
        <v>136</v>
      </c>
      <c r="E108" s="58" t="s">
        <v>112</v>
      </c>
      <c r="F108" s="58" t="s">
        <v>6</v>
      </c>
      <c r="G108" s="58" t="s">
        <v>113</v>
      </c>
      <c r="H108" s="58" t="s">
        <v>114</v>
      </c>
      <c r="I108" s="58" t="s">
        <v>8</v>
      </c>
    </row>
    <row r="109" spans="1:9" ht="30.75" customHeight="1" x14ac:dyDescent="0.2">
      <c r="A109" s="89" t="s">
        <v>122</v>
      </c>
      <c r="B109" s="89" t="s">
        <v>177</v>
      </c>
      <c r="C109" s="52">
        <v>4</v>
      </c>
      <c r="D109" s="79"/>
      <c r="E109" s="79">
        <v>0</v>
      </c>
      <c r="F109" s="79">
        <f t="shared" ref="F109:F119" si="33">+D109+E109</f>
        <v>0</v>
      </c>
      <c r="G109" s="79">
        <f t="shared" ref="G109:G119" si="34">+F109*10%</f>
        <v>0</v>
      </c>
      <c r="H109" s="79">
        <f>+G109*19%</f>
        <v>0</v>
      </c>
      <c r="I109" s="79">
        <f t="shared" ref="I109:I119" si="35">+F109+H109</f>
        <v>0</v>
      </c>
    </row>
    <row r="110" spans="1:9" ht="30.75" customHeight="1" x14ac:dyDescent="0.2">
      <c r="A110" s="89" t="s">
        <v>156</v>
      </c>
      <c r="B110" s="89" t="s">
        <v>178</v>
      </c>
      <c r="C110" s="52">
        <v>2</v>
      </c>
      <c r="D110" s="79"/>
      <c r="E110" s="79">
        <v>0</v>
      </c>
      <c r="F110" s="79">
        <f t="shared" si="33"/>
        <v>0</v>
      </c>
      <c r="G110" s="79">
        <f t="shared" si="34"/>
        <v>0</v>
      </c>
      <c r="H110" s="79">
        <f t="shared" ref="H110:H119" si="36">+G110*19%</f>
        <v>0</v>
      </c>
      <c r="I110" s="79">
        <f t="shared" si="35"/>
        <v>0</v>
      </c>
    </row>
    <row r="111" spans="1:9" ht="30.75" customHeight="1" x14ac:dyDescent="0.2">
      <c r="A111" s="89" t="s">
        <v>124</v>
      </c>
      <c r="B111" s="98" t="s">
        <v>179</v>
      </c>
      <c r="C111" s="52">
        <v>2</v>
      </c>
      <c r="D111" s="79"/>
      <c r="E111" s="79">
        <v>0</v>
      </c>
      <c r="F111" s="79">
        <f t="shared" si="33"/>
        <v>0</v>
      </c>
      <c r="G111" s="79">
        <f t="shared" si="34"/>
        <v>0</v>
      </c>
      <c r="H111" s="79">
        <f t="shared" si="36"/>
        <v>0</v>
      </c>
      <c r="I111" s="79">
        <f t="shared" si="35"/>
        <v>0</v>
      </c>
    </row>
    <row r="112" spans="1:9" ht="30.75" customHeight="1" x14ac:dyDescent="0.2">
      <c r="A112" s="94" t="s">
        <v>126</v>
      </c>
      <c r="B112" s="89" t="s">
        <v>180</v>
      </c>
      <c r="C112" s="52">
        <v>1</v>
      </c>
      <c r="D112" s="79"/>
      <c r="E112" s="79">
        <v>0</v>
      </c>
      <c r="F112" s="79">
        <f t="shared" si="33"/>
        <v>0</v>
      </c>
      <c r="G112" s="79">
        <f t="shared" si="34"/>
        <v>0</v>
      </c>
      <c r="H112" s="79">
        <f t="shared" si="36"/>
        <v>0</v>
      </c>
      <c r="I112" s="79">
        <f t="shared" si="35"/>
        <v>0</v>
      </c>
    </row>
    <row r="113" spans="1:9" ht="30.75" customHeight="1" x14ac:dyDescent="0.2">
      <c r="A113" s="89" t="s">
        <v>181</v>
      </c>
      <c r="B113" s="89" t="s">
        <v>182</v>
      </c>
      <c r="C113" s="52">
        <v>1</v>
      </c>
      <c r="D113" s="79"/>
      <c r="E113" s="79">
        <v>0</v>
      </c>
      <c r="F113" s="79">
        <f t="shared" si="33"/>
        <v>0</v>
      </c>
      <c r="G113" s="79">
        <f t="shared" si="34"/>
        <v>0</v>
      </c>
      <c r="H113" s="79">
        <f t="shared" si="36"/>
        <v>0</v>
      </c>
      <c r="I113" s="79">
        <f t="shared" si="35"/>
        <v>0</v>
      </c>
    </row>
    <row r="114" spans="1:9" ht="30.75" customHeight="1" x14ac:dyDescent="0.2">
      <c r="A114" s="89" t="s">
        <v>183</v>
      </c>
      <c r="B114" s="89" t="s">
        <v>184</v>
      </c>
      <c r="C114" s="52">
        <v>1</v>
      </c>
      <c r="D114" s="79"/>
      <c r="E114" s="79">
        <v>0</v>
      </c>
      <c r="F114" s="79">
        <f t="shared" si="33"/>
        <v>0</v>
      </c>
      <c r="G114" s="79">
        <f t="shared" si="34"/>
        <v>0</v>
      </c>
      <c r="H114" s="79">
        <f t="shared" si="36"/>
        <v>0</v>
      </c>
      <c r="I114" s="79">
        <f t="shared" si="35"/>
        <v>0</v>
      </c>
    </row>
    <row r="115" spans="1:9" ht="30.75" customHeight="1" x14ac:dyDescent="0.2">
      <c r="A115" s="89" t="s">
        <v>185</v>
      </c>
      <c r="B115" s="89" t="s">
        <v>186</v>
      </c>
      <c r="C115" s="52">
        <v>1</v>
      </c>
      <c r="D115" s="79"/>
      <c r="E115" s="79">
        <v>0</v>
      </c>
      <c r="F115" s="79">
        <f t="shared" si="33"/>
        <v>0</v>
      </c>
      <c r="G115" s="79">
        <f t="shared" si="34"/>
        <v>0</v>
      </c>
      <c r="H115" s="79">
        <f t="shared" si="36"/>
        <v>0</v>
      </c>
      <c r="I115" s="79">
        <f t="shared" si="35"/>
        <v>0</v>
      </c>
    </row>
    <row r="116" spans="1:9" ht="30.75" customHeight="1" x14ac:dyDescent="0.2">
      <c r="A116" s="94" t="s">
        <v>187</v>
      </c>
      <c r="B116" s="89" t="s">
        <v>186</v>
      </c>
      <c r="C116" s="52">
        <v>1</v>
      </c>
      <c r="D116" s="79"/>
      <c r="E116" s="79">
        <v>0</v>
      </c>
      <c r="F116" s="79">
        <f t="shared" si="33"/>
        <v>0</v>
      </c>
      <c r="G116" s="79">
        <f t="shared" si="34"/>
        <v>0</v>
      </c>
      <c r="H116" s="79">
        <f t="shared" si="36"/>
        <v>0</v>
      </c>
      <c r="I116" s="79">
        <f t="shared" si="35"/>
        <v>0</v>
      </c>
    </row>
    <row r="117" spans="1:9" ht="30.75" customHeight="1" x14ac:dyDescent="0.2">
      <c r="A117" s="94" t="s">
        <v>188</v>
      </c>
      <c r="B117" s="89" t="s">
        <v>186</v>
      </c>
      <c r="C117" s="52">
        <v>1</v>
      </c>
      <c r="D117" s="79"/>
      <c r="E117" s="79">
        <v>0</v>
      </c>
      <c r="F117" s="79">
        <f t="shared" si="33"/>
        <v>0</v>
      </c>
      <c r="G117" s="79">
        <f t="shared" si="34"/>
        <v>0</v>
      </c>
      <c r="H117" s="79">
        <f t="shared" si="36"/>
        <v>0</v>
      </c>
      <c r="I117" s="79">
        <f t="shared" si="35"/>
        <v>0</v>
      </c>
    </row>
    <row r="118" spans="1:9" ht="30.75" customHeight="1" x14ac:dyDescent="0.2">
      <c r="A118" s="94" t="s">
        <v>189</v>
      </c>
      <c r="B118" s="89" t="s">
        <v>186</v>
      </c>
      <c r="C118" s="52">
        <v>1</v>
      </c>
      <c r="D118" s="79"/>
      <c r="E118" s="79">
        <v>0</v>
      </c>
      <c r="F118" s="79">
        <f t="shared" si="33"/>
        <v>0</v>
      </c>
      <c r="G118" s="79">
        <f t="shared" si="34"/>
        <v>0</v>
      </c>
      <c r="H118" s="79">
        <f t="shared" si="36"/>
        <v>0</v>
      </c>
      <c r="I118" s="79">
        <f t="shared" si="35"/>
        <v>0</v>
      </c>
    </row>
    <row r="119" spans="1:9" ht="30.75" customHeight="1" x14ac:dyDescent="0.2">
      <c r="A119" s="94" t="s">
        <v>190</v>
      </c>
      <c r="B119" s="89" t="s">
        <v>186</v>
      </c>
      <c r="C119" s="52">
        <v>1</v>
      </c>
      <c r="D119" s="79"/>
      <c r="E119" s="79">
        <v>0</v>
      </c>
      <c r="F119" s="79">
        <f t="shared" si="33"/>
        <v>0</v>
      </c>
      <c r="G119" s="79">
        <f t="shared" si="34"/>
        <v>0</v>
      </c>
      <c r="H119" s="79">
        <f t="shared" si="36"/>
        <v>0</v>
      </c>
      <c r="I119" s="79">
        <f t="shared" si="35"/>
        <v>0</v>
      </c>
    </row>
    <row r="120" spans="1:9" ht="25.5" customHeight="1" x14ac:dyDescent="0.2">
      <c r="A120" s="91" t="s">
        <v>23</v>
      </c>
      <c r="B120" s="92"/>
      <c r="C120" s="53">
        <f>SUM(C109:C119)</f>
        <v>16</v>
      </c>
      <c r="D120" s="95">
        <f>SUM(D109:D114)</f>
        <v>0</v>
      </c>
      <c r="E120" s="95">
        <v>0</v>
      </c>
      <c r="F120" s="95">
        <f t="shared" ref="F120:I120" si="37">SUM(F109:F114)</f>
        <v>0</v>
      </c>
      <c r="G120" s="95">
        <f t="shared" si="37"/>
        <v>0</v>
      </c>
      <c r="H120" s="95">
        <f t="shared" si="37"/>
        <v>0</v>
      </c>
      <c r="I120" s="95">
        <f t="shared" si="37"/>
        <v>0</v>
      </c>
    </row>
    <row r="121" spans="1:9" ht="17.25" x14ac:dyDescent="0.3">
      <c r="A121" s="70"/>
      <c r="B121" s="70"/>
      <c r="C121" s="70"/>
      <c r="D121" s="70"/>
      <c r="E121" s="69"/>
      <c r="F121" s="70"/>
      <c r="G121" s="70"/>
      <c r="H121" s="70"/>
      <c r="I121" s="70"/>
    </row>
    <row r="122" spans="1:9" ht="17.25" x14ac:dyDescent="0.3">
      <c r="A122" s="70"/>
      <c r="B122" s="70"/>
      <c r="C122" s="70"/>
      <c r="D122" s="70"/>
      <c r="E122" s="69"/>
      <c r="F122" s="70"/>
      <c r="G122" s="70"/>
      <c r="H122" s="70"/>
      <c r="I122" s="70"/>
    </row>
    <row r="123" spans="1:9" ht="15" x14ac:dyDescent="0.2">
      <c r="A123" s="67" t="s">
        <v>209</v>
      </c>
      <c r="B123" s="67"/>
      <c r="C123" s="67"/>
      <c r="D123" s="67"/>
      <c r="E123" s="67"/>
      <c r="F123" s="67"/>
      <c r="G123" s="67"/>
      <c r="H123" s="67"/>
      <c r="I123" s="67"/>
    </row>
    <row r="124" spans="1:9" ht="30" x14ac:dyDescent="0.2">
      <c r="A124" s="58" t="s">
        <v>1</v>
      </c>
      <c r="B124" s="58" t="s">
        <v>2</v>
      </c>
      <c r="C124" s="58" t="s">
        <v>3</v>
      </c>
      <c r="D124" s="58" t="s">
        <v>136</v>
      </c>
      <c r="E124" s="58" t="s">
        <v>112</v>
      </c>
      <c r="F124" s="58" t="s">
        <v>6</v>
      </c>
      <c r="G124" s="58" t="s">
        <v>113</v>
      </c>
      <c r="H124" s="58" t="s">
        <v>114</v>
      </c>
      <c r="I124" s="58" t="s">
        <v>8</v>
      </c>
    </row>
    <row r="125" spans="1:9" ht="30.75" customHeight="1" x14ac:dyDescent="0.2">
      <c r="A125" s="99" t="s">
        <v>126</v>
      </c>
      <c r="B125" s="99" t="s">
        <v>192</v>
      </c>
      <c r="C125" s="100">
        <v>1</v>
      </c>
      <c r="D125" s="79">
        <v>100</v>
      </c>
      <c r="E125" s="79">
        <v>8</v>
      </c>
      <c r="F125" s="79">
        <f t="shared" ref="F125:F126" si="38">+D125+E125</f>
        <v>108</v>
      </c>
      <c r="G125" s="79">
        <f t="shared" ref="G125:G126" si="39">+F125*10%</f>
        <v>10.8</v>
      </c>
      <c r="H125" s="79">
        <f>+G125*19%</f>
        <v>2.052</v>
      </c>
      <c r="I125" s="79">
        <f t="shared" ref="I125:I126" si="40">+F125+H125</f>
        <v>110.05200000000001</v>
      </c>
    </row>
    <row r="126" spans="1:9" ht="30.75" customHeight="1" x14ac:dyDescent="0.2">
      <c r="A126" s="99" t="s">
        <v>191</v>
      </c>
      <c r="B126" s="99" t="s">
        <v>193</v>
      </c>
      <c r="C126" s="100">
        <v>1</v>
      </c>
      <c r="D126" s="79">
        <v>0</v>
      </c>
      <c r="E126" s="79">
        <v>0</v>
      </c>
      <c r="F126" s="79">
        <f t="shared" si="38"/>
        <v>0</v>
      </c>
      <c r="G126" s="79">
        <f t="shared" si="39"/>
        <v>0</v>
      </c>
      <c r="H126" s="79">
        <f>+G126*19%</f>
        <v>0</v>
      </c>
      <c r="I126" s="79">
        <f t="shared" si="40"/>
        <v>0</v>
      </c>
    </row>
    <row r="127" spans="1:9" ht="14.25" x14ac:dyDescent="0.2">
      <c r="A127" s="91" t="s">
        <v>23</v>
      </c>
      <c r="B127" s="92"/>
      <c r="C127" s="53">
        <f>SUM(C125:C126)</f>
        <v>2</v>
      </c>
      <c r="D127" s="95">
        <f>SUM(D125:D126)</f>
        <v>100</v>
      </c>
      <c r="E127" s="101">
        <f t="shared" ref="E127:I127" si="41">SUM(E125:E126)</f>
        <v>8</v>
      </c>
      <c r="F127" s="95">
        <f t="shared" si="41"/>
        <v>108</v>
      </c>
      <c r="G127" s="95">
        <f t="shared" si="41"/>
        <v>10.8</v>
      </c>
      <c r="H127" s="95">
        <f t="shared" si="41"/>
        <v>2.052</v>
      </c>
      <c r="I127" s="95">
        <f t="shared" si="41"/>
        <v>110.05200000000001</v>
      </c>
    </row>
    <row r="128" spans="1:9" ht="17.25" x14ac:dyDescent="0.3">
      <c r="A128" s="70"/>
      <c r="B128" s="70"/>
      <c r="C128" s="70"/>
      <c r="D128" s="70"/>
      <c r="E128" s="69"/>
      <c r="F128" s="70"/>
      <c r="G128" s="70"/>
      <c r="H128" s="70"/>
      <c r="I128" s="70"/>
    </row>
    <row r="129" spans="1:9" ht="17.25" x14ac:dyDescent="0.3">
      <c r="A129" s="70"/>
      <c r="B129" s="70"/>
      <c r="C129" s="70"/>
      <c r="D129" s="70"/>
      <c r="E129" s="69"/>
      <c r="F129" s="70"/>
      <c r="G129" s="70"/>
      <c r="H129" s="70"/>
      <c r="I129" s="70"/>
    </row>
    <row r="130" spans="1:9" ht="17.25" x14ac:dyDescent="0.3">
      <c r="A130" s="70"/>
      <c r="B130" s="70"/>
      <c r="C130" s="70"/>
      <c r="D130" s="70"/>
      <c r="E130" s="69"/>
      <c r="F130" s="70"/>
      <c r="G130" s="70"/>
      <c r="H130" s="70"/>
      <c r="I130" s="70"/>
    </row>
    <row r="131" spans="1:9" ht="15" x14ac:dyDescent="0.2">
      <c r="A131" s="67" t="s">
        <v>197</v>
      </c>
      <c r="B131" s="67"/>
      <c r="C131" s="67"/>
      <c r="D131" s="67"/>
      <c r="E131" s="67"/>
      <c r="F131" s="67"/>
      <c r="G131" s="67"/>
      <c r="H131" s="67"/>
      <c r="I131" s="67"/>
    </row>
    <row r="132" spans="1:9" ht="30" x14ac:dyDescent="0.2">
      <c r="A132" s="72" t="s">
        <v>1</v>
      </c>
      <c r="B132" s="72" t="s">
        <v>2</v>
      </c>
      <c r="C132" s="72" t="s">
        <v>3</v>
      </c>
      <c r="D132" s="72" t="s">
        <v>136</v>
      </c>
      <c r="E132" s="72" t="s">
        <v>112</v>
      </c>
      <c r="F132" s="72" t="s">
        <v>6</v>
      </c>
      <c r="G132" s="72" t="s">
        <v>113</v>
      </c>
      <c r="H132" s="72" t="s">
        <v>114</v>
      </c>
      <c r="I132" s="72" t="s">
        <v>8</v>
      </c>
    </row>
    <row r="133" spans="1:9" ht="33" x14ac:dyDescent="0.2">
      <c r="A133" s="102" t="s">
        <v>197</v>
      </c>
      <c r="B133" s="99" t="s">
        <v>198</v>
      </c>
      <c r="C133" s="102">
        <v>6</v>
      </c>
      <c r="D133" s="79"/>
      <c r="E133" s="79"/>
      <c r="F133" s="79">
        <f t="shared" ref="F133" si="42">+D133+E133</f>
        <v>0</v>
      </c>
      <c r="G133" s="79">
        <f>+F133*11%</f>
        <v>0</v>
      </c>
      <c r="H133" s="79">
        <f>+G133*19%</f>
        <v>0</v>
      </c>
      <c r="I133" s="79">
        <f t="shared" ref="I133" si="43">+F133+H133</f>
        <v>0</v>
      </c>
    </row>
    <row r="134" spans="1:9" ht="15" x14ac:dyDescent="0.2">
      <c r="A134" s="73" t="s">
        <v>23</v>
      </c>
      <c r="B134" s="74"/>
      <c r="C134" s="75">
        <f>+C133</f>
        <v>6</v>
      </c>
      <c r="D134" s="71">
        <f t="shared" ref="D134:I134" si="44">SUM(D133:D133)</f>
        <v>0</v>
      </c>
      <c r="E134" s="71">
        <f t="shared" si="44"/>
        <v>0</v>
      </c>
      <c r="F134" s="71">
        <f t="shared" si="44"/>
        <v>0</v>
      </c>
      <c r="G134" s="71">
        <f t="shared" si="44"/>
        <v>0</v>
      </c>
      <c r="H134" s="71">
        <f t="shared" si="44"/>
        <v>0</v>
      </c>
      <c r="I134" s="71">
        <f t="shared" si="44"/>
        <v>0</v>
      </c>
    </row>
    <row r="135" spans="1:9" ht="17.25" x14ac:dyDescent="0.3">
      <c r="A135" s="70"/>
      <c r="B135" s="70"/>
      <c r="C135" s="70"/>
      <c r="D135" s="70"/>
      <c r="E135" s="70"/>
      <c r="F135" s="70"/>
      <c r="G135" s="70"/>
      <c r="H135" s="70"/>
      <c r="I135" s="70"/>
    </row>
    <row r="136" spans="1:9" ht="15" x14ac:dyDescent="0.2">
      <c r="A136" s="67" t="s">
        <v>194</v>
      </c>
      <c r="B136" s="67"/>
      <c r="C136" s="67"/>
      <c r="D136" s="67"/>
      <c r="E136" s="67"/>
      <c r="F136" s="67"/>
      <c r="G136" s="67"/>
      <c r="H136" s="67"/>
      <c r="I136" s="67"/>
    </row>
    <row r="137" spans="1:9" ht="17.25" x14ac:dyDescent="0.3">
      <c r="A137" s="55"/>
      <c r="B137" s="55"/>
      <c r="C137" s="68"/>
      <c r="D137" s="68"/>
      <c r="E137" s="70"/>
      <c r="F137" s="70"/>
      <c r="G137" s="70"/>
      <c r="H137" s="70"/>
      <c r="I137" s="70"/>
    </row>
    <row r="138" spans="1:9" ht="30" x14ac:dyDescent="0.2">
      <c r="A138" s="72" t="s">
        <v>1</v>
      </c>
      <c r="B138" s="72" t="s">
        <v>2</v>
      </c>
      <c r="C138" s="72" t="s">
        <v>3</v>
      </c>
      <c r="D138" s="72" t="s">
        <v>136</v>
      </c>
      <c r="E138" s="72" t="s">
        <v>112</v>
      </c>
      <c r="F138" s="72" t="s">
        <v>6</v>
      </c>
      <c r="G138" s="72" t="s">
        <v>113</v>
      </c>
      <c r="H138" s="72" t="s">
        <v>114</v>
      </c>
      <c r="I138" s="72" t="s">
        <v>8</v>
      </c>
    </row>
    <row r="139" spans="1:9" ht="33" x14ac:dyDescent="0.2">
      <c r="A139" s="102" t="s">
        <v>202</v>
      </c>
      <c r="B139" s="99" t="s">
        <v>198</v>
      </c>
      <c r="C139" s="103">
        <v>1</v>
      </c>
      <c r="D139" s="79"/>
      <c r="E139" s="79"/>
      <c r="F139" s="79">
        <f t="shared" ref="F139" si="45">+D139+E139</f>
        <v>0</v>
      </c>
      <c r="G139" s="79">
        <f>+F139*11%</f>
        <v>0</v>
      </c>
      <c r="H139" s="79">
        <f>+G139*19%</f>
        <v>0</v>
      </c>
      <c r="I139" s="104">
        <f t="shared" ref="I139" si="46">+F139+H139</f>
        <v>0</v>
      </c>
    </row>
    <row r="140" spans="1:9" ht="15" x14ac:dyDescent="0.2">
      <c r="A140" s="73" t="s">
        <v>23</v>
      </c>
      <c r="B140" s="74"/>
      <c r="C140" s="75">
        <f>+C139</f>
        <v>1</v>
      </c>
      <c r="D140" s="62">
        <f>SUM(D139)</f>
        <v>0</v>
      </c>
      <c r="E140" s="62">
        <f t="shared" ref="E140:I140" si="47">SUM(E139)</f>
        <v>0</v>
      </c>
      <c r="F140" s="62">
        <f t="shared" si="47"/>
        <v>0</v>
      </c>
      <c r="G140" s="62">
        <f t="shared" si="47"/>
        <v>0</v>
      </c>
      <c r="H140" s="62">
        <f>SUM(H139)</f>
        <v>0</v>
      </c>
      <c r="I140" s="62">
        <f t="shared" si="47"/>
        <v>0</v>
      </c>
    </row>
    <row r="141" spans="1:9" ht="17.25" x14ac:dyDescent="0.3">
      <c r="A141" s="70"/>
      <c r="B141" s="70"/>
      <c r="C141" s="70"/>
      <c r="D141" s="70"/>
      <c r="E141" s="69"/>
      <c r="F141" s="70"/>
      <c r="G141" s="70"/>
      <c r="H141" s="70"/>
      <c r="I141" s="70"/>
    </row>
    <row r="142" spans="1:9" ht="17.25" x14ac:dyDescent="0.3">
      <c r="A142" s="70"/>
      <c r="B142" s="70"/>
      <c r="C142" s="70"/>
      <c r="D142" s="70"/>
      <c r="E142" s="69"/>
      <c r="F142" s="70"/>
      <c r="G142" s="70"/>
      <c r="H142" s="70"/>
      <c r="I142" s="70"/>
    </row>
    <row r="143" spans="1:9" ht="15" x14ac:dyDescent="0.2">
      <c r="A143" s="67" t="s">
        <v>195</v>
      </c>
      <c r="B143" s="67"/>
      <c r="C143" s="67"/>
      <c r="D143" s="67"/>
      <c r="E143" s="67"/>
      <c r="F143" s="67"/>
      <c r="G143" s="67"/>
      <c r="H143" s="67"/>
      <c r="I143" s="67"/>
    </row>
    <row r="144" spans="1:9" ht="30" x14ac:dyDescent="0.2">
      <c r="A144" s="72" t="s">
        <v>1</v>
      </c>
      <c r="B144" s="72" t="s">
        <v>2</v>
      </c>
      <c r="C144" s="72" t="s">
        <v>3</v>
      </c>
      <c r="D144" s="72" t="s">
        <v>136</v>
      </c>
      <c r="E144" s="72" t="s">
        <v>112</v>
      </c>
      <c r="F144" s="72" t="s">
        <v>6</v>
      </c>
      <c r="G144" s="72" t="s">
        <v>113</v>
      </c>
      <c r="H144" s="72" t="s">
        <v>114</v>
      </c>
      <c r="I144" s="72" t="s">
        <v>8</v>
      </c>
    </row>
    <row r="145" spans="1:9" ht="49.5" x14ac:dyDescent="0.2">
      <c r="A145" s="102" t="s">
        <v>200</v>
      </c>
      <c r="B145" s="99" t="s">
        <v>199</v>
      </c>
      <c r="C145" s="103">
        <v>3</v>
      </c>
      <c r="D145" s="79"/>
      <c r="E145" s="79"/>
      <c r="F145" s="79">
        <f t="shared" ref="F145:F146" si="48">+D145+E145</f>
        <v>0</v>
      </c>
      <c r="G145" s="79">
        <f>+F145*11%</f>
        <v>0</v>
      </c>
      <c r="H145" s="79">
        <f t="shared" ref="H145:H146" si="49">+G145*16%</f>
        <v>0</v>
      </c>
      <c r="I145" s="105">
        <f t="shared" ref="I145:I146" si="50">+F145+H145</f>
        <v>0</v>
      </c>
    </row>
    <row r="146" spans="1:9" ht="49.5" x14ac:dyDescent="0.2">
      <c r="A146" s="106" t="s">
        <v>201</v>
      </c>
      <c r="B146" s="99" t="s">
        <v>199</v>
      </c>
      <c r="C146" s="103">
        <v>2</v>
      </c>
      <c r="D146" s="79"/>
      <c r="E146" s="79"/>
      <c r="F146" s="79">
        <f t="shared" si="48"/>
        <v>0</v>
      </c>
      <c r="G146" s="79">
        <f t="shared" ref="G146:G147" si="51">+F146*11%</f>
        <v>0</v>
      </c>
      <c r="H146" s="79">
        <f t="shared" si="49"/>
        <v>0</v>
      </c>
      <c r="I146" s="105">
        <f t="shared" si="50"/>
        <v>0</v>
      </c>
    </row>
    <row r="147" spans="1:9" ht="16.5" x14ac:dyDescent="0.2">
      <c r="A147" s="107" t="s">
        <v>23</v>
      </c>
      <c r="B147" s="108"/>
      <c r="C147" s="109">
        <f t="shared" ref="C147:I147" si="52">SUM(C145:C146)</f>
        <v>5</v>
      </c>
      <c r="D147" s="110">
        <f t="shared" si="52"/>
        <v>0</v>
      </c>
      <c r="E147" s="110">
        <f t="shared" si="52"/>
        <v>0</v>
      </c>
      <c r="F147" s="110">
        <f t="shared" si="52"/>
        <v>0</v>
      </c>
      <c r="G147" s="105">
        <f t="shared" si="51"/>
        <v>0</v>
      </c>
      <c r="H147" s="110">
        <f t="shared" si="52"/>
        <v>0</v>
      </c>
      <c r="I147" s="110">
        <f t="shared" si="52"/>
        <v>0</v>
      </c>
    </row>
    <row r="148" spans="1:9" ht="17.25" x14ac:dyDescent="0.3">
      <c r="A148" s="70"/>
      <c r="B148" s="70"/>
      <c r="C148" s="70"/>
      <c r="D148" s="70"/>
      <c r="E148" s="70"/>
      <c r="F148" s="70"/>
      <c r="G148" s="70"/>
      <c r="H148" s="70"/>
      <c r="I148" s="70"/>
    </row>
    <row r="149" spans="1:9" ht="17.25" x14ac:dyDescent="0.3">
      <c r="A149" s="70"/>
      <c r="B149" s="70"/>
      <c r="C149" s="70"/>
      <c r="D149" s="70"/>
      <c r="E149" s="70"/>
      <c r="F149" s="70"/>
      <c r="G149" s="70"/>
      <c r="H149" s="70"/>
      <c r="I149" s="70"/>
    </row>
    <row r="150" spans="1:9" ht="15" x14ac:dyDescent="0.2">
      <c r="A150" s="147" t="s">
        <v>196</v>
      </c>
      <c r="B150" s="147"/>
      <c r="C150" s="71">
        <f t="shared" ref="C150:I150" si="53">+C21+C41+C60+C74+C86+C94+C104+C120+C127+C134+C140+C147</f>
        <v>141</v>
      </c>
      <c r="D150" s="71">
        <f t="shared" si="53"/>
        <v>100</v>
      </c>
      <c r="E150" s="71">
        <f t="shared" si="53"/>
        <v>8</v>
      </c>
      <c r="F150" s="71">
        <f t="shared" si="53"/>
        <v>108</v>
      </c>
      <c r="G150" s="71">
        <f t="shared" si="53"/>
        <v>10.8</v>
      </c>
      <c r="H150" s="71">
        <f t="shared" si="53"/>
        <v>2.052</v>
      </c>
      <c r="I150" s="71">
        <f t="shared" si="53"/>
        <v>110.05200000000001</v>
      </c>
    </row>
    <row r="151" spans="1:9" ht="13.5" x14ac:dyDescent="0.25">
      <c r="A151" s="51"/>
      <c r="B151" s="51"/>
      <c r="C151" s="51"/>
      <c r="D151" s="51"/>
      <c r="E151" s="51"/>
      <c r="F151" s="51"/>
      <c r="G151" s="51"/>
      <c r="H151" s="51"/>
      <c r="I151" s="51"/>
    </row>
  </sheetData>
  <autoFilter ref="A6:I21"/>
  <mergeCells count="4">
    <mergeCell ref="A1:I1"/>
    <mergeCell ref="A2:I2"/>
    <mergeCell ref="A3:I3"/>
    <mergeCell ref="A150:B1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tabSelected="1" topLeftCell="A64" zoomScaleNormal="100" workbookViewId="0">
      <selection activeCell="C5" sqref="C5"/>
    </sheetView>
  </sheetViews>
  <sheetFormatPr baseColWidth="10" defaultRowHeight="12.75" x14ac:dyDescent="0.2"/>
  <cols>
    <col min="1" max="1" width="43.7109375" customWidth="1"/>
    <col min="2" max="2" width="44.42578125" customWidth="1"/>
    <col min="3" max="3" width="21.140625" customWidth="1"/>
    <col min="4" max="4" width="29.28515625" customWidth="1"/>
    <col min="8" max="8" width="17.5703125" bestFit="1" customWidth="1"/>
  </cols>
  <sheetData>
    <row r="1" spans="1:4" ht="15.75" x14ac:dyDescent="0.25">
      <c r="A1" s="140" t="s">
        <v>73</v>
      </c>
      <c r="B1" s="140"/>
      <c r="C1" s="140"/>
      <c r="D1" s="140"/>
    </row>
    <row r="2" spans="1:4" ht="15.75" x14ac:dyDescent="0.25">
      <c r="A2" s="140" t="s">
        <v>111</v>
      </c>
      <c r="B2" s="140"/>
      <c r="C2" s="140"/>
      <c r="D2" s="140"/>
    </row>
    <row r="3" spans="1:4" ht="15" x14ac:dyDescent="0.2">
      <c r="A3" s="54" t="s">
        <v>203</v>
      </c>
      <c r="B3" s="55"/>
      <c r="C3" s="56"/>
      <c r="D3" s="56"/>
    </row>
    <row r="4" spans="1:4" ht="30" x14ac:dyDescent="0.2">
      <c r="A4" s="57" t="s">
        <v>232</v>
      </c>
      <c r="B4" s="58" t="s">
        <v>231</v>
      </c>
      <c r="C4" s="58" t="s">
        <v>230</v>
      </c>
      <c r="D4" s="58" t="s">
        <v>229</v>
      </c>
    </row>
    <row r="5" spans="1:4" ht="24.75" customHeight="1" x14ac:dyDescent="0.2">
      <c r="A5" s="77" t="s">
        <v>122</v>
      </c>
      <c r="B5" s="78" t="s">
        <v>116</v>
      </c>
      <c r="C5" s="52">
        <v>4</v>
      </c>
      <c r="D5" s="79">
        <v>0</v>
      </c>
    </row>
    <row r="6" spans="1:4" ht="28.5" customHeight="1" x14ac:dyDescent="0.2">
      <c r="A6" s="77" t="s">
        <v>123</v>
      </c>
      <c r="B6" s="78" t="s">
        <v>117</v>
      </c>
      <c r="C6" s="52">
        <v>3</v>
      </c>
      <c r="D6" s="79">
        <v>0</v>
      </c>
    </row>
    <row r="7" spans="1:4" ht="27" customHeight="1" x14ac:dyDescent="0.2">
      <c r="A7" s="77" t="s">
        <v>124</v>
      </c>
      <c r="B7" s="78" t="s">
        <v>118</v>
      </c>
      <c r="C7" s="52">
        <v>2</v>
      </c>
      <c r="D7" s="79">
        <v>0</v>
      </c>
    </row>
    <row r="8" spans="1:4" ht="24" customHeight="1" x14ac:dyDescent="0.2">
      <c r="A8" s="77" t="s">
        <v>125</v>
      </c>
      <c r="B8" s="78" t="s">
        <v>119</v>
      </c>
      <c r="C8" s="52">
        <v>1</v>
      </c>
      <c r="D8" s="79">
        <v>0</v>
      </c>
    </row>
    <row r="9" spans="1:4" ht="18.75" customHeight="1" x14ac:dyDescent="0.2">
      <c r="A9" s="77" t="s">
        <v>126</v>
      </c>
      <c r="B9" s="78" t="s">
        <v>119</v>
      </c>
      <c r="C9" s="52">
        <v>1</v>
      </c>
      <c r="D9" s="79">
        <v>0</v>
      </c>
    </row>
    <row r="10" spans="1:4" ht="26.25" customHeight="1" x14ac:dyDescent="0.2">
      <c r="A10" s="77" t="s">
        <v>127</v>
      </c>
      <c r="B10" s="78" t="s">
        <v>120</v>
      </c>
      <c r="C10" s="52">
        <v>1</v>
      </c>
      <c r="D10" s="79">
        <v>0</v>
      </c>
    </row>
    <row r="11" spans="1:4" ht="23.25" customHeight="1" x14ac:dyDescent="0.2">
      <c r="A11" s="77" t="s">
        <v>128</v>
      </c>
      <c r="B11" s="78" t="s">
        <v>116</v>
      </c>
      <c r="C11" s="52">
        <v>4</v>
      </c>
      <c r="D11" s="79">
        <v>0</v>
      </c>
    </row>
    <row r="12" spans="1:4" ht="32.25" customHeight="1" x14ac:dyDescent="0.2">
      <c r="A12" s="77" t="s">
        <v>129</v>
      </c>
      <c r="B12" s="78" t="s">
        <v>121</v>
      </c>
      <c r="C12" s="52">
        <v>3</v>
      </c>
      <c r="D12" s="79">
        <v>0</v>
      </c>
    </row>
    <row r="13" spans="1:4" ht="32.25" customHeight="1" x14ac:dyDescent="0.2">
      <c r="A13" s="77" t="s">
        <v>130</v>
      </c>
      <c r="B13" s="78" t="s">
        <v>121</v>
      </c>
      <c r="C13" s="52">
        <v>1</v>
      </c>
      <c r="D13" s="79">
        <v>0</v>
      </c>
    </row>
    <row r="14" spans="1:4" ht="32.25" customHeight="1" x14ac:dyDescent="0.2">
      <c r="A14" s="77" t="s">
        <v>131</v>
      </c>
      <c r="B14" s="78" t="s">
        <v>121</v>
      </c>
      <c r="C14" s="52">
        <v>1</v>
      </c>
      <c r="D14" s="79">
        <v>0</v>
      </c>
    </row>
    <row r="15" spans="1:4" ht="32.25" customHeight="1" x14ac:dyDescent="0.2">
      <c r="A15" s="77" t="s">
        <v>132</v>
      </c>
      <c r="B15" s="78" t="s">
        <v>121</v>
      </c>
      <c r="C15" s="52">
        <v>1</v>
      </c>
      <c r="D15" s="79">
        <v>0</v>
      </c>
    </row>
    <row r="16" spans="1:4" ht="32.25" customHeight="1" x14ac:dyDescent="0.2">
      <c r="A16" s="77" t="s">
        <v>133</v>
      </c>
      <c r="B16" s="78" t="s">
        <v>121</v>
      </c>
      <c r="C16" s="52">
        <v>2</v>
      </c>
      <c r="D16" s="79">
        <v>0</v>
      </c>
    </row>
    <row r="17" spans="1:4" ht="32.25" customHeight="1" x14ac:dyDescent="0.2">
      <c r="A17" s="77" t="s">
        <v>134</v>
      </c>
      <c r="B17" s="78" t="s">
        <v>121</v>
      </c>
      <c r="C17" s="52">
        <v>1</v>
      </c>
      <c r="D17" s="79">
        <v>0</v>
      </c>
    </row>
    <row r="18" spans="1:4" ht="32.25" customHeight="1" x14ac:dyDescent="0.2">
      <c r="A18" s="77" t="s">
        <v>135</v>
      </c>
      <c r="B18" s="78" t="s">
        <v>121</v>
      </c>
      <c r="C18" s="52">
        <v>2</v>
      </c>
      <c r="D18" s="79">
        <v>0</v>
      </c>
    </row>
    <row r="19" spans="1:4" s="47" customFormat="1" ht="22.5" customHeight="1" x14ac:dyDescent="0.2">
      <c r="A19" s="119" t="s">
        <v>228</v>
      </c>
      <c r="B19" s="60"/>
      <c r="C19" s="61">
        <f>SUM(C5:C18)</f>
        <v>27</v>
      </c>
      <c r="D19" s="62">
        <f>SUM(D5:D18)</f>
        <v>0</v>
      </c>
    </row>
    <row r="20" spans="1:4" s="47" customFormat="1" ht="16.5" x14ac:dyDescent="0.2">
      <c r="A20" s="120" t="s">
        <v>233</v>
      </c>
      <c r="B20" s="98"/>
      <c r="C20" s="121"/>
      <c r="D20" s="79"/>
    </row>
    <row r="21" spans="1:4" s="47" customFormat="1" ht="16.5" x14ac:dyDescent="0.2">
      <c r="A21" s="115" t="s">
        <v>236</v>
      </c>
      <c r="B21" s="116"/>
      <c r="C21" s="117"/>
      <c r="D21" s="118">
        <f>+D19+D20</f>
        <v>0</v>
      </c>
    </row>
    <row r="22" spans="1:4" s="47" customFormat="1" ht="16.5" x14ac:dyDescent="0.2">
      <c r="A22" s="115" t="s">
        <v>113</v>
      </c>
      <c r="B22" s="116"/>
      <c r="C22" s="117"/>
      <c r="D22" s="118">
        <f>+D21*10%</f>
        <v>0</v>
      </c>
    </row>
    <row r="23" spans="1:4" s="47" customFormat="1" ht="16.5" x14ac:dyDescent="0.2">
      <c r="A23" s="120" t="s">
        <v>227</v>
      </c>
      <c r="B23" s="98"/>
      <c r="C23" s="52"/>
      <c r="D23" s="79">
        <f>+D22*19%</f>
        <v>0</v>
      </c>
    </row>
    <row r="24" spans="1:4" s="47" customFormat="1" ht="16.5" x14ac:dyDescent="0.2">
      <c r="A24" s="115" t="s">
        <v>237</v>
      </c>
      <c r="B24" s="116"/>
      <c r="C24" s="117"/>
      <c r="D24" s="118">
        <f>+D21+D23</f>
        <v>0</v>
      </c>
    </row>
    <row r="25" spans="1:4" s="47" customFormat="1" ht="17.25" x14ac:dyDescent="0.2">
      <c r="A25" s="63"/>
      <c r="B25" s="63"/>
      <c r="C25" s="64"/>
      <c r="D25" s="65"/>
    </row>
    <row r="26" spans="1:4" s="47" customFormat="1" ht="17.25" x14ac:dyDescent="0.2">
      <c r="A26" s="54" t="s">
        <v>211</v>
      </c>
      <c r="B26" s="63"/>
      <c r="C26" s="64"/>
      <c r="D26" s="65"/>
    </row>
    <row r="27" spans="1:4" s="47" customFormat="1" ht="30" x14ac:dyDescent="0.2">
      <c r="A27" s="57" t="s">
        <v>232</v>
      </c>
      <c r="B27" s="58" t="s">
        <v>231</v>
      </c>
      <c r="C27" s="58" t="s">
        <v>230</v>
      </c>
      <c r="D27" s="58" t="s">
        <v>229</v>
      </c>
    </row>
    <row r="28" spans="1:4" s="47" customFormat="1" ht="16.5" x14ac:dyDescent="0.2">
      <c r="A28" s="81" t="s">
        <v>122</v>
      </c>
      <c r="B28" s="78" t="s">
        <v>116</v>
      </c>
      <c r="C28" s="82">
        <v>4</v>
      </c>
      <c r="D28" s="83">
        <v>0</v>
      </c>
    </row>
    <row r="29" spans="1:4" s="47" customFormat="1" ht="16.5" x14ac:dyDescent="0.2">
      <c r="A29" s="81" t="s">
        <v>156</v>
      </c>
      <c r="B29" s="78" t="s">
        <v>137</v>
      </c>
      <c r="C29" s="82">
        <v>2</v>
      </c>
      <c r="D29" s="83">
        <v>0</v>
      </c>
    </row>
    <row r="30" spans="1:4" s="47" customFormat="1" ht="15" x14ac:dyDescent="0.2">
      <c r="A30" s="81" t="s">
        <v>213</v>
      </c>
      <c r="B30" s="81" t="s">
        <v>212</v>
      </c>
      <c r="C30" s="82">
        <v>2</v>
      </c>
      <c r="D30" s="83">
        <v>0</v>
      </c>
    </row>
    <row r="31" spans="1:4" s="47" customFormat="1" ht="49.5" x14ac:dyDescent="0.2">
      <c r="A31" s="81" t="s">
        <v>214</v>
      </c>
      <c r="B31" s="78" t="s">
        <v>223</v>
      </c>
      <c r="C31" s="82">
        <v>1</v>
      </c>
      <c r="D31" s="83">
        <v>0</v>
      </c>
    </row>
    <row r="32" spans="1:4" s="47" customFormat="1" ht="15" x14ac:dyDescent="0.2">
      <c r="A32" s="81" t="s">
        <v>215</v>
      </c>
      <c r="B32" s="81" t="s">
        <v>222</v>
      </c>
      <c r="C32" s="82">
        <v>1</v>
      </c>
      <c r="D32" s="83">
        <v>0</v>
      </c>
    </row>
    <row r="33" spans="1:4" s="47" customFormat="1" ht="49.5" x14ac:dyDescent="0.2">
      <c r="A33" s="81" t="s">
        <v>216</v>
      </c>
      <c r="B33" s="78" t="s">
        <v>221</v>
      </c>
      <c r="C33" s="82">
        <v>1</v>
      </c>
      <c r="D33" s="83">
        <v>0</v>
      </c>
    </row>
    <row r="34" spans="1:4" s="47" customFormat="1" ht="30" x14ac:dyDescent="0.2">
      <c r="A34" s="81" t="s">
        <v>217</v>
      </c>
      <c r="B34" s="81" t="s">
        <v>222</v>
      </c>
      <c r="C34" s="82">
        <v>1</v>
      </c>
      <c r="D34" s="83">
        <v>0</v>
      </c>
    </row>
    <row r="35" spans="1:4" s="47" customFormat="1" ht="49.5" x14ac:dyDescent="0.2">
      <c r="A35" s="81" t="s">
        <v>218</v>
      </c>
      <c r="B35" s="78" t="s">
        <v>223</v>
      </c>
      <c r="C35" s="82">
        <v>1</v>
      </c>
      <c r="D35" s="83">
        <v>0</v>
      </c>
    </row>
    <row r="36" spans="1:4" s="47" customFormat="1" ht="49.5" x14ac:dyDescent="0.2">
      <c r="A36" s="81" t="s">
        <v>219</v>
      </c>
      <c r="B36" s="78" t="s">
        <v>223</v>
      </c>
      <c r="C36" s="82">
        <v>1</v>
      </c>
      <c r="D36" s="83">
        <v>0</v>
      </c>
    </row>
    <row r="37" spans="1:4" s="47" customFormat="1" ht="49.5" x14ac:dyDescent="0.2">
      <c r="A37" s="81" t="s">
        <v>220</v>
      </c>
      <c r="B37" s="78" t="s">
        <v>223</v>
      </c>
      <c r="C37" s="82">
        <v>1</v>
      </c>
      <c r="D37" s="83">
        <v>0</v>
      </c>
    </row>
    <row r="38" spans="1:4" s="47" customFormat="1" ht="49.5" x14ac:dyDescent="0.2">
      <c r="A38" s="81" t="s">
        <v>224</v>
      </c>
      <c r="B38" s="78" t="s">
        <v>223</v>
      </c>
      <c r="C38" s="85">
        <v>1</v>
      </c>
      <c r="D38" s="83">
        <v>0</v>
      </c>
    </row>
    <row r="39" spans="1:4" ht="14.25" x14ac:dyDescent="0.2">
      <c r="A39" s="86" t="s">
        <v>23</v>
      </c>
      <c r="B39" s="86"/>
      <c r="C39" s="86">
        <f>SUM(C28:C38)</f>
        <v>16</v>
      </c>
      <c r="D39" s="87">
        <f>SUM(D28:D38)</f>
        <v>0</v>
      </c>
    </row>
    <row r="40" spans="1:4" ht="14.25" x14ac:dyDescent="0.2">
      <c r="A40" s="120" t="s">
        <v>233</v>
      </c>
      <c r="B40" s="124"/>
      <c r="C40" s="124"/>
      <c r="D40" s="125"/>
    </row>
    <row r="41" spans="1:4" ht="14.25" x14ac:dyDescent="0.2">
      <c r="A41" s="115" t="s">
        <v>236</v>
      </c>
      <c r="B41" s="123"/>
      <c r="C41" s="123"/>
      <c r="D41" s="87">
        <f>+D39+D40</f>
        <v>0</v>
      </c>
    </row>
    <row r="42" spans="1:4" ht="14.25" x14ac:dyDescent="0.2">
      <c r="A42" s="115" t="s">
        <v>235</v>
      </c>
      <c r="B42" s="123"/>
      <c r="C42" s="123"/>
      <c r="D42" s="87">
        <f>+D41*10%</f>
        <v>0</v>
      </c>
    </row>
    <row r="43" spans="1:4" ht="14.25" x14ac:dyDescent="0.2">
      <c r="A43" s="120" t="s">
        <v>227</v>
      </c>
      <c r="B43" s="124"/>
      <c r="C43" s="124"/>
      <c r="D43" s="125">
        <f>+D42*19%</f>
        <v>0</v>
      </c>
    </row>
    <row r="44" spans="1:4" ht="14.25" x14ac:dyDescent="0.2">
      <c r="A44" s="115" t="s">
        <v>237</v>
      </c>
      <c r="B44" s="123"/>
      <c r="C44" s="123"/>
      <c r="D44" s="87">
        <f>+D41+D43</f>
        <v>0</v>
      </c>
    </row>
    <row r="45" spans="1:4" s="47" customFormat="1" ht="17.25" x14ac:dyDescent="0.2">
      <c r="A45" s="63"/>
      <c r="B45" s="63"/>
      <c r="C45" s="64"/>
      <c r="D45" s="65"/>
    </row>
    <row r="46" spans="1:4" s="47" customFormat="1" ht="17.25" x14ac:dyDescent="0.2">
      <c r="A46" s="63"/>
      <c r="B46" s="63"/>
      <c r="C46" s="64"/>
      <c r="D46" s="65"/>
    </row>
    <row r="47" spans="1:4" ht="15" x14ac:dyDescent="0.2">
      <c r="A47" s="67" t="s">
        <v>204</v>
      </c>
      <c r="B47" s="67"/>
      <c r="C47" s="67"/>
      <c r="D47" s="67"/>
    </row>
    <row r="48" spans="1:4" ht="30" x14ac:dyDescent="0.2">
      <c r="A48" s="57" t="s">
        <v>232</v>
      </c>
      <c r="B48" s="58" t="s">
        <v>231</v>
      </c>
      <c r="C48" s="58" t="s">
        <v>230</v>
      </c>
      <c r="D48" s="58" t="s">
        <v>229</v>
      </c>
    </row>
    <row r="49" spans="1:4" ht="30.75" customHeight="1" x14ac:dyDescent="0.2">
      <c r="A49" s="77" t="s">
        <v>122</v>
      </c>
      <c r="B49" s="78" t="s">
        <v>116</v>
      </c>
      <c r="C49" s="52">
        <v>4</v>
      </c>
      <c r="D49" s="83"/>
    </row>
    <row r="50" spans="1:4" ht="31.7" customHeight="1" x14ac:dyDescent="0.2">
      <c r="A50" s="77" t="s">
        <v>128</v>
      </c>
      <c r="B50" s="78" t="s">
        <v>116</v>
      </c>
      <c r="C50" s="52">
        <v>4</v>
      </c>
      <c r="D50" s="83"/>
    </row>
    <row r="51" spans="1:4" ht="31.7" customHeight="1" x14ac:dyDescent="0.2">
      <c r="A51" s="77" t="s">
        <v>143</v>
      </c>
      <c r="B51" s="78" t="s">
        <v>137</v>
      </c>
      <c r="C51" s="52">
        <v>1</v>
      </c>
      <c r="D51" s="83"/>
    </row>
    <row r="52" spans="1:4" ht="31.7" customHeight="1" x14ac:dyDescent="0.2">
      <c r="A52" s="77" t="s">
        <v>143</v>
      </c>
      <c r="B52" s="78" t="s">
        <v>137</v>
      </c>
      <c r="C52" s="52">
        <v>1</v>
      </c>
      <c r="D52" s="83"/>
    </row>
    <row r="53" spans="1:4" ht="31.7" customHeight="1" x14ac:dyDescent="0.2">
      <c r="A53" s="77" t="s">
        <v>144</v>
      </c>
      <c r="B53" s="78" t="s">
        <v>137</v>
      </c>
      <c r="C53" s="52">
        <v>3</v>
      </c>
      <c r="D53" s="83"/>
    </row>
    <row r="54" spans="1:4" ht="31.7" customHeight="1" x14ac:dyDescent="0.2">
      <c r="A54" s="77" t="s">
        <v>125</v>
      </c>
      <c r="B54" s="78" t="s">
        <v>119</v>
      </c>
      <c r="C54" s="52">
        <v>1</v>
      </c>
      <c r="D54" s="83"/>
    </row>
    <row r="55" spans="1:4" ht="31.7" customHeight="1" x14ac:dyDescent="0.2">
      <c r="A55" s="77" t="s">
        <v>126</v>
      </c>
      <c r="B55" s="78" t="s">
        <v>119</v>
      </c>
      <c r="C55" s="52">
        <v>2</v>
      </c>
      <c r="D55" s="83"/>
    </row>
    <row r="56" spans="1:4" ht="31.7" customHeight="1" x14ac:dyDescent="0.2">
      <c r="A56" s="77" t="s">
        <v>145</v>
      </c>
      <c r="B56" s="78" t="s">
        <v>118</v>
      </c>
      <c r="C56" s="52">
        <v>2</v>
      </c>
      <c r="D56" s="83"/>
    </row>
    <row r="57" spans="1:4" ht="31.7" customHeight="1" x14ac:dyDescent="0.2">
      <c r="A57" s="77" t="s">
        <v>146</v>
      </c>
      <c r="B57" s="78" t="s">
        <v>138</v>
      </c>
      <c r="C57" s="52">
        <v>1</v>
      </c>
      <c r="D57" s="83"/>
    </row>
    <row r="58" spans="1:4" ht="31.7" customHeight="1" x14ac:dyDescent="0.2">
      <c r="A58" s="77" t="s">
        <v>147</v>
      </c>
      <c r="B58" s="78" t="s">
        <v>139</v>
      </c>
      <c r="C58" s="52">
        <v>1</v>
      </c>
      <c r="D58" s="83"/>
    </row>
    <row r="59" spans="1:4" ht="31.7" customHeight="1" x14ac:dyDescent="0.2">
      <c r="A59" s="77" t="s">
        <v>148</v>
      </c>
      <c r="B59" s="78" t="s">
        <v>139</v>
      </c>
      <c r="C59" s="52">
        <v>1</v>
      </c>
      <c r="D59" s="83"/>
    </row>
    <row r="60" spans="1:4" ht="31.7" customHeight="1" x14ac:dyDescent="0.2">
      <c r="A60" s="77" t="s">
        <v>149</v>
      </c>
      <c r="B60" s="78" t="s">
        <v>139</v>
      </c>
      <c r="C60" s="52">
        <v>1</v>
      </c>
      <c r="D60" s="83"/>
    </row>
    <row r="61" spans="1:4" ht="31.7" customHeight="1" x14ac:dyDescent="0.2">
      <c r="A61" s="77" t="s">
        <v>150</v>
      </c>
      <c r="B61" s="78" t="s">
        <v>139</v>
      </c>
      <c r="C61" s="52">
        <v>1</v>
      </c>
      <c r="D61" s="83"/>
    </row>
    <row r="62" spans="1:4" ht="31.7" customHeight="1" x14ac:dyDescent="0.2">
      <c r="A62" s="77" t="s">
        <v>151</v>
      </c>
      <c r="B62" s="78" t="s">
        <v>139</v>
      </c>
      <c r="C62" s="52">
        <v>1</v>
      </c>
      <c r="D62" s="83"/>
    </row>
    <row r="63" spans="1:4" ht="14.25" x14ac:dyDescent="0.2">
      <c r="A63" s="123" t="s">
        <v>23</v>
      </c>
      <c r="B63" s="123"/>
      <c r="C63" s="123">
        <f>SUM(C49:C62)</f>
        <v>24</v>
      </c>
      <c r="D63" s="87">
        <f>SUM(D49:D62)</f>
        <v>0</v>
      </c>
    </row>
    <row r="64" spans="1:4" ht="14.25" x14ac:dyDescent="0.2">
      <c r="A64" s="120" t="s">
        <v>233</v>
      </c>
      <c r="B64" s="124"/>
      <c r="C64" s="124"/>
      <c r="D64" s="125">
        <f>+D63*8%</f>
        <v>0</v>
      </c>
    </row>
    <row r="65" spans="1:4" ht="14.25" x14ac:dyDescent="0.2">
      <c r="A65" s="115" t="s">
        <v>236</v>
      </c>
      <c r="B65" s="123"/>
      <c r="C65" s="123"/>
      <c r="D65" s="87">
        <f>+D63+D64</f>
        <v>0</v>
      </c>
    </row>
    <row r="66" spans="1:4" ht="14.25" x14ac:dyDescent="0.2">
      <c r="A66" s="120" t="s">
        <v>113</v>
      </c>
      <c r="B66" s="124"/>
      <c r="C66" s="124"/>
      <c r="D66" s="125">
        <f>+D65*10%</f>
        <v>0</v>
      </c>
    </row>
    <row r="67" spans="1:4" ht="14.25" x14ac:dyDescent="0.2">
      <c r="A67" s="120" t="s">
        <v>227</v>
      </c>
      <c r="B67" s="124"/>
      <c r="C67" s="124"/>
      <c r="D67" s="125">
        <f>+D66*19%</f>
        <v>0</v>
      </c>
    </row>
    <row r="68" spans="1:4" ht="14.25" x14ac:dyDescent="0.2">
      <c r="A68" s="115" t="s">
        <v>237</v>
      </c>
      <c r="B68" s="123"/>
      <c r="C68" s="123"/>
      <c r="D68" s="87">
        <f>+D65+D67</f>
        <v>0</v>
      </c>
    </row>
    <row r="69" spans="1:4" ht="17.25" x14ac:dyDescent="0.3">
      <c r="A69" s="70"/>
      <c r="B69" s="70"/>
      <c r="C69" s="70"/>
      <c r="D69" s="70"/>
    </row>
    <row r="70" spans="1:4" ht="15" x14ac:dyDescent="0.2">
      <c r="A70" s="67" t="s">
        <v>205</v>
      </c>
      <c r="B70" s="67"/>
      <c r="C70" s="67"/>
      <c r="D70" s="67"/>
    </row>
    <row r="71" spans="1:4" ht="30" x14ac:dyDescent="0.2">
      <c r="A71" s="57" t="s">
        <v>232</v>
      </c>
      <c r="B71" s="58" t="s">
        <v>231</v>
      </c>
      <c r="C71" s="58" t="s">
        <v>230</v>
      </c>
      <c r="D71" s="58" t="s">
        <v>229</v>
      </c>
    </row>
    <row r="72" spans="1:4" ht="31.7" customHeight="1" x14ac:dyDescent="0.2">
      <c r="A72" s="88" t="s">
        <v>122</v>
      </c>
      <c r="B72" s="89" t="s">
        <v>140</v>
      </c>
      <c r="C72" s="52">
        <v>4</v>
      </c>
      <c r="D72" s="83">
        <v>0</v>
      </c>
    </row>
    <row r="73" spans="1:4" ht="31.7" customHeight="1" x14ac:dyDescent="0.2">
      <c r="A73" s="88" t="s">
        <v>152</v>
      </c>
      <c r="B73" s="89" t="s">
        <v>141</v>
      </c>
      <c r="C73" s="52">
        <v>2</v>
      </c>
      <c r="D73" s="83">
        <v>0</v>
      </c>
    </row>
    <row r="74" spans="1:4" ht="31.7" customHeight="1" x14ac:dyDescent="0.2">
      <c r="A74" s="88" t="s">
        <v>124</v>
      </c>
      <c r="B74" s="89" t="s">
        <v>141</v>
      </c>
      <c r="C74" s="52">
        <v>2</v>
      </c>
      <c r="D74" s="83">
        <v>0</v>
      </c>
    </row>
    <row r="75" spans="1:4" ht="31.7" customHeight="1" x14ac:dyDescent="0.2">
      <c r="A75" s="88" t="s">
        <v>125</v>
      </c>
      <c r="B75" s="89" t="s">
        <v>142</v>
      </c>
      <c r="C75" s="52">
        <v>1</v>
      </c>
      <c r="D75" s="83">
        <v>0</v>
      </c>
    </row>
    <row r="76" spans="1:4" ht="31.7" customHeight="1" x14ac:dyDescent="0.2">
      <c r="A76" s="88" t="s">
        <v>126</v>
      </c>
      <c r="B76" s="89" t="s">
        <v>170</v>
      </c>
      <c r="C76" s="52">
        <v>1</v>
      </c>
      <c r="D76" s="83">
        <v>0</v>
      </c>
    </row>
    <row r="77" spans="1:4" ht="31.7" customHeight="1" x14ac:dyDescent="0.2">
      <c r="A77" s="88" t="s">
        <v>127</v>
      </c>
      <c r="B77" s="89" t="s">
        <v>169</v>
      </c>
      <c r="C77" s="52">
        <v>1</v>
      </c>
      <c r="D77" s="83">
        <v>0</v>
      </c>
    </row>
    <row r="78" spans="1:4" ht="42" customHeight="1" x14ac:dyDescent="0.2">
      <c r="A78" s="88" t="s">
        <v>153</v>
      </c>
      <c r="B78" s="90" t="s">
        <v>210</v>
      </c>
      <c r="C78" s="52">
        <v>1</v>
      </c>
      <c r="D78" s="83">
        <v>0</v>
      </c>
    </row>
    <row r="79" spans="1:4" ht="45" customHeight="1" x14ac:dyDescent="0.2">
      <c r="A79" s="88" t="s">
        <v>154</v>
      </c>
      <c r="B79" s="90" t="s">
        <v>210</v>
      </c>
      <c r="C79" s="52">
        <v>1</v>
      </c>
      <c r="D79" s="83">
        <v>0</v>
      </c>
    </row>
    <row r="80" spans="1:4" ht="51.75" customHeight="1" x14ac:dyDescent="0.2">
      <c r="A80" s="88" t="s">
        <v>155</v>
      </c>
      <c r="B80" s="90" t="s">
        <v>210</v>
      </c>
      <c r="C80" s="52">
        <v>2</v>
      </c>
      <c r="D80" s="83">
        <v>0</v>
      </c>
    </row>
    <row r="81" spans="1:4" ht="14.25" x14ac:dyDescent="0.2">
      <c r="A81" s="91" t="s">
        <v>23</v>
      </c>
      <c r="B81" s="92"/>
      <c r="C81" s="93">
        <f>SUM(C72:C80)</f>
        <v>15</v>
      </c>
      <c r="D81" s="87">
        <f>SUM(D72:D80)</f>
        <v>0</v>
      </c>
    </row>
    <row r="82" spans="1:4" ht="14.25" x14ac:dyDescent="0.2">
      <c r="A82" s="120" t="s">
        <v>233</v>
      </c>
      <c r="B82" s="124"/>
      <c r="C82" s="121"/>
      <c r="D82" s="125">
        <f>+D81*8%</f>
        <v>0</v>
      </c>
    </row>
    <row r="83" spans="1:4" ht="14.25" x14ac:dyDescent="0.2">
      <c r="A83" s="115" t="s">
        <v>236</v>
      </c>
      <c r="B83" s="123"/>
      <c r="C83" s="93"/>
      <c r="D83" s="87">
        <f>+D81+D82</f>
        <v>0</v>
      </c>
    </row>
    <row r="84" spans="1:4" ht="14.25" x14ac:dyDescent="0.2">
      <c r="A84" s="120" t="s">
        <v>113</v>
      </c>
      <c r="B84" s="124"/>
      <c r="C84" s="121"/>
      <c r="D84" s="125">
        <f>+D83*10%</f>
        <v>0</v>
      </c>
    </row>
    <row r="85" spans="1:4" ht="14.25" x14ac:dyDescent="0.2">
      <c r="A85" s="120" t="s">
        <v>227</v>
      </c>
      <c r="B85" s="124"/>
      <c r="C85" s="121"/>
      <c r="D85" s="125">
        <f>+D84*19%</f>
        <v>0</v>
      </c>
    </row>
    <row r="86" spans="1:4" ht="14.25" x14ac:dyDescent="0.2">
      <c r="A86" s="115" t="s">
        <v>237</v>
      </c>
      <c r="B86" s="123"/>
      <c r="C86" s="93"/>
      <c r="D86" s="87">
        <f>+D83+D85</f>
        <v>0</v>
      </c>
    </row>
    <row r="87" spans="1:4" ht="17.25" x14ac:dyDescent="0.3">
      <c r="A87" s="70"/>
      <c r="B87" s="70"/>
      <c r="C87" s="70"/>
      <c r="D87" s="70"/>
    </row>
    <row r="88" spans="1:4" ht="17.25" x14ac:dyDescent="0.3">
      <c r="A88" s="70"/>
      <c r="B88" s="70"/>
      <c r="C88" s="70"/>
      <c r="D88" s="70"/>
    </row>
    <row r="89" spans="1:4" ht="15" x14ac:dyDescent="0.2">
      <c r="A89" s="67" t="s">
        <v>206</v>
      </c>
      <c r="B89" s="67"/>
      <c r="C89" s="67"/>
      <c r="D89" s="67"/>
    </row>
    <row r="90" spans="1:4" ht="30" x14ac:dyDescent="0.2">
      <c r="A90" s="57" t="s">
        <v>232</v>
      </c>
      <c r="B90" s="58" t="s">
        <v>231</v>
      </c>
      <c r="C90" s="58" t="s">
        <v>230</v>
      </c>
      <c r="D90" s="58" t="s">
        <v>229</v>
      </c>
    </row>
    <row r="91" spans="1:4" ht="33" x14ac:dyDescent="0.2">
      <c r="A91" s="89" t="s">
        <v>122</v>
      </c>
      <c r="B91" s="89" t="s">
        <v>225</v>
      </c>
      <c r="C91" s="52">
        <v>4</v>
      </c>
      <c r="D91" s="83">
        <v>0</v>
      </c>
    </row>
    <row r="92" spans="1:4" ht="30.75" x14ac:dyDescent="0.2">
      <c r="A92" s="89" t="s">
        <v>156</v>
      </c>
      <c r="B92" s="89" t="s">
        <v>226</v>
      </c>
      <c r="C92" s="52">
        <v>4</v>
      </c>
      <c r="D92" s="83">
        <v>0</v>
      </c>
    </row>
    <row r="93" spans="1:4" ht="33" x14ac:dyDescent="0.2">
      <c r="A93" s="89" t="s">
        <v>124</v>
      </c>
      <c r="B93" s="89" t="s">
        <v>157</v>
      </c>
      <c r="C93" s="52">
        <v>2</v>
      </c>
      <c r="D93" s="83">
        <v>0</v>
      </c>
    </row>
    <row r="94" spans="1:4" ht="33" x14ac:dyDescent="0.2">
      <c r="A94" s="94" t="s">
        <v>158</v>
      </c>
      <c r="B94" s="89" t="s">
        <v>159</v>
      </c>
      <c r="C94" s="52">
        <v>1</v>
      </c>
      <c r="D94" s="83">
        <v>0</v>
      </c>
    </row>
    <row r="95" spans="1:4" ht="25.5" customHeight="1" x14ac:dyDescent="0.2">
      <c r="A95" s="94" t="s">
        <v>16</v>
      </c>
      <c r="B95" s="89" t="s">
        <v>160</v>
      </c>
      <c r="C95" s="52">
        <v>1</v>
      </c>
      <c r="D95" s="83">
        <v>0</v>
      </c>
    </row>
    <row r="96" spans="1:4" ht="33" x14ac:dyDescent="0.2">
      <c r="A96" s="89" t="s">
        <v>161</v>
      </c>
      <c r="B96" s="89" t="s">
        <v>162</v>
      </c>
      <c r="C96" s="52">
        <v>1</v>
      </c>
      <c r="D96" s="83">
        <v>0</v>
      </c>
    </row>
    <row r="97" spans="1:7" ht="49.5" x14ac:dyDescent="0.2">
      <c r="A97" s="94" t="s">
        <v>163</v>
      </c>
      <c r="B97" s="90" t="s">
        <v>167</v>
      </c>
      <c r="C97" s="52">
        <v>1</v>
      </c>
      <c r="D97" s="83">
        <v>0</v>
      </c>
    </row>
    <row r="98" spans="1:7" ht="14.25" x14ac:dyDescent="0.2">
      <c r="A98" s="91" t="s">
        <v>23</v>
      </c>
      <c r="B98" s="92"/>
      <c r="C98" s="53">
        <f>SUM(C91:C97)</f>
        <v>14</v>
      </c>
      <c r="D98" s="128">
        <f>+D95+D97</f>
        <v>0</v>
      </c>
    </row>
    <row r="99" spans="1:7" ht="14.25" x14ac:dyDescent="0.2">
      <c r="A99" s="120" t="s">
        <v>233</v>
      </c>
      <c r="B99" s="124"/>
      <c r="C99" s="126"/>
      <c r="D99" s="129">
        <f>SUM(D90:D98)</f>
        <v>0</v>
      </c>
    </row>
    <row r="100" spans="1:7" ht="14.25" x14ac:dyDescent="0.2">
      <c r="A100" s="115" t="s">
        <v>234</v>
      </c>
      <c r="B100" s="123"/>
      <c r="C100" s="53"/>
      <c r="D100" s="128">
        <f>+D99*8%</f>
        <v>0</v>
      </c>
      <c r="G100" s="127"/>
    </row>
    <row r="101" spans="1:7" ht="14.25" x14ac:dyDescent="0.2">
      <c r="A101" s="115" t="s">
        <v>113</v>
      </c>
      <c r="B101" s="124"/>
      <c r="C101" s="126"/>
      <c r="D101" s="129">
        <f>+D99+D100</f>
        <v>0</v>
      </c>
    </row>
    <row r="102" spans="1:7" ht="14.25" x14ac:dyDescent="0.2">
      <c r="A102" s="120" t="s">
        <v>227</v>
      </c>
      <c r="B102" s="123"/>
      <c r="C102" s="53"/>
      <c r="D102" s="128">
        <f>+D101*10%</f>
        <v>0</v>
      </c>
    </row>
    <row r="103" spans="1:7" ht="14.25" x14ac:dyDescent="0.2">
      <c r="A103" s="115" t="s">
        <v>237</v>
      </c>
      <c r="B103" s="123"/>
      <c r="C103" s="53"/>
      <c r="D103" s="128">
        <f>+D102*19%</f>
        <v>0</v>
      </c>
    </row>
    <row r="104" spans="1:7" ht="17.25" x14ac:dyDescent="0.3">
      <c r="A104" s="70"/>
      <c r="B104" s="70"/>
      <c r="C104" s="70"/>
      <c r="D104" s="70"/>
    </row>
    <row r="105" spans="1:7" ht="17.25" x14ac:dyDescent="0.3">
      <c r="A105" s="70"/>
      <c r="B105" s="70"/>
      <c r="C105" s="70"/>
      <c r="D105" s="70"/>
    </row>
    <row r="106" spans="1:7" ht="15" x14ac:dyDescent="0.2">
      <c r="A106" s="67" t="s">
        <v>207</v>
      </c>
      <c r="B106" s="67"/>
      <c r="C106" s="67"/>
      <c r="D106" s="67"/>
    </row>
    <row r="107" spans="1:7" ht="30" x14ac:dyDescent="0.2">
      <c r="A107" s="57" t="s">
        <v>232</v>
      </c>
      <c r="B107" s="58" t="s">
        <v>231</v>
      </c>
      <c r="C107" s="58" t="s">
        <v>230</v>
      </c>
      <c r="D107" s="58" t="s">
        <v>229</v>
      </c>
    </row>
    <row r="108" spans="1:7" ht="16.5" x14ac:dyDescent="0.2">
      <c r="A108" s="89" t="s">
        <v>124</v>
      </c>
      <c r="B108" s="89" t="s">
        <v>164</v>
      </c>
      <c r="C108" s="52">
        <v>1</v>
      </c>
      <c r="D108" s="83">
        <v>0</v>
      </c>
    </row>
    <row r="109" spans="1:7" ht="16.5" x14ac:dyDescent="0.2">
      <c r="A109" s="89" t="s">
        <v>126</v>
      </c>
      <c r="B109" s="89" t="s">
        <v>165</v>
      </c>
      <c r="C109" s="52">
        <v>1</v>
      </c>
      <c r="D109" s="83">
        <v>0</v>
      </c>
    </row>
    <row r="110" spans="1:7" ht="49.5" x14ac:dyDescent="0.2">
      <c r="A110" s="89" t="s">
        <v>166</v>
      </c>
      <c r="B110" s="90" t="s">
        <v>167</v>
      </c>
      <c r="C110" s="52">
        <v>2</v>
      </c>
      <c r="D110" s="83">
        <v>0</v>
      </c>
    </row>
    <row r="111" spans="1:7" ht="14.25" x14ac:dyDescent="0.2">
      <c r="A111" s="91" t="s">
        <v>168</v>
      </c>
      <c r="B111" s="96"/>
      <c r="C111" s="97">
        <f t="shared" ref="C111" si="0">SUM(C108:C110)</f>
        <v>4</v>
      </c>
      <c r="D111" s="87">
        <f>+D108+D110</f>
        <v>0</v>
      </c>
    </row>
    <row r="112" spans="1:7" ht="14.25" x14ac:dyDescent="0.2">
      <c r="A112" s="120" t="s">
        <v>233</v>
      </c>
      <c r="B112" s="130"/>
      <c r="C112" s="131"/>
      <c r="D112" s="125">
        <f>SUM(D103:D111)</f>
        <v>0</v>
      </c>
    </row>
    <row r="113" spans="1:4" ht="14.25" x14ac:dyDescent="0.2">
      <c r="A113" s="115" t="s">
        <v>234</v>
      </c>
      <c r="B113" s="96"/>
      <c r="C113" s="97"/>
      <c r="D113" s="87">
        <f>+D112*8%</f>
        <v>0</v>
      </c>
    </row>
    <row r="114" spans="1:4" ht="14.25" x14ac:dyDescent="0.2">
      <c r="A114" s="120" t="s">
        <v>113</v>
      </c>
      <c r="B114" s="130"/>
      <c r="C114" s="131"/>
      <c r="D114" s="125">
        <f>+D112+D113</f>
        <v>0</v>
      </c>
    </row>
    <row r="115" spans="1:4" ht="14.25" x14ac:dyDescent="0.2">
      <c r="A115" s="120" t="s">
        <v>227</v>
      </c>
      <c r="B115" s="96"/>
      <c r="C115" s="97"/>
      <c r="D115" s="87">
        <f>+D114*10%</f>
        <v>0</v>
      </c>
    </row>
    <row r="116" spans="1:4" ht="14.25" x14ac:dyDescent="0.2">
      <c r="A116" s="115" t="s">
        <v>237</v>
      </c>
      <c r="B116" s="96"/>
      <c r="C116" s="97"/>
      <c r="D116" s="87">
        <f>+D115*19%</f>
        <v>0</v>
      </c>
    </row>
    <row r="117" spans="1:4" ht="17.25" x14ac:dyDescent="0.3">
      <c r="A117" s="70"/>
      <c r="B117" s="70"/>
      <c r="C117" s="70"/>
      <c r="D117" s="70"/>
    </row>
    <row r="118" spans="1:4" ht="17.25" x14ac:dyDescent="0.3">
      <c r="A118" s="70"/>
      <c r="B118" s="70"/>
      <c r="C118" s="70"/>
      <c r="D118" s="70"/>
    </row>
    <row r="119" spans="1:4" ht="15" x14ac:dyDescent="0.2">
      <c r="A119" s="67" t="s">
        <v>171</v>
      </c>
      <c r="B119" s="67"/>
      <c r="C119" s="67"/>
      <c r="D119" s="67"/>
    </row>
    <row r="120" spans="1:4" ht="30" x14ac:dyDescent="0.2">
      <c r="A120" s="57" t="s">
        <v>232</v>
      </c>
      <c r="B120" s="58" t="s">
        <v>231</v>
      </c>
      <c r="C120" s="58" t="s">
        <v>230</v>
      </c>
      <c r="D120" s="58" t="s">
        <v>229</v>
      </c>
    </row>
    <row r="121" spans="1:4" ht="16.5" x14ac:dyDescent="0.2">
      <c r="A121" s="89" t="s">
        <v>122</v>
      </c>
      <c r="B121" s="89" t="s">
        <v>172</v>
      </c>
      <c r="C121" s="52">
        <v>4</v>
      </c>
      <c r="D121" s="79"/>
    </row>
    <row r="122" spans="1:4" ht="16.5" x14ac:dyDescent="0.2">
      <c r="A122" s="89" t="s">
        <v>156</v>
      </c>
      <c r="B122" s="89" t="s">
        <v>173</v>
      </c>
      <c r="C122" s="52">
        <v>2</v>
      </c>
      <c r="D122" s="79"/>
    </row>
    <row r="123" spans="1:4" ht="33" x14ac:dyDescent="0.2">
      <c r="A123" s="89" t="s">
        <v>124</v>
      </c>
      <c r="B123" s="89" t="s">
        <v>174</v>
      </c>
      <c r="C123" s="52">
        <v>2</v>
      </c>
      <c r="D123" s="79"/>
    </row>
    <row r="124" spans="1:4" ht="16.5" x14ac:dyDescent="0.2">
      <c r="A124" s="89" t="s">
        <v>126</v>
      </c>
      <c r="B124" s="89" t="s">
        <v>175</v>
      </c>
      <c r="C124" s="52">
        <v>1</v>
      </c>
      <c r="D124" s="79"/>
    </row>
    <row r="125" spans="1:4" ht="16.5" x14ac:dyDescent="0.2">
      <c r="A125" s="89" t="s">
        <v>176</v>
      </c>
      <c r="B125" s="89" t="s">
        <v>173</v>
      </c>
      <c r="C125" s="52">
        <v>2</v>
      </c>
      <c r="D125" s="79"/>
    </row>
    <row r="126" spans="1:4" ht="14.25" x14ac:dyDescent="0.2">
      <c r="A126" s="123" t="s">
        <v>168</v>
      </c>
      <c r="B126" s="96"/>
      <c r="C126" s="97">
        <f>SUM(C121:C125)</f>
        <v>11</v>
      </c>
      <c r="D126" s="87">
        <f t="shared" ref="D126" si="1">SUM(D123:D125)</f>
        <v>0</v>
      </c>
    </row>
    <row r="127" spans="1:4" ht="14.25" x14ac:dyDescent="0.2">
      <c r="A127" s="120" t="s">
        <v>233</v>
      </c>
      <c r="B127" s="130"/>
      <c r="C127" s="131"/>
      <c r="D127" s="125">
        <f>+D126*8%</f>
        <v>0</v>
      </c>
    </row>
    <row r="128" spans="1:4" ht="14.25" x14ac:dyDescent="0.2">
      <c r="A128" s="115" t="s">
        <v>234</v>
      </c>
      <c r="B128" s="96"/>
      <c r="C128" s="97"/>
      <c r="D128" s="87">
        <f>+D126+D127</f>
        <v>0</v>
      </c>
    </row>
    <row r="129" spans="1:8" ht="14.25" x14ac:dyDescent="0.2">
      <c r="A129" s="120" t="s">
        <v>113</v>
      </c>
      <c r="B129" s="130"/>
      <c r="C129" s="131"/>
      <c r="D129" s="125">
        <f>+D128*10%</f>
        <v>0</v>
      </c>
    </row>
    <row r="130" spans="1:8" ht="14.25" x14ac:dyDescent="0.2">
      <c r="A130" s="120" t="s">
        <v>227</v>
      </c>
      <c r="B130" s="130"/>
      <c r="C130" s="131"/>
      <c r="D130" s="125">
        <f>+D129*19%</f>
        <v>0</v>
      </c>
    </row>
    <row r="131" spans="1:8" ht="14.25" x14ac:dyDescent="0.2">
      <c r="A131" s="115" t="s">
        <v>237</v>
      </c>
      <c r="B131" s="96"/>
      <c r="C131" s="97"/>
      <c r="D131" s="87">
        <f>+D128+D130</f>
        <v>0</v>
      </c>
    </row>
    <row r="132" spans="1:8" ht="17.25" x14ac:dyDescent="0.3">
      <c r="A132" s="70"/>
      <c r="B132" s="70"/>
      <c r="C132" s="70"/>
      <c r="D132" s="70"/>
    </row>
    <row r="133" spans="1:8" ht="17.25" x14ac:dyDescent="0.3">
      <c r="A133" s="70"/>
      <c r="B133" s="70"/>
      <c r="C133" s="70"/>
      <c r="D133" s="70"/>
    </row>
    <row r="134" spans="1:8" ht="15" x14ac:dyDescent="0.2">
      <c r="A134" s="67" t="s">
        <v>208</v>
      </c>
      <c r="B134" s="67"/>
      <c r="C134" s="67"/>
      <c r="D134" s="67"/>
    </row>
    <row r="135" spans="1:8" ht="30" x14ac:dyDescent="0.2">
      <c r="A135" s="57" t="s">
        <v>232</v>
      </c>
      <c r="B135" s="58" t="s">
        <v>231</v>
      </c>
      <c r="C135" s="58" t="s">
        <v>230</v>
      </c>
      <c r="D135" s="58" t="s">
        <v>229</v>
      </c>
    </row>
    <row r="136" spans="1:8" ht="30.75" customHeight="1" x14ac:dyDescent="0.2">
      <c r="A136" s="89" t="s">
        <v>122</v>
      </c>
      <c r="B136" s="89" t="s">
        <v>177</v>
      </c>
      <c r="C136" s="52">
        <v>4</v>
      </c>
      <c r="D136" s="79">
        <v>0</v>
      </c>
    </row>
    <row r="137" spans="1:8" ht="30.75" customHeight="1" x14ac:dyDescent="0.2">
      <c r="A137" s="89" t="s">
        <v>156</v>
      </c>
      <c r="B137" s="89" t="s">
        <v>178</v>
      </c>
      <c r="C137" s="52">
        <v>2</v>
      </c>
      <c r="D137" s="79">
        <v>0</v>
      </c>
    </row>
    <row r="138" spans="1:8" ht="30.75" customHeight="1" x14ac:dyDescent="0.2">
      <c r="A138" s="89" t="s">
        <v>124</v>
      </c>
      <c r="B138" s="98" t="s">
        <v>179</v>
      </c>
      <c r="C138" s="52">
        <v>2</v>
      </c>
      <c r="D138" s="79">
        <v>0</v>
      </c>
      <c r="H138" s="138"/>
    </row>
    <row r="139" spans="1:8" ht="30.75" customHeight="1" x14ac:dyDescent="0.2">
      <c r="A139" s="94" t="s">
        <v>126</v>
      </c>
      <c r="B139" s="89" t="s">
        <v>180</v>
      </c>
      <c r="C139" s="52">
        <v>1</v>
      </c>
      <c r="D139" s="79">
        <v>0</v>
      </c>
    </row>
    <row r="140" spans="1:8" ht="30.75" customHeight="1" x14ac:dyDescent="0.2">
      <c r="A140" s="89" t="s">
        <v>181</v>
      </c>
      <c r="B140" s="89" t="s">
        <v>182</v>
      </c>
      <c r="C140" s="52">
        <v>1</v>
      </c>
      <c r="D140" s="79">
        <v>0</v>
      </c>
    </row>
    <row r="141" spans="1:8" ht="30.75" customHeight="1" x14ac:dyDescent="0.2">
      <c r="A141" s="89" t="s">
        <v>183</v>
      </c>
      <c r="B141" s="89" t="s">
        <v>184</v>
      </c>
      <c r="C141" s="52">
        <v>1</v>
      </c>
      <c r="D141" s="79">
        <v>0</v>
      </c>
    </row>
    <row r="142" spans="1:8" ht="30.75" customHeight="1" x14ac:dyDescent="0.2">
      <c r="A142" s="89" t="s">
        <v>185</v>
      </c>
      <c r="B142" s="89" t="s">
        <v>186</v>
      </c>
      <c r="C142" s="52">
        <v>1</v>
      </c>
      <c r="D142" s="79">
        <v>0</v>
      </c>
    </row>
    <row r="143" spans="1:8" ht="30.75" customHeight="1" x14ac:dyDescent="0.2">
      <c r="A143" s="94" t="s">
        <v>187</v>
      </c>
      <c r="B143" s="89" t="s">
        <v>186</v>
      </c>
      <c r="C143" s="52">
        <v>1</v>
      </c>
      <c r="D143" s="79">
        <v>0</v>
      </c>
    </row>
    <row r="144" spans="1:8" ht="30.75" customHeight="1" x14ac:dyDescent="0.2">
      <c r="A144" s="94" t="s">
        <v>188</v>
      </c>
      <c r="B144" s="89" t="s">
        <v>186</v>
      </c>
      <c r="C144" s="52">
        <v>1</v>
      </c>
      <c r="D144" s="79">
        <v>0</v>
      </c>
    </row>
    <row r="145" spans="1:4" ht="30.75" customHeight="1" x14ac:dyDescent="0.2">
      <c r="A145" s="94" t="s">
        <v>189</v>
      </c>
      <c r="B145" s="89" t="s">
        <v>186</v>
      </c>
      <c r="C145" s="52">
        <v>1</v>
      </c>
      <c r="D145" s="79">
        <v>0</v>
      </c>
    </row>
    <row r="146" spans="1:4" ht="30.75" customHeight="1" x14ac:dyDescent="0.2">
      <c r="A146" s="94" t="s">
        <v>190</v>
      </c>
      <c r="B146" s="89" t="s">
        <v>186</v>
      </c>
      <c r="C146" s="52">
        <v>1</v>
      </c>
      <c r="D146" s="79">
        <v>0</v>
      </c>
    </row>
    <row r="147" spans="1:4" ht="16.5" customHeight="1" x14ac:dyDescent="0.2">
      <c r="A147" s="123" t="s">
        <v>23</v>
      </c>
      <c r="B147" s="123"/>
      <c r="C147" s="53">
        <f>SUM(C136:C146)</f>
        <v>16</v>
      </c>
      <c r="D147" s="128">
        <f t="shared" ref="D147" si="2">SUM(D144:D146)</f>
        <v>0</v>
      </c>
    </row>
    <row r="148" spans="1:4" ht="18.75" customHeight="1" x14ac:dyDescent="0.2">
      <c r="A148" s="120" t="s">
        <v>233</v>
      </c>
      <c r="B148" s="124"/>
      <c r="C148" s="126"/>
      <c r="D148" s="129">
        <f>+D147*8%</f>
        <v>0</v>
      </c>
    </row>
    <row r="149" spans="1:4" ht="21" customHeight="1" x14ac:dyDescent="0.2">
      <c r="A149" s="115" t="s">
        <v>234</v>
      </c>
      <c r="B149" s="123"/>
      <c r="C149" s="53"/>
      <c r="D149" s="128">
        <f>+D147+D148</f>
        <v>0</v>
      </c>
    </row>
    <row r="150" spans="1:4" ht="17.25" customHeight="1" x14ac:dyDescent="0.2">
      <c r="A150" s="115" t="s">
        <v>113</v>
      </c>
      <c r="B150" s="123"/>
      <c r="C150" s="53"/>
      <c r="D150" s="128">
        <f>+D149*10%</f>
        <v>0</v>
      </c>
    </row>
    <row r="151" spans="1:4" ht="15" customHeight="1" x14ac:dyDescent="0.2">
      <c r="A151" s="120" t="s">
        <v>227</v>
      </c>
      <c r="B151" s="124"/>
      <c r="C151" s="126"/>
      <c r="D151" s="129">
        <f>+D150*19%</f>
        <v>0</v>
      </c>
    </row>
    <row r="152" spans="1:4" ht="25.5" customHeight="1" x14ac:dyDescent="0.2">
      <c r="A152" s="115" t="s">
        <v>237</v>
      </c>
      <c r="B152" s="123"/>
      <c r="C152" s="53"/>
      <c r="D152" s="128">
        <f>+D149+D151</f>
        <v>0</v>
      </c>
    </row>
    <row r="153" spans="1:4" ht="17.25" x14ac:dyDescent="0.3">
      <c r="A153" s="70"/>
      <c r="B153" s="70"/>
      <c r="C153" s="70"/>
      <c r="D153" s="70"/>
    </row>
    <row r="154" spans="1:4" ht="17.25" x14ac:dyDescent="0.3">
      <c r="A154" s="70"/>
      <c r="B154" s="70"/>
      <c r="C154" s="70"/>
      <c r="D154" s="70"/>
    </row>
    <row r="155" spans="1:4" ht="15" x14ac:dyDescent="0.2">
      <c r="A155" s="67" t="s">
        <v>209</v>
      </c>
      <c r="B155" s="67"/>
      <c r="C155" s="67"/>
      <c r="D155" s="67"/>
    </row>
    <row r="156" spans="1:4" ht="30" x14ac:dyDescent="0.2">
      <c r="A156" s="57" t="s">
        <v>232</v>
      </c>
      <c r="B156" s="58" t="s">
        <v>231</v>
      </c>
      <c r="C156" s="58" t="s">
        <v>230</v>
      </c>
      <c r="D156" s="58" t="s">
        <v>229</v>
      </c>
    </row>
    <row r="157" spans="1:4" ht="30.75" customHeight="1" x14ac:dyDescent="0.2">
      <c r="A157" s="99" t="s">
        <v>126</v>
      </c>
      <c r="B157" s="99" t="s">
        <v>192</v>
      </c>
      <c r="C157" s="100">
        <v>1</v>
      </c>
      <c r="D157" s="79">
        <v>0</v>
      </c>
    </row>
    <row r="158" spans="1:4" ht="30.75" customHeight="1" x14ac:dyDescent="0.2">
      <c r="A158" s="99" t="s">
        <v>191</v>
      </c>
      <c r="B158" s="99" t="s">
        <v>193</v>
      </c>
      <c r="C158" s="100">
        <v>1</v>
      </c>
      <c r="D158" s="79">
        <v>0</v>
      </c>
    </row>
    <row r="159" spans="1:4" ht="14.25" x14ac:dyDescent="0.2">
      <c r="A159" s="91" t="s">
        <v>23</v>
      </c>
      <c r="B159" s="92"/>
      <c r="C159" s="53">
        <f>SUM(C157:C158)</f>
        <v>2</v>
      </c>
      <c r="D159" s="128">
        <f t="shared" ref="D159" si="3">SUM(D156:D158)</f>
        <v>0</v>
      </c>
    </row>
    <row r="160" spans="1:4" ht="14.25" x14ac:dyDescent="0.2">
      <c r="A160" s="120" t="s">
        <v>233</v>
      </c>
      <c r="B160" s="124"/>
      <c r="C160" s="126"/>
      <c r="D160" s="129">
        <f>+D159*8%</f>
        <v>0</v>
      </c>
    </row>
    <row r="161" spans="1:4" ht="14.25" x14ac:dyDescent="0.2">
      <c r="A161" s="115" t="s">
        <v>234</v>
      </c>
      <c r="B161" s="123"/>
      <c r="C161" s="53"/>
      <c r="D161" s="128">
        <f>+D159+D160</f>
        <v>0</v>
      </c>
    </row>
    <row r="162" spans="1:4" ht="14.25" x14ac:dyDescent="0.2">
      <c r="A162" s="115" t="s">
        <v>113</v>
      </c>
      <c r="B162" s="123"/>
      <c r="C162" s="53"/>
      <c r="D162" s="128">
        <f>+D161*10%</f>
        <v>0</v>
      </c>
    </row>
    <row r="163" spans="1:4" ht="14.25" x14ac:dyDescent="0.2">
      <c r="A163" s="120" t="s">
        <v>227</v>
      </c>
      <c r="B163" s="124"/>
      <c r="C163" s="126"/>
      <c r="D163" s="129">
        <f>+D162*19%</f>
        <v>0</v>
      </c>
    </row>
    <row r="164" spans="1:4" ht="14.25" x14ac:dyDescent="0.2">
      <c r="A164" s="115" t="s">
        <v>237</v>
      </c>
      <c r="B164" s="123"/>
      <c r="C164" s="53"/>
      <c r="D164" s="128">
        <f>+D161+D163</f>
        <v>0</v>
      </c>
    </row>
    <row r="165" spans="1:4" ht="17.25" x14ac:dyDescent="0.3">
      <c r="A165" s="70"/>
      <c r="B165" s="70"/>
      <c r="C165" s="70"/>
      <c r="D165" s="70"/>
    </row>
    <row r="166" spans="1:4" ht="15" x14ac:dyDescent="0.2">
      <c r="A166" s="67" t="s">
        <v>197</v>
      </c>
      <c r="B166" s="67"/>
      <c r="C166" s="67"/>
      <c r="D166" s="67"/>
    </row>
    <row r="167" spans="1:4" ht="30" x14ac:dyDescent="0.2">
      <c r="A167" s="57" t="s">
        <v>232</v>
      </c>
      <c r="B167" s="58" t="s">
        <v>231</v>
      </c>
      <c r="C167" s="58" t="s">
        <v>230</v>
      </c>
      <c r="D167" s="58" t="s">
        <v>229</v>
      </c>
    </row>
    <row r="168" spans="1:4" ht="33" x14ac:dyDescent="0.2">
      <c r="A168" s="102" t="s">
        <v>197</v>
      </c>
      <c r="B168" s="99" t="s">
        <v>198</v>
      </c>
      <c r="C168" s="102">
        <v>6</v>
      </c>
      <c r="D168" s="79">
        <v>0</v>
      </c>
    </row>
    <row r="169" spans="1:4" ht="15" x14ac:dyDescent="0.2">
      <c r="A169" s="73" t="s">
        <v>23</v>
      </c>
      <c r="B169" s="74"/>
      <c r="C169" s="75">
        <f>+C168</f>
        <v>6</v>
      </c>
      <c r="D169" s="134">
        <f t="shared" ref="D169" si="4">SUM(D166:D168)</f>
        <v>0</v>
      </c>
    </row>
    <row r="170" spans="1:4" ht="15" x14ac:dyDescent="0.2">
      <c r="A170" s="120" t="s">
        <v>233</v>
      </c>
      <c r="B170" s="132"/>
      <c r="C170" s="133"/>
      <c r="D170" s="135">
        <f>+D169*8%</f>
        <v>0</v>
      </c>
    </row>
    <row r="171" spans="1:4" ht="15" x14ac:dyDescent="0.2">
      <c r="A171" s="115" t="s">
        <v>234</v>
      </c>
      <c r="B171" s="76"/>
      <c r="C171" s="75"/>
      <c r="D171" s="134">
        <f>+D169+D170</f>
        <v>0</v>
      </c>
    </row>
    <row r="172" spans="1:4" ht="15" x14ac:dyDescent="0.2">
      <c r="A172" s="115" t="s">
        <v>113</v>
      </c>
      <c r="B172" s="76"/>
      <c r="C172" s="75"/>
      <c r="D172" s="134">
        <f>+D171*10%</f>
        <v>0</v>
      </c>
    </row>
    <row r="173" spans="1:4" ht="15" x14ac:dyDescent="0.2">
      <c r="A173" s="120" t="s">
        <v>227</v>
      </c>
      <c r="B173" s="132"/>
      <c r="C173" s="133"/>
      <c r="D173" s="135">
        <f>+D172*19%</f>
        <v>0</v>
      </c>
    </row>
    <row r="174" spans="1:4" ht="15" x14ac:dyDescent="0.2">
      <c r="A174" s="115" t="s">
        <v>237</v>
      </c>
      <c r="B174" s="76"/>
      <c r="C174" s="75"/>
      <c r="D174" s="134">
        <f>+D171+D173</f>
        <v>0</v>
      </c>
    </row>
    <row r="175" spans="1:4" ht="17.25" x14ac:dyDescent="0.3">
      <c r="A175" s="70"/>
      <c r="B175" s="70"/>
      <c r="C175" s="70"/>
      <c r="D175" s="70"/>
    </row>
    <row r="176" spans="1:4" ht="15" x14ac:dyDescent="0.2">
      <c r="A176" s="67" t="s">
        <v>194</v>
      </c>
      <c r="B176" s="67"/>
      <c r="C176" s="67"/>
      <c r="D176" s="67"/>
    </row>
    <row r="177" spans="1:4" ht="15" x14ac:dyDescent="0.2">
      <c r="A177" s="55"/>
      <c r="B177" s="55"/>
      <c r="C177" s="68"/>
      <c r="D177" s="68"/>
    </row>
    <row r="178" spans="1:4" ht="30" x14ac:dyDescent="0.2">
      <c r="A178" s="57" t="s">
        <v>232</v>
      </c>
      <c r="B178" s="58" t="s">
        <v>231</v>
      </c>
      <c r="C178" s="58" t="s">
        <v>230</v>
      </c>
      <c r="D178" s="58" t="s">
        <v>229</v>
      </c>
    </row>
    <row r="179" spans="1:4" ht="33" x14ac:dyDescent="0.2">
      <c r="A179" s="102" t="s">
        <v>202</v>
      </c>
      <c r="B179" s="99" t="s">
        <v>198</v>
      </c>
      <c r="C179" s="103">
        <v>1</v>
      </c>
      <c r="D179" s="79">
        <v>0</v>
      </c>
    </row>
    <row r="180" spans="1:4" ht="15" x14ac:dyDescent="0.2">
      <c r="A180" s="73" t="s">
        <v>23</v>
      </c>
      <c r="B180" s="74"/>
      <c r="C180" s="75">
        <f>+C179</f>
        <v>1</v>
      </c>
      <c r="D180" s="62">
        <f>SUM(D179)</f>
        <v>0</v>
      </c>
    </row>
    <row r="181" spans="1:4" ht="15" x14ac:dyDescent="0.2">
      <c r="A181" s="120" t="s">
        <v>233</v>
      </c>
      <c r="B181" s="132"/>
      <c r="C181" s="133"/>
      <c r="D181" s="137"/>
    </row>
    <row r="182" spans="1:4" ht="15" x14ac:dyDescent="0.2">
      <c r="A182" s="115" t="s">
        <v>236</v>
      </c>
      <c r="B182" s="76"/>
      <c r="C182" s="75"/>
      <c r="D182" s="62">
        <f>+D180+D181</f>
        <v>0</v>
      </c>
    </row>
    <row r="183" spans="1:4" ht="15" x14ac:dyDescent="0.2">
      <c r="A183" s="115" t="s">
        <v>113</v>
      </c>
      <c r="B183" s="76"/>
      <c r="C183" s="75"/>
      <c r="D183" s="62">
        <f>+D182*10%</f>
        <v>0</v>
      </c>
    </row>
    <row r="184" spans="1:4" ht="15" x14ac:dyDescent="0.2">
      <c r="A184" s="120" t="s">
        <v>227</v>
      </c>
      <c r="B184" s="132"/>
      <c r="C184" s="133"/>
      <c r="D184" s="137">
        <f>+D183*19%</f>
        <v>0</v>
      </c>
    </row>
    <row r="185" spans="1:4" ht="15" x14ac:dyDescent="0.2">
      <c r="A185" s="115" t="s">
        <v>237</v>
      </c>
      <c r="B185" s="76"/>
      <c r="C185" s="75"/>
      <c r="D185" s="62">
        <f>+D182+D184</f>
        <v>0</v>
      </c>
    </row>
    <row r="186" spans="1:4" ht="15" x14ac:dyDescent="0.2">
      <c r="A186" s="76"/>
      <c r="B186" s="76"/>
      <c r="C186" s="75"/>
      <c r="D186" s="62"/>
    </row>
    <row r="187" spans="1:4" ht="17.25" x14ac:dyDescent="0.3">
      <c r="A187" s="70"/>
      <c r="B187" s="70"/>
      <c r="C187" s="70"/>
      <c r="D187" s="70"/>
    </row>
    <row r="188" spans="1:4" ht="17.25" x14ac:dyDescent="0.3">
      <c r="A188" s="70"/>
      <c r="B188" s="70"/>
      <c r="C188" s="70"/>
      <c r="D188" s="70"/>
    </row>
    <row r="189" spans="1:4" ht="15" x14ac:dyDescent="0.2">
      <c r="A189" s="67" t="s">
        <v>195</v>
      </c>
      <c r="B189" s="67"/>
      <c r="C189" s="67"/>
      <c r="D189" s="67"/>
    </row>
    <row r="190" spans="1:4" ht="30" x14ac:dyDescent="0.2">
      <c r="A190" s="57" t="s">
        <v>232</v>
      </c>
      <c r="B190" s="58" t="s">
        <v>231</v>
      </c>
      <c r="C190" s="58" t="s">
        <v>230</v>
      </c>
      <c r="D190" s="58" t="s">
        <v>229</v>
      </c>
    </row>
    <row r="191" spans="1:4" ht="49.5" x14ac:dyDescent="0.2">
      <c r="A191" s="102" t="s">
        <v>200</v>
      </c>
      <c r="B191" s="99" t="s">
        <v>199</v>
      </c>
      <c r="C191" s="103">
        <v>3</v>
      </c>
      <c r="D191" s="79">
        <v>0</v>
      </c>
    </row>
    <row r="192" spans="1:4" ht="49.5" x14ac:dyDescent="0.2">
      <c r="A192" s="106" t="s">
        <v>201</v>
      </c>
      <c r="B192" s="99" t="s">
        <v>199</v>
      </c>
      <c r="C192" s="103">
        <v>2</v>
      </c>
      <c r="D192" s="79">
        <v>0</v>
      </c>
    </row>
    <row r="193" spans="1:4" ht="14.25" x14ac:dyDescent="0.2">
      <c r="A193" s="107" t="s">
        <v>23</v>
      </c>
      <c r="B193" s="108"/>
      <c r="C193" s="109">
        <f t="shared" ref="C193" si="5">SUM(C191:C192)</f>
        <v>5</v>
      </c>
      <c r="D193" s="136">
        <f>SUM(D191:D192)</f>
        <v>0</v>
      </c>
    </row>
    <row r="194" spans="1:4" ht="14.25" x14ac:dyDescent="0.2">
      <c r="A194" s="120" t="s">
        <v>233</v>
      </c>
      <c r="B194" s="124"/>
      <c r="C194" s="126"/>
      <c r="D194" s="129"/>
    </row>
    <row r="195" spans="1:4" ht="14.25" x14ac:dyDescent="0.2">
      <c r="A195" s="115" t="s">
        <v>236</v>
      </c>
      <c r="B195" s="122"/>
      <c r="C195" s="109"/>
      <c r="D195" s="136">
        <f>+D193+D194</f>
        <v>0</v>
      </c>
    </row>
    <row r="196" spans="1:4" ht="14.25" x14ac:dyDescent="0.2">
      <c r="A196" s="115" t="s">
        <v>113</v>
      </c>
      <c r="B196" s="122"/>
      <c r="C196" s="109"/>
      <c r="D196" s="136">
        <f>+D195*10%</f>
        <v>0</v>
      </c>
    </row>
    <row r="197" spans="1:4" ht="14.25" x14ac:dyDescent="0.2">
      <c r="A197" s="120" t="s">
        <v>227</v>
      </c>
      <c r="B197" s="124"/>
      <c r="C197" s="126"/>
      <c r="D197" s="129">
        <f>+D196*19%</f>
        <v>0</v>
      </c>
    </row>
    <row r="198" spans="1:4" ht="14.25" x14ac:dyDescent="0.2">
      <c r="A198" s="115" t="s">
        <v>237</v>
      </c>
      <c r="B198" s="122"/>
      <c r="C198" s="109"/>
      <c r="D198" s="136">
        <f>+D195+D197</f>
        <v>0</v>
      </c>
    </row>
    <row r="199" spans="1:4" ht="17.25" x14ac:dyDescent="0.3">
      <c r="A199" s="70"/>
      <c r="B199" s="70"/>
      <c r="C199" s="70"/>
      <c r="D199" s="70"/>
    </row>
    <row r="200" spans="1:4" ht="17.25" x14ac:dyDescent="0.3">
      <c r="A200" s="70"/>
      <c r="B200" s="70"/>
      <c r="C200" s="70"/>
      <c r="D200" s="70"/>
    </row>
    <row r="201" spans="1:4" ht="15" x14ac:dyDescent="0.2">
      <c r="A201" s="147" t="s">
        <v>196</v>
      </c>
      <c r="B201" s="147"/>
      <c r="C201" s="71">
        <f>+C19+C39+C63+C81+C98+C111+C126+C147+C159+C169+C180+C193</f>
        <v>141</v>
      </c>
      <c r="D201" s="71">
        <f>+D19+D39+D63+D81+D98+D111+D126+D147+D159+D169+D180+D193</f>
        <v>0</v>
      </c>
    </row>
    <row r="202" spans="1:4" ht="13.5" x14ac:dyDescent="0.25">
      <c r="A202" s="51"/>
      <c r="B202" s="51"/>
      <c r="C202" s="51"/>
      <c r="D202" s="51"/>
    </row>
  </sheetData>
  <autoFilter ref="A4:D19"/>
  <mergeCells count="3">
    <mergeCell ref="A1:D1"/>
    <mergeCell ref="A2:D2"/>
    <mergeCell ref="A201:B20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FEBRERO</vt:lpstr>
      <vt:lpstr>Hoja1</vt:lpstr>
      <vt:lpstr>Hoja2</vt:lpstr>
      <vt:lpstr>Hoja1 (2)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OLGA CECILIA MEJIA JARAMILLO</cp:lastModifiedBy>
  <cp:lastPrinted>2014-10-30T13:26:34Z</cp:lastPrinted>
  <dcterms:created xsi:type="dcterms:W3CDTF">2010-01-21T01:54:53Z</dcterms:created>
  <dcterms:modified xsi:type="dcterms:W3CDTF">2018-01-02T14:20:10Z</dcterms:modified>
</cp:coreProperties>
</file>