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9\PROCESOS CONTRACTUALES\DIRECCION ADTIVA\ALIMENTACION 2019 SELECCION DIRECTA\"/>
    </mc:Choice>
  </mc:AlternateContent>
  <bookViews>
    <workbookView xWindow="0" yWindow="0" windowWidth="23040" windowHeight="9396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2" i="1" l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B47" i="1" s="1"/>
  <c r="H31" i="1"/>
  <c r="G31" i="1"/>
  <c r="F31" i="1"/>
  <c r="E31" i="1"/>
  <c r="D31" i="1"/>
  <c r="C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B7" i="1"/>
  <c r="AB33" i="1" s="1"/>
  <c r="AA7" i="1"/>
  <c r="AA33" i="1" s="1"/>
  <c r="Z7" i="1"/>
  <c r="Z33" i="1" s="1"/>
  <c r="Y7" i="1"/>
  <c r="X7" i="1"/>
  <c r="X33" i="1" s="1"/>
  <c r="W7" i="1"/>
  <c r="W33" i="1" s="1"/>
  <c r="V7" i="1"/>
  <c r="V33" i="1" s="1"/>
  <c r="U7" i="1"/>
  <c r="T7" i="1"/>
  <c r="T33" i="1" s="1"/>
  <c r="S7" i="1"/>
  <c r="S33" i="1" s="1"/>
  <c r="R7" i="1"/>
  <c r="R33" i="1" s="1"/>
  <c r="Q7" i="1"/>
  <c r="P7" i="1"/>
  <c r="P33" i="1" s="1"/>
  <c r="O7" i="1"/>
  <c r="O33" i="1" s="1"/>
  <c r="N7" i="1"/>
  <c r="N33" i="1" s="1"/>
  <c r="M7" i="1"/>
  <c r="L7" i="1"/>
  <c r="L33" i="1" s="1"/>
  <c r="K7" i="1"/>
  <c r="K33" i="1" s="1"/>
  <c r="J7" i="1"/>
  <c r="J33" i="1" s="1"/>
  <c r="I7" i="1"/>
  <c r="H7" i="1"/>
  <c r="H33" i="1" s="1"/>
  <c r="G7" i="1"/>
  <c r="G33" i="1" s="1"/>
  <c r="G34" i="1" s="1"/>
  <c r="F7" i="1"/>
  <c r="F33" i="1" s="1"/>
  <c r="F34" i="1" s="1"/>
  <c r="E7" i="1"/>
  <c r="D7" i="1"/>
  <c r="D33" i="1" s="1"/>
  <c r="D34" i="1" s="1"/>
  <c r="C7" i="1"/>
  <c r="C33" i="1" s="1"/>
  <c r="E33" i="1" l="1"/>
  <c r="E34" i="1" s="1"/>
  <c r="I33" i="1"/>
  <c r="I34" i="1" s="1"/>
  <c r="M33" i="1"/>
  <c r="Q33" i="1"/>
  <c r="U33" i="1"/>
  <c r="Y33" i="1"/>
  <c r="C48" i="1"/>
  <c r="C34" i="1"/>
  <c r="B46" i="1"/>
  <c r="B39" i="1" l="1"/>
  <c r="B40" i="1" s="1"/>
  <c r="D39" i="1" l="1"/>
  <c r="B41" i="1"/>
  <c r="C47" i="1"/>
  <c r="B45" i="1"/>
  <c r="B44" i="1"/>
  <c r="B43" i="1"/>
  <c r="B42" i="1"/>
</calcChain>
</file>

<file path=xl/comments1.xml><?xml version="1.0" encoding="utf-8"?>
<comments xmlns="http://schemas.openxmlformats.org/spreadsheetml/2006/main">
  <authors>
    <author>GENIS</author>
  </authors>
  <commentList>
    <comment ref="B48" authorId="0" shapeId="0">
      <text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Ingrese el peso de acuerdo al caso (peso actual o referencia)</t>
        </r>
      </text>
    </comment>
  </commentList>
</comments>
</file>

<file path=xl/sharedStrings.xml><?xml version="1.0" encoding="utf-8"?>
<sst xmlns="http://schemas.openxmlformats.org/spreadsheetml/2006/main" count="75" uniqueCount="75">
  <si>
    <t>LISTA DE INTERCAMBIO</t>
  </si>
  <si>
    <t>GRUPO DE ALIMENTOS</t>
  </si>
  <si>
    <t>Nª PORC</t>
  </si>
  <si>
    <t>PROTEÍNA (g)</t>
  </si>
  <si>
    <t>GRASA (g)</t>
  </si>
  <si>
    <t>AGS (g)</t>
  </si>
  <si>
    <t>AGM (g)</t>
  </si>
  <si>
    <t>AGP (g)</t>
  </si>
  <si>
    <t>COL (mg)</t>
  </si>
  <si>
    <t>CHO (g)</t>
  </si>
  <si>
    <t>FIBRA (g)</t>
  </si>
  <si>
    <t>Ca (mg)</t>
  </si>
  <si>
    <t>P (mg)</t>
  </si>
  <si>
    <t>Fe (mg)</t>
  </si>
  <si>
    <t>Na (mg)</t>
  </si>
  <si>
    <t>K (mg)</t>
  </si>
  <si>
    <t>Mg (mg)</t>
  </si>
  <si>
    <t>Zn (mg)</t>
  </si>
  <si>
    <t>Cu (mg)</t>
  </si>
  <si>
    <t>Mn (mg)</t>
  </si>
  <si>
    <t>Vit A (ER)</t>
  </si>
  <si>
    <t>TIAM ( mg)</t>
  </si>
  <si>
    <t>RIBOF. (mg)</t>
  </si>
  <si>
    <t>NIAC (mg)</t>
  </si>
  <si>
    <t>Ac. PANT (mg)</t>
  </si>
  <si>
    <t>PIRIDOX. (mg)</t>
  </si>
  <si>
    <t>Ac. FOL (mcg)</t>
  </si>
  <si>
    <t>Vit B12 (mcg)</t>
  </si>
  <si>
    <t>Vit C (mg)</t>
  </si>
  <si>
    <t>LECHES ENTERAS FRESCAS Y FERMENTADAS</t>
  </si>
  <si>
    <t>LECHES SEMIDESCREMADAS FRESCAS Y FERMENTADAS</t>
  </si>
  <si>
    <t>LECHES DESCREMADAS FRESCAS Y FERMENTADAS</t>
  </si>
  <si>
    <t>LECHES FRESCAS Y FERMENTADAS ENTERAS ALTAS EN CALORIAS Y AZUCARES</t>
  </si>
  <si>
    <t>SUSTITUTOS</t>
  </si>
  <si>
    <t>CARNES MAGRAS CRUDAS Y PROTEINA TEXTURIZADA</t>
  </si>
  <si>
    <t>CARNES CRUDAS ALTAS EN LIPIDOS</t>
  </si>
  <si>
    <t>LEGUMINOSAS PARA ADULTOS</t>
  </si>
  <si>
    <t>LEGUMINOSAS PARA NIÑOS Y NIÑAS</t>
  </si>
  <si>
    <t>CEREALES ADULTOS</t>
  </si>
  <si>
    <t>TUBÉRCULOS ADULTOS</t>
  </si>
  <si>
    <t>PROMEDIO "HARINAS" ADULTOS</t>
  </si>
  <si>
    <t>CEREALES NIÑOS</t>
  </si>
  <si>
    <t>TUBÉRCULOS NIÑOS</t>
  </si>
  <si>
    <t>PROMEDIO HARINAS NIÑOS</t>
  </si>
  <si>
    <t>GRASAS POLIINSATURADAS</t>
  </si>
  <si>
    <t>GRASAS MONOINSATURADAS</t>
  </si>
  <si>
    <t>GRASAS SATURADAS</t>
  </si>
  <si>
    <t>PROMEDIO TOTAL "GRASAS"</t>
  </si>
  <si>
    <t>PRODUCTOS CON REDUCCIÓN DE GRASAS</t>
  </si>
  <si>
    <t>FRUTAS</t>
  </si>
  <si>
    <t>VERDURAS Y HORTALIZAS</t>
  </si>
  <si>
    <t>NUECES</t>
  </si>
  <si>
    <t>SEMILLAS</t>
  </si>
  <si>
    <t>AZUCARES Y DULCES ADULTOS</t>
  </si>
  <si>
    <t>AZUCARES Y DULCES NIÑOS Y NIÑAS</t>
  </si>
  <si>
    <t>TOTAL</t>
  </si>
  <si>
    <t>Calorías</t>
  </si>
  <si>
    <t>Requerimiento</t>
  </si>
  <si>
    <t>ICN</t>
  </si>
  <si>
    <t>Clasificación</t>
  </si>
  <si>
    <t>Rqto. Kcal</t>
  </si>
  <si>
    <t>% Adec. Kcal</t>
  </si>
  <si>
    <t>Total calorias</t>
  </si>
  <si>
    <t>NA ADICIONAL 1200 MG, max 1 cdita tintera rasa de sal para el dia</t>
  </si>
  <si>
    <t>Porcentaje proteína</t>
  </si>
  <si>
    <t>Porcentaje grasas</t>
  </si>
  <si>
    <t>Porcentaje CHO</t>
  </si>
  <si>
    <t>Porcentaje grasa saturada</t>
  </si>
  <si>
    <t>Porcentaje grasa monoinsaturada</t>
  </si>
  <si>
    <t>Porcentaje grasa poliinsaturada</t>
  </si>
  <si>
    <t>% Proteina de alto valor biológico</t>
  </si>
  <si>
    <t>CHO's Concentrados (g / %)</t>
  </si>
  <si>
    <t>Proteína (g/Kg)</t>
  </si>
  <si>
    <t>ANEXO 9</t>
  </si>
  <si>
    <t>PROMEDIO DE LOS GRUPOS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</si>
</sst>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1" fillId="0" borderId="1" xfId="0" applyFont="1" applyFill="1" applyBorder="1"/>
    <xf numFmtId="164" fontId="1" fillId="0" borderId="1" xfId="0" applyNumberFormat="1" applyFont="1" applyFill="1" applyBorder="1"/>
    <xf numFmtId="2" fontId="1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1" fontId="2" fillId="0" borderId="1" xfId="0" applyNumberFormat="1" applyFont="1" applyFill="1" applyBorder="1"/>
    <xf numFmtId="0" fontId="1" fillId="2" borderId="1" xfId="0" applyFont="1" applyFill="1" applyBorder="1"/>
    <xf numFmtId="2" fontId="2" fillId="2" borderId="1" xfId="0" applyNumberFormat="1" applyFont="1" applyFill="1" applyBorder="1"/>
    <xf numFmtId="0" fontId="1" fillId="3" borderId="1" xfId="0" applyFont="1" applyFill="1" applyBorder="1"/>
    <xf numFmtId="164" fontId="2" fillId="3" borderId="1" xfId="0" applyNumberFormat="1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1" fontId="2" fillId="4" borderId="1" xfId="0" applyNumberFormat="1" applyFont="1" applyFill="1" applyBorder="1"/>
    <xf numFmtId="1" fontId="2" fillId="0" borderId="0" xfId="0" applyNumberFormat="1" applyFont="1" applyFill="1"/>
    <xf numFmtId="164" fontId="2" fillId="0" borderId="0" xfId="0" applyNumberFormat="1" applyFont="1" applyFill="1"/>
    <xf numFmtId="2" fontId="2" fillId="0" borderId="0" xfId="0" applyNumberFormat="1" applyFont="1" applyFill="1"/>
    <xf numFmtId="0" fontId="1" fillId="0" borderId="2" xfId="0" applyFont="1" applyFill="1" applyBorder="1"/>
    <xf numFmtId="1" fontId="1" fillId="0" borderId="2" xfId="0" applyNumberFormat="1" applyFont="1" applyFill="1" applyBorder="1"/>
    <xf numFmtId="1" fontId="1" fillId="0" borderId="3" xfId="0" applyNumberFormat="1" applyFont="1" applyFill="1" applyBorder="1"/>
    <xf numFmtId="164" fontId="2" fillId="0" borderId="4" xfId="0" applyNumberFormat="1" applyFont="1" applyFill="1" applyBorder="1"/>
    <xf numFmtId="1" fontId="1" fillId="0" borderId="5" xfId="0" applyNumberFormat="1" applyFont="1" applyFill="1" applyBorder="1"/>
    <xf numFmtId="0" fontId="2" fillId="0" borderId="6" xfId="0" applyFont="1" applyFill="1" applyBorder="1"/>
    <xf numFmtId="164" fontId="2" fillId="0" borderId="6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8"/>
  <sheetViews>
    <sheetView tabSelected="1" workbookViewId="0">
      <selection activeCell="H41" sqref="H41"/>
    </sheetView>
  </sheetViews>
  <sheetFormatPr baseColWidth="10" defaultColWidth="11.44140625" defaultRowHeight="10.199999999999999" x14ac:dyDescent="0.2"/>
  <cols>
    <col min="1" max="1" width="62.6640625" style="1" bestFit="1" customWidth="1"/>
    <col min="2" max="2" width="7.33203125" style="1" customWidth="1"/>
    <col min="3" max="3" width="11.109375" style="20" customWidth="1"/>
    <col min="4" max="4" width="9" style="20" customWidth="1"/>
    <col min="5" max="5" width="6.88671875" style="21" customWidth="1"/>
    <col min="6" max="6" width="7.33203125" style="21" customWidth="1"/>
    <col min="7" max="7" width="6.88671875" style="21" customWidth="1"/>
    <col min="8" max="8" width="8.44140625" style="19" customWidth="1"/>
    <col min="9" max="9" width="6.88671875" style="20" customWidth="1"/>
    <col min="10" max="10" width="8" style="20" customWidth="1"/>
    <col min="11" max="11" width="7.109375" style="19" customWidth="1"/>
    <col min="12" max="12" width="6.109375" style="19" customWidth="1"/>
    <col min="13" max="13" width="7" style="20" customWidth="1"/>
    <col min="14" max="14" width="7" style="19" customWidth="1"/>
    <col min="15" max="15" width="6.109375" style="19" customWidth="1"/>
    <col min="16" max="16" width="7.5546875" style="19" customWidth="1"/>
    <col min="17" max="17" width="7.109375" style="21" customWidth="1"/>
    <col min="18" max="18" width="7.33203125" style="21" customWidth="1"/>
    <col min="19" max="19" width="7.5546875" style="21" customWidth="1"/>
    <col min="20" max="20" width="8.109375" style="19" customWidth="1"/>
    <col min="21" max="21" width="9.5546875" style="21" customWidth="1"/>
    <col min="22" max="22" width="10" style="21" customWidth="1"/>
    <col min="23" max="23" width="8.88671875" style="20" customWidth="1"/>
    <col min="24" max="24" width="12.109375" style="21" customWidth="1"/>
    <col min="25" max="25" width="11.5546875" style="21" customWidth="1"/>
    <col min="26" max="26" width="11.88671875" style="19" customWidth="1"/>
    <col min="27" max="27" width="11.33203125" style="21" customWidth="1"/>
    <col min="28" max="28" width="8.88671875" style="19" customWidth="1"/>
    <col min="29" max="16384" width="11.44140625" style="1"/>
  </cols>
  <sheetData>
    <row r="1" spans="1:28" ht="15.6" x14ac:dyDescent="0.3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7.399999999999999" x14ac:dyDescent="0.3">
      <c r="A2" s="31" t="s">
        <v>74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4" spans="1:28" x14ac:dyDescent="0.2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6" spans="1:28" x14ac:dyDescent="0.2">
      <c r="A6" s="2" t="s">
        <v>1</v>
      </c>
      <c r="B6" s="2" t="s">
        <v>2</v>
      </c>
      <c r="C6" s="3" t="s">
        <v>3</v>
      </c>
      <c r="D6" s="3" t="s">
        <v>4</v>
      </c>
      <c r="E6" s="4" t="s">
        <v>5</v>
      </c>
      <c r="F6" s="4" t="s">
        <v>6</v>
      </c>
      <c r="G6" s="4" t="s">
        <v>7</v>
      </c>
      <c r="H6" s="5" t="s">
        <v>8</v>
      </c>
      <c r="I6" s="3" t="s">
        <v>9</v>
      </c>
      <c r="J6" s="3" t="s">
        <v>10</v>
      </c>
      <c r="K6" s="5" t="s">
        <v>11</v>
      </c>
      <c r="L6" s="5" t="s">
        <v>12</v>
      </c>
      <c r="M6" s="3" t="s">
        <v>13</v>
      </c>
      <c r="N6" s="5" t="s">
        <v>14</v>
      </c>
      <c r="O6" s="5" t="s">
        <v>15</v>
      </c>
      <c r="P6" s="5" t="s">
        <v>16</v>
      </c>
      <c r="Q6" s="4" t="s">
        <v>17</v>
      </c>
      <c r="R6" s="4" t="s">
        <v>18</v>
      </c>
      <c r="S6" s="4" t="s">
        <v>19</v>
      </c>
      <c r="T6" s="5" t="s">
        <v>20</v>
      </c>
      <c r="U6" s="4" t="s">
        <v>21</v>
      </c>
      <c r="V6" s="4" t="s">
        <v>22</v>
      </c>
      <c r="W6" s="3" t="s">
        <v>23</v>
      </c>
      <c r="X6" s="4" t="s">
        <v>24</v>
      </c>
      <c r="Y6" s="4" t="s">
        <v>25</v>
      </c>
      <c r="Z6" s="5" t="s">
        <v>26</v>
      </c>
      <c r="AA6" s="4" t="s">
        <v>27</v>
      </c>
      <c r="AB6" s="5" t="s">
        <v>28</v>
      </c>
    </row>
    <row r="7" spans="1:28" x14ac:dyDescent="0.2">
      <c r="A7" s="2" t="s">
        <v>29</v>
      </c>
      <c r="B7" s="6">
        <v>0</v>
      </c>
      <c r="C7" s="7">
        <f>(B7*6.6)</f>
        <v>0</v>
      </c>
      <c r="D7" s="7">
        <f>(B7*6.1)</f>
        <v>0</v>
      </c>
      <c r="E7" s="8">
        <f>(B7*3.52)</f>
        <v>0</v>
      </c>
      <c r="F7" s="8">
        <f>(B7*1.98)</f>
        <v>0</v>
      </c>
      <c r="G7" s="8">
        <f>(B7*0.23)</f>
        <v>0</v>
      </c>
      <c r="H7" s="9">
        <f>(B7*22)</f>
        <v>0</v>
      </c>
      <c r="I7" s="7">
        <f>(B7*13.2)</f>
        <v>0</v>
      </c>
      <c r="J7" s="7">
        <f>(B7*0.2)</f>
        <v>0</v>
      </c>
      <c r="K7" s="9">
        <f>(B7*236)</f>
        <v>0</v>
      </c>
      <c r="L7" s="9">
        <f>(B7*156)</f>
        <v>0</v>
      </c>
      <c r="M7" s="7">
        <f>(B7*0.3)</f>
        <v>0</v>
      </c>
      <c r="N7" s="9">
        <f>(B7*101)</f>
        <v>0</v>
      </c>
      <c r="O7" s="9">
        <f>(B7*454)</f>
        <v>0</v>
      </c>
      <c r="P7" s="9">
        <f>(B7*25)</f>
        <v>0</v>
      </c>
      <c r="Q7" s="8">
        <f>(B7*0.8)</f>
        <v>0</v>
      </c>
      <c r="R7" s="8">
        <f>(B7*0.09)</f>
        <v>0</v>
      </c>
      <c r="S7" s="8">
        <f>(B7*0.01)</f>
        <v>0</v>
      </c>
      <c r="T7" s="9">
        <f>(B7*73)</f>
        <v>0</v>
      </c>
      <c r="U7" s="8">
        <f>(B7*0.19)</f>
        <v>0</v>
      </c>
      <c r="V7" s="8">
        <f>(B7*0.33)</f>
        <v>0</v>
      </c>
      <c r="W7" s="7">
        <f>(B7*0.2)</f>
        <v>0</v>
      </c>
      <c r="X7" s="8">
        <f>(B7*0.45)</f>
        <v>0</v>
      </c>
      <c r="Y7" s="8">
        <f>(B7*0.02)</f>
        <v>0</v>
      </c>
      <c r="Z7" s="9">
        <f>(B7*9)</f>
        <v>0</v>
      </c>
      <c r="AA7" s="8">
        <f>(B7*0.6)</f>
        <v>0</v>
      </c>
      <c r="AB7" s="9">
        <f>(B7*3)</f>
        <v>0</v>
      </c>
    </row>
    <row r="8" spans="1:28" x14ac:dyDescent="0.2">
      <c r="A8" s="2" t="s">
        <v>30</v>
      </c>
      <c r="B8" s="6">
        <v>0</v>
      </c>
      <c r="C8" s="7">
        <f>(B8*5.3)</f>
        <v>0</v>
      </c>
      <c r="D8" s="7">
        <f>(B8*2.4)</f>
        <v>0</v>
      </c>
      <c r="E8" s="8">
        <f>(B8*1.15)</f>
        <v>0</v>
      </c>
      <c r="F8" s="8">
        <f>(B8*0.96)</f>
        <v>0</v>
      </c>
      <c r="G8" s="8">
        <f>(B8*0.63)</f>
        <v>0</v>
      </c>
      <c r="H8" s="9">
        <f>(B8*8)</f>
        <v>0</v>
      </c>
      <c r="I8" s="7">
        <f>(B8*14.9)</f>
        <v>0</v>
      </c>
      <c r="J8" s="7">
        <f>(B8*0.8)</f>
        <v>0</v>
      </c>
      <c r="K8" s="9">
        <f>(B8*177)</f>
        <v>0</v>
      </c>
      <c r="L8" s="9">
        <f>(B8*122)</f>
        <v>0</v>
      </c>
      <c r="M8" s="7">
        <f>(B8*0.5)</f>
        <v>0</v>
      </c>
      <c r="N8" s="9">
        <f>(B8*72)</f>
        <v>0</v>
      </c>
      <c r="O8" s="9">
        <f>(B8*240)</f>
        <v>0</v>
      </c>
      <c r="P8" s="9">
        <f>(B8*25)</f>
        <v>0</v>
      </c>
      <c r="Q8" s="8">
        <f>(B8*0.69)</f>
        <v>0</v>
      </c>
      <c r="R8" s="8">
        <f>(B8*0.07)</f>
        <v>0</v>
      </c>
      <c r="S8" s="8">
        <f>(B8*0.09)</f>
        <v>0</v>
      </c>
      <c r="T8" s="9">
        <f>(B8*36)</f>
        <v>0</v>
      </c>
      <c r="U8" s="8">
        <f>(B8*0.07)</f>
        <v>0</v>
      </c>
      <c r="V8" s="8">
        <f>(B8*0.26)</f>
        <v>0</v>
      </c>
      <c r="W8" s="7">
        <f>(B8*1.1)</f>
        <v>0</v>
      </c>
      <c r="X8" s="8">
        <f>(B8*0.33)</f>
        <v>0</v>
      </c>
      <c r="Y8" s="8">
        <f>(B8*0)</f>
        <v>0</v>
      </c>
      <c r="Z8" s="9">
        <f>(B8*8)</f>
        <v>0</v>
      </c>
      <c r="AA8" s="8">
        <f>(B8*0.49)</f>
        <v>0</v>
      </c>
      <c r="AB8" s="9">
        <f>(B8*1)</f>
        <v>0</v>
      </c>
    </row>
    <row r="9" spans="1:28" x14ac:dyDescent="0.2">
      <c r="A9" s="2" t="s">
        <v>31</v>
      </c>
      <c r="B9" s="6">
        <v>0</v>
      </c>
      <c r="C9" s="7">
        <f>(B9*6)</f>
        <v>0</v>
      </c>
      <c r="D9" s="7">
        <f>(B9*0.3)</f>
        <v>0</v>
      </c>
      <c r="E9" s="8">
        <f>(B9*0)</f>
        <v>0</v>
      </c>
      <c r="F9" s="8">
        <f>(B9*0.03)</f>
        <v>0</v>
      </c>
      <c r="G9" s="8">
        <f>(B9*0.01)</f>
        <v>0</v>
      </c>
      <c r="H9" s="9">
        <f>(B9*5)</f>
        <v>0</v>
      </c>
      <c r="I9" s="7">
        <f>(B9*11.3)</f>
        <v>0</v>
      </c>
      <c r="J9" s="7">
        <f>(B9*0)</f>
        <v>0</v>
      </c>
      <c r="K9" s="9">
        <f>(B9*227)</f>
        <v>0</v>
      </c>
      <c r="L9" s="9">
        <f>(B9*179)</f>
        <v>0</v>
      </c>
      <c r="M9" s="7">
        <f>(B9*0.1)</f>
        <v>0</v>
      </c>
      <c r="N9" s="9">
        <f>(B9*95)</f>
        <v>0</v>
      </c>
      <c r="O9" s="9">
        <f>(B9*264)</f>
        <v>0</v>
      </c>
      <c r="P9" s="9">
        <f>(B9*19)</f>
        <v>0</v>
      </c>
      <c r="Q9" s="8">
        <f>(B9*0.74)</f>
        <v>0</v>
      </c>
      <c r="R9" s="8">
        <f>(B9*0.01)</f>
        <v>0</v>
      </c>
      <c r="S9" s="8">
        <f>(B9*0)</f>
        <v>0</v>
      </c>
      <c r="T9" s="9">
        <f>(B9*82)</f>
        <v>0</v>
      </c>
      <c r="U9" s="8">
        <f>(B9*0.06)</f>
        <v>0</v>
      </c>
      <c r="V9" s="8">
        <f>(B9*0.3)</f>
        <v>0</v>
      </c>
      <c r="W9" s="7">
        <f>(B9*0.2)</f>
        <v>0</v>
      </c>
      <c r="X9" s="8">
        <f>(B9*0.63)</f>
        <v>0</v>
      </c>
      <c r="Y9" s="8">
        <f>(B9*0.02)</f>
        <v>0</v>
      </c>
      <c r="Z9" s="9">
        <f>(B9*9)</f>
        <v>0</v>
      </c>
      <c r="AA9" s="8">
        <f>(B9*0.77)</f>
        <v>0</v>
      </c>
      <c r="AB9" s="9">
        <f>(B9*1)</f>
        <v>0</v>
      </c>
    </row>
    <row r="10" spans="1:28" x14ac:dyDescent="0.2">
      <c r="A10" s="2" t="s">
        <v>32</v>
      </c>
      <c r="B10" s="6">
        <v>0</v>
      </c>
      <c r="C10" s="7">
        <f>(B10*5.8)</f>
        <v>0</v>
      </c>
      <c r="D10" s="7">
        <f>(B10*5.1)</f>
        <v>0</v>
      </c>
      <c r="E10" s="8">
        <f>(B10*2.9)</f>
        <v>0</v>
      </c>
      <c r="F10" s="8">
        <f>(B10*2.1)</f>
        <v>0</v>
      </c>
      <c r="G10" s="8">
        <f>(B10*0.3)</f>
        <v>0</v>
      </c>
      <c r="H10" s="9">
        <f>(B10*17)</f>
        <v>0</v>
      </c>
      <c r="I10" s="7">
        <f>(B10*27.2)</f>
        <v>0</v>
      </c>
      <c r="J10" s="7">
        <f>(B10*1.6)</f>
        <v>0</v>
      </c>
      <c r="K10" s="9">
        <f>(B10*207)</f>
        <v>0</v>
      </c>
      <c r="L10" s="9">
        <f>(B10*168)</f>
        <v>0</v>
      </c>
      <c r="M10" s="7">
        <f>(B10*0.3)</f>
        <v>0</v>
      </c>
      <c r="N10" s="9">
        <f>(B10*93)</f>
        <v>0</v>
      </c>
      <c r="O10" s="9">
        <f>($B$10*239)</f>
        <v>0</v>
      </c>
      <c r="P10" s="9">
        <f>($B$10*25)</f>
        <v>0</v>
      </c>
      <c r="Q10" s="8">
        <f>($B$10*1.07)</f>
        <v>0</v>
      </c>
      <c r="R10" s="8">
        <f>($B$10*0.06)</f>
        <v>0</v>
      </c>
      <c r="S10" s="8">
        <f>($B$10*0.05)</f>
        <v>0</v>
      </c>
      <c r="T10" s="9">
        <f>($B$10*37)</f>
        <v>0</v>
      </c>
      <c r="U10" s="8">
        <f>($B$10*0.07)</f>
        <v>0</v>
      </c>
      <c r="V10" s="8">
        <f>($B$10*0.31)</f>
        <v>0</v>
      </c>
      <c r="W10" s="7">
        <f>($B$10*0.1)</f>
        <v>0</v>
      </c>
      <c r="X10" s="8">
        <f>($B$10*0.73)</f>
        <v>0</v>
      </c>
      <c r="Y10" s="8">
        <f>($B$10*0)</f>
        <v>0</v>
      </c>
      <c r="Z10" s="9">
        <f>($B$10*8)</f>
        <v>0</v>
      </c>
      <c r="AA10" s="8">
        <f>($B$10*0.71)</f>
        <v>0</v>
      </c>
      <c r="AB10" s="9">
        <f>($B$10*2)</f>
        <v>0</v>
      </c>
    </row>
    <row r="11" spans="1:28" x14ac:dyDescent="0.2">
      <c r="A11" s="2" t="s">
        <v>33</v>
      </c>
      <c r="B11" s="6">
        <v>0</v>
      </c>
      <c r="C11" s="7">
        <f>(B11*5.8)</f>
        <v>0</v>
      </c>
      <c r="D11" s="7">
        <f>(B11*6)</f>
        <v>0</v>
      </c>
      <c r="E11" s="8">
        <f>(B11*2.89)</f>
        <v>0</v>
      </c>
      <c r="F11" s="8">
        <f>(B11*1.84)</f>
        <v>0</v>
      </c>
      <c r="G11" s="8">
        <f>(B11*0.49)</f>
        <v>0</v>
      </c>
      <c r="H11" s="9">
        <f>(B11*40)</f>
        <v>0</v>
      </c>
      <c r="I11" s="7">
        <f>(B11*1.4)</f>
        <v>0</v>
      </c>
      <c r="J11" s="7">
        <f>(B11*0)</f>
        <v>0</v>
      </c>
      <c r="K11" s="9">
        <f>(B11*92)</f>
        <v>0</v>
      </c>
      <c r="L11" s="9">
        <f>(B11*89)</f>
        <v>0</v>
      </c>
      <c r="M11" s="7">
        <f>(B11*1.1)</f>
        <v>0</v>
      </c>
      <c r="N11" s="9">
        <f>(B11*215)</f>
        <v>0</v>
      </c>
      <c r="O11" s="9">
        <f>(B11*48)</f>
        <v>0</v>
      </c>
      <c r="P11" s="9">
        <f>(B11*6)</f>
        <v>0</v>
      </c>
      <c r="Q11" s="8">
        <f>(B11*0.67)</f>
        <v>0</v>
      </c>
      <c r="R11" s="8">
        <f>(B11*0.03)</f>
        <v>0</v>
      </c>
      <c r="S11" s="8">
        <f>(B11*0.01)</f>
        <v>0</v>
      </c>
      <c r="T11" s="9">
        <f>(B11*40)</f>
        <v>0</v>
      </c>
      <c r="U11" s="8">
        <f>(B11*0.07)</f>
        <v>0</v>
      </c>
      <c r="V11" s="8">
        <f>(B11*0.11)</f>
        <v>0</v>
      </c>
      <c r="W11" s="7">
        <f>(B11*0.5)</f>
        <v>0</v>
      </c>
      <c r="X11" s="8">
        <f>(B11*0.18)</f>
        <v>0</v>
      </c>
      <c r="Y11" s="8">
        <f>(B11*0.07)</f>
        <v>0</v>
      </c>
      <c r="Z11" s="9">
        <f>(B11*5)</f>
        <v>0</v>
      </c>
      <c r="AA11" s="8">
        <f>(B11*0.31)</f>
        <v>0</v>
      </c>
      <c r="AB11" s="9">
        <f>(B11*0)</f>
        <v>0</v>
      </c>
    </row>
    <row r="12" spans="1:28" x14ac:dyDescent="0.2">
      <c r="A12" s="2" t="s">
        <v>34</v>
      </c>
      <c r="B12" s="6">
        <v>0</v>
      </c>
      <c r="C12" s="7">
        <f>(B12*19.6)</f>
        <v>0</v>
      </c>
      <c r="D12" s="7">
        <f>(B12*3.3)</f>
        <v>0</v>
      </c>
      <c r="E12" s="8">
        <f>(B12*1)</f>
        <v>0</v>
      </c>
      <c r="F12" s="8">
        <f>(B12*1.15)</f>
        <v>0</v>
      </c>
      <c r="G12" s="8">
        <f>(B12*0.6)</f>
        <v>0</v>
      </c>
      <c r="H12" s="9">
        <f>(B12*52)</f>
        <v>0</v>
      </c>
      <c r="I12" s="7">
        <f>(B12*1)</f>
        <v>0</v>
      </c>
      <c r="J12" s="7">
        <f>(B12*0.4)</f>
        <v>0</v>
      </c>
      <c r="K12" s="9">
        <f>(B12*25)</f>
        <v>0</v>
      </c>
      <c r="L12" s="9">
        <f>(B12*206)</f>
        <v>0</v>
      </c>
      <c r="M12" s="7">
        <f>(B12*1.5)</f>
        <v>0</v>
      </c>
      <c r="N12" s="9">
        <f>(B12*66)</f>
        <v>0</v>
      </c>
      <c r="O12" s="9">
        <f>(B12*359)</f>
        <v>0</v>
      </c>
      <c r="P12" s="9">
        <f>(B12*30)</f>
        <v>0</v>
      </c>
      <c r="Q12" s="8">
        <f>(B12*2.04)</f>
        <v>0</v>
      </c>
      <c r="R12" s="8">
        <f>(B12*0.11)</f>
        <v>0</v>
      </c>
      <c r="S12" s="8">
        <f>(B12*0.08)</f>
        <v>0</v>
      </c>
      <c r="T12" s="9">
        <f>(B12*11)</f>
        <v>0</v>
      </c>
      <c r="U12" s="8">
        <f>(B12*0.21)</f>
        <v>0</v>
      </c>
      <c r="V12" s="8">
        <f>(B12*0.18)</f>
        <v>0</v>
      </c>
      <c r="W12" s="7">
        <f>(B12*5.7)</f>
        <v>0</v>
      </c>
      <c r="X12" s="8">
        <f>(B12*1.57)</f>
        <v>0</v>
      </c>
      <c r="Y12" s="8">
        <f>(B12*0.39)</f>
        <v>0</v>
      </c>
      <c r="Z12" s="9">
        <f>(B12*15)</f>
        <v>0</v>
      </c>
      <c r="AA12" s="8">
        <f>(B12*1.81)</f>
        <v>0</v>
      </c>
      <c r="AB12" s="9">
        <f>(B12*1)</f>
        <v>0</v>
      </c>
    </row>
    <row r="13" spans="1:28" x14ac:dyDescent="0.2">
      <c r="A13" s="2" t="s">
        <v>35</v>
      </c>
      <c r="B13" s="6">
        <v>0</v>
      </c>
      <c r="C13" s="7">
        <f>(B13*16.7)</f>
        <v>0</v>
      </c>
      <c r="D13" s="7">
        <f>(B13*8.1)</f>
        <v>0</v>
      </c>
      <c r="E13" s="8">
        <f>(B13*2.53)</f>
        <v>0</v>
      </c>
      <c r="F13" s="8">
        <f>(B13*3.41)</f>
        <v>0</v>
      </c>
      <c r="G13" s="8">
        <f>(B13*1.25)</f>
        <v>0</v>
      </c>
      <c r="H13" s="9">
        <f>(B13*142)</f>
        <v>0</v>
      </c>
      <c r="I13" s="7">
        <f>(B13*1)</f>
        <v>0</v>
      </c>
      <c r="J13" s="7">
        <f>(B13*0)</f>
        <v>0</v>
      </c>
      <c r="K13" s="9">
        <f>(B13*38)</f>
        <v>0</v>
      </c>
      <c r="L13" s="9">
        <f>(B13*198)</f>
        <v>0</v>
      </c>
      <c r="M13" s="7">
        <f>(B13*2.5)</f>
        <v>0</v>
      </c>
      <c r="N13" s="9">
        <f>(B13*102)</f>
        <v>0</v>
      </c>
      <c r="O13" s="9">
        <f>(B13*245)</f>
        <v>0</v>
      </c>
      <c r="P13" s="9">
        <f>(B13*20)</f>
        <v>0</v>
      </c>
      <c r="Q13" s="8">
        <f>(B13*1.94)</f>
        <v>0</v>
      </c>
      <c r="R13" s="8">
        <f>(B13*0.49)</f>
        <v>0</v>
      </c>
      <c r="S13" s="8">
        <f>(B13*0.1)</f>
        <v>0</v>
      </c>
      <c r="T13" s="9">
        <f>(B13*1469)</f>
        <v>0</v>
      </c>
      <c r="U13" s="8">
        <f>(B13*0.07)</f>
        <v>0</v>
      </c>
      <c r="V13" s="8">
        <f>(B13*0.57)</f>
        <v>0</v>
      </c>
      <c r="W13" s="7">
        <f>(B13*4.1)</f>
        <v>0</v>
      </c>
      <c r="X13" s="8">
        <f>(B13*1.67)</f>
        <v>0</v>
      </c>
      <c r="Y13" s="8">
        <f>(B13*0.25)</f>
        <v>0</v>
      </c>
      <c r="Z13" s="9">
        <f>(B13*63)</f>
        <v>0</v>
      </c>
      <c r="AA13" s="8">
        <f>(B13*10.65)</f>
        <v>0</v>
      </c>
      <c r="AB13" s="9">
        <f>(B13*7)</f>
        <v>0</v>
      </c>
    </row>
    <row r="14" spans="1:28" x14ac:dyDescent="0.2">
      <c r="A14" s="2" t="s">
        <v>36</v>
      </c>
      <c r="B14" s="6">
        <v>0</v>
      </c>
      <c r="C14" s="7">
        <f>(B14*9.1)</f>
        <v>0</v>
      </c>
      <c r="D14" s="7">
        <f>(B14*1.9)</f>
        <v>0</v>
      </c>
      <c r="E14" s="8">
        <f>(B14*0.31)</f>
        <v>0</v>
      </c>
      <c r="F14" s="8">
        <f>(B14*0.35)</f>
        <v>0</v>
      </c>
      <c r="G14" s="8">
        <f>(B14*0.96)</f>
        <v>0</v>
      </c>
      <c r="H14" s="9">
        <f t="shared" ref="H14:H21" si="0">(B14*0)</f>
        <v>0</v>
      </c>
      <c r="I14" s="7">
        <f>(B14*24.6)</f>
        <v>0</v>
      </c>
      <c r="J14" s="7">
        <f>(B14*7.4)</f>
        <v>0</v>
      </c>
      <c r="K14" s="9">
        <f>(B14*49)</f>
        <v>0</v>
      </c>
      <c r="L14" s="9">
        <f>(B14*168)</f>
        <v>0</v>
      </c>
      <c r="M14" s="7">
        <f>(B14*3.3)</f>
        <v>0</v>
      </c>
      <c r="N14" s="9">
        <f>(B14*10)</f>
        <v>0</v>
      </c>
      <c r="O14" s="9">
        <f>(B14*452)</f>
        <v>0</v>
      </c>
      <c r="P14" s="9">
        <f>(B14*56)</f>
        <v>0</v>
      </c>
      <c r="Q14" s="8">
        <f>(B14*1.2)</f>
        <v>0</v>
      </c>
      <c r="R14" s="8">
        <f>(B14*0.26)</f>
        <v>0</v>
      </c>
      <c r="S14" s="8">
        <f>(B14*0.63)</f>
        <v>0</v>
      </c>
      <c r="T14" s="9">
        <f>(B14*18)</f>
        <v>0</v>
      </c>
      <c r="U14" s="8">
        <f>(B14*0.21)</f>
        <v>0</v>
      </c>
      <c r="V14" s="8">
        <f>(B14*0.09)</f>
        <v>0</v>
      </c>
      <c r="W14" s="7">
        <f>(B14*0.9)</f>
        <v>0</v>
      </c>
      <c r="X14" s="8">
        <f>(B14*0.34)</f>
        <v>0</v>
      </c>
      <c r="Y14" s="8">
        <f>(B14*0.03)</f>
        <v>0</v>
      </c>
      <c r="Z14" s="9">
        <f>(B14*143)</f>
        <v>0</v>
      </c>
      <c r="AA14" s="8">
        <f>(B14*0)</f>
        <v>0</v>
      </c>
      <c r="AB14" s="9">
        <f>(B14*6)</f>
        <v>0</v>
      </c>
    </row>
    <row r="15" spans="1:28" x14ac:dyDescent="0.2">
      <c r="A15" s="2" t="s">
        <v>37</v>
      </c>
      <c r="B15" s="6">
        <v>0</v>
      </c>
      <c r="C15" s="7">
        <f>(B15*4.9)</f>
        <v>0</v>
      </c>
      <c r="D15" s="7">
        <f>(B15*1)</f>
        <v>0</v>
      </c>
      <c r="E15" s="8">
        <f>(B15*0.18)</f>
        <v>0</v>
      </c>
      <c r="F15" s="8">
        <f>(B15*0.2)</f>
        <v>0</v>
      </c>
      <c r="G15" s="8">
        <f>(B15*0.56)</f>
        <v>0</v>
      </c>
      <c r="H15" s="9">
        <f>(B15*0)</f>
        <v>0</v>
      </c>
      <c r="I15" s="7">
        <f>(B15*13.3)</f>
        <v>0</v>
      </c>
      <c r="J15" s="7">
        <f>(B15*3.9)</f>
        <v>0</v>
      </c>
      <c r="K15" s="9">
        <f>(B15*27)</f>
        <v>0</v>
      </c>
      <c r="L15" s="9">
        <f>(B15*90)</f>
        <v>0</v>
      </c>
      <c r="M15" s="7">
        <f>(B15*1.8)</f>
        <v>0</v>
      </c>
      <c r="N15" s="9">
        <f>(B15*6)</f>
        <v>0</v>
      </c>
      <c r="O15" s="9">
        <f>($B$15*248)</f>
        <v>0</v>
      </c>
      <c r="P15" s="9">
        <f>($B$15*30)</f>
        <v>0</v>
      </c>
      <c r="Q15" s="8">
        <f>($B$15*0.61)</f>
        <v>0</v>
      </c>
      <c r="R15" s="8">
        <f>($B$15*0.14)</f>
        <v>0</v>
      </c>
      <c r="S15" s="8">
        <f>($B$15*0.33)</f>
        <v>0</v>
      </c>
      <c r="T15" s="9">
        <f>($B$15*6)</f>
        <v>0</v>
      </c>
      <c r="U15" s="8">
        <f>($B$15*0.1)</f>
        <v>0</v>
      </c>
      <c r="V15" s="8">
        <f>($B$15*0.04)</f>
        <v>0</v>
      </c>
      <c r="W15" s="7">
        <f>($B$15*0.4)</f>
        <v>0</v>
      </c>
      <c r="X15" s="8">
        <f>($B$15*0.19)</f>
        <v>0</v>
      </c>
      <c r="Y15" s="8">
        <f>($B$15*0)</f>
        <v>0</v>
      </c>
      <c r="Z15" s="9">
        <f>($B$15*79)</f>
        <v>0</v>
      </c>
      <c r="AA15" s="8">
        <f>($B$15*0)</f>
        <v>0</v>
      </c>
      <c r="AB15" s="9">
        <f>($B$15*2)</f>
        <v>0</v>
      </c>
    </row>
    <row r="16" spans="1:28" x14ac:dyDescent="0.2">
      <c r="A16" s="2" t="s">
        <v>38</v>
      </c>
      <c r="B16" s="6">
        <v>0</v>
      </c>
      <c r="C16" s="7">
        <f>(B16*2.3)</f>
        <v>0</v>
      </c>
      <c r="D16" s="7">
        <f>(B16*1.1)</f>
        <v>0</v>
      </c>
      <c r="E16" s="8">
        <f>(B16*0.19)</f>
        <v>0</v>
      </c>
      <c r="F16" s="8">
        <f>(B16*0.32)</f>
        <v>0</v>
      </c>
      <c r="G16" s="8">
        <f>(B16*0.34)</f>
        <v>0</v>
      </c>
      <c r="H16" s="9">
        <f>(B16*1)</f>
        <v>0</v>
      </c>
      <c r="I16" s="7">
        <f>(B16*17.2)</f>
        <v>0</v>
      </c>
      <c r="J16" s="7">
        <f>(B16*0.9)</f>
        <v>0</v>
      </c>
      <c r="K16" s="9">
        <f>(B16*23)</f>
        <v>0</v>
      </c>
      <c r="L16" s="9">
        <f>(B16*45)</f>
        <v>0</v>
      </c>
      <c r="M16" s="7">
        <f>(B16*1.1)</f>
        <v>0</v>
      </c>
      <c r="N16" s="9">
        <f>(B16*95)</f>
        <v>0</v>
      </c>
      <c r="O16" s="9">
        <f>(B16*41)</f>
        <v>0</v>
      </c>
      <c r="P16" s="9">
        <f>(B16*12)</f>
        <v>0</v>
      </c>
      <c r="Q16" s="8">
        <f>(B16*0.43)</f>
        <v>0</v>
      </c>
      <c r="R16" s="8">
        <f>(B16*0.04)</f>
        <v>0</v>
      </c>
      <c r="S16" s="8">
        <f>(B16*0.29)</f>
        <v>0</v>
      </c>
      <c r="T16" s="9">
        <f>(B16*33)</f>
        <v>0</v>
      </c>
      <c r="U16" s="8">
        <f>(B16*0.11)</f>
        <v>0</v>
      </c>
      <c r="V16" s="8">
        <f>(B16*0.09)</f>
        <v>0</v>
      </c>
      <c r="W16" s="7">
        <f>(B16*1.2)</f>
        <v>0</v>
      </c>
      <c r="X16" s="8">
        <f>(B16*0.12)</f>
        <v>0</v>
      </c>
      <c r="Y16" s="8">
        <f>(B16*0.1)</f>
        <v>0</v>
      </c>
      <c r="Z16" s="9">
        <f>(B16*30)</f>
        <v>0</v>
      </c>
      <c r="AA16" s="8">
        <f t="shared" ref="AA16:AA21" si="1">(B16*0)</f>
        <v>0</v>
      </c>
      <c r="AB16" s="9">
        <f>(B16*1)</f>
        <v>0</v>
      </c>
    </row>
    <row r="17" spans="1:28" x14ac:dyDescent="0.2">
      <c r="A17" s="2" t="s">
        <v>39</v>
      </c>
      <c r="B17" s="6">
        <v>0</v>
      </c>
      <c r="C17" s="7">
        <f>(B17*1.5)</f>
        <v>0</v>
      </c>
      <c r="D17" s="7">
        <f>(B17*0.1)</f>
        <v>0</v>
      </c>
      <c r="E17" s="8">
        <f>(B17*0.05)</f>
        <v>0</v>
      </c>
      <c r="F17" s="8">
        <f>(B17*0.01)</f>
        <v>0</v>
      </c>
      <c r="G17" s="8">
        <f>(B17*0.06)</f>
        <v>0</v>
      </c>
      <c r="H17" s="9">
        <f t="shared" si="0"/>
        <v>0</v>
      </c>
      <c r="I17" s="7">
        <f>(B17*22.2)</f>
        <v>0</v>
      </c>
      <c r="J17" s="7">
        <f>(B17*2)</f>
        <v>0</v>
      </c>
      <c r="K17" s="9">
        <f>(B17*11)</f>
        <v>0</v>
      </c>
      <c r="L17" s="9">
        <f>(B17*41)</f>
        <v>0</v>
      </c>
      <c r="M17" s="7">
        <f>(B17*0.6)</f>
        <v>0</v>
      </c>
      <c r="N17" s="9">
        <f>(B17*6)</f>
        <v>0</v>
      </c>
      <c r="O17" s="9">
        <f>(B17*349)</f>
        <v>0</v>
      </c>
      <c r="P17" s="9">
        <f>(B17*19)</f>
        <v>0</v>
      </c>
      <c r="Q17" s="8">
        <f>(B17*0.18)</f>
        <v>0</v>
      </c>
      <c r="R17" s="8">
        <f>(B17*0.13)</f>
        <v>0</v>
      </c>
      <c r="S17" s="8">
        <f>(B17*0.27)</f>
        <v>0</v>
      </c>
      <c r="T17" s="9">
        <f>(B17*155)</f>
        <v>0</v>
      </c>
      <c r="U17" s="8">
        <f>(B17*0.06)</f>
        <v>0</v>
      </c>
      <c r="V17" s="8">
        <f>(B17*0.04)</f>
        <v>0</v>
      </c>
      <c r="W17" s="7">
        <f>(B17*0.9)</f>
        <v>0</v>
      </c>
      <c r="X17" s="8">
        <f>(B17*0.32)</f>
        <v>0</v>
      </c>
      <c r="Y17" s="8">
        <f>(B17*0.22)</f>
        <v>0</v>
      </c>
      <c r="Z17" s="9">
        <f>(B17*13)</f>
        <v>0</v>
      </c>
      <c r="AA17" s="8">
        <f t="shared" si="1"/>
        <v>0</v>
      </c>
      <c r="AB17" s="9">
        <f>(B17*28)</f>
        <v>0</v>
      </c>
    </row>
    <row r="18" spans="1:28" x14ac:dyDescent="0.2">
      <c r="A18" s="2" t="s">
        <v>40</v>
      </c>
      <c r="B18" s="6">
        <v>0</v>
      </c>
      <c r="C18" s="7">
        <f>(B18*1.9)</f>
        <v>0</v>
      </c>
      <c r="D18" s="7">
        <f>(B18*0.6)</f>
        <v>0</v>
      </c>
      <c r="E18" s="8">
        <f>(B18*0.12)</f>
        <v>0</v>
      </c>
      <c r="F18" s="8">
        <f>(B18*0.16)</f>
        <v>0</v>
      </c>
      <c r="G18" s="8">
        <f>(B18*0.2)</f>
        <v>0</v>
      </c>
      <c r="H18" s="9">
        <f t="shared" si="0"/>
        <v>0</v>
      </c>
      <c r="I18" s="7">
        <f>(B18*19.7)</f>
        <v>0</v>
      </c>
      <c r="J18" s="7">
        <f>(B18*1.5)</f>
        <v>0</v>
      </c>
      <c r="K18" s="9">
        <f>(B18*17)</f>
        <v>0</v>
      </c>
      <c r="L18" s="9">
        <f>(B18*43)</f>
        <v>0</v>
      </c>
      <c r="M18" s="7">
        <f>(B18*0.8)</f>
        <v>0</v>
      </c>
      <c r="N18" s="9">
        <f>(B18*51)</f>
        <v>0</v>
      </c>
      <c r="O18" s="9">
        <f>(B18*195)</f>
        <v>0</v>
      </c>
      <c r="P18" s="9">
        <f>(B18*16)</f>
        <v>0</v>
      </c>
      <c r="Q18" s="8">
        <f>(B18*0.3)</f>
        <v>0</v>
      </c>
      <c r="R18" s="8">
        <f>(B18*0.09)</f>
        <v>0</v>
      </c>
      <c r="S18" s="8">
        <f>(B18*0.28)</f>
        <v>0</v>
      </c>
      <c r="T18" s="9">
        <f>(B18*94)</f>
        <v>0</v>
      </c>
      <c r="U18" s="8">
        <f>(B18*0.08)</f>
        <v>0</v>
      </c>
      <c r="V18" s="8">
        <f>(B18*0.07)</f>
        <v>0</v>
      </c>
      <c r="W18" s="7">
        <f>(B18*1.1)</f>
        <v>0</v>
      </c>
      <c r="X18" s="8">
        <f>(B18*0.22)</f>
        <v>0</v>
      </c>
      <c r="Y18" s="8">
        <f>(B18*0.16)</f>
        <v>0</v>
      </c>
      <c r="Z18" s="9">
        <f>(B18*22)</f>
        <v>0</v>
      </c>
      <c r="AA18" s="8">
        <f t="shared" si="1"/>
        <v>0</v>
      </c>
      <c r="AB18" s="9">
        <f>(B18*15)</f>
        <v>0</v>
      </c>
    </row>
    <row r="19" spans="1:28" x14ac:dyDescent="0.2">
      <c r="A19" s="2" t="s">
        <v>41</v>
      </c>
      <c r="B19" s="6">
        <v>0</v>
      </c>
      <c r="C19" s="7">
        <f>(B19*1.9)</f>
        <v>0</v>
      </c>
      <c r="D19" s="7">
        <f>(B19*1.1)</f>
        <v>0</v>
      </c>
      <c r="E19" s="8">
        <f>(B19*0.17)</f>
        <v>0</v>
      </c>
      <c r="F19" s="8">
        <f>(B19*0.24)</f>
        <v>0</v>
      </c>
      <c r="G19" s="8">
        <f>(B19*0.25)</f>
        <v>0</v>
      </c>
      <c r="H19" s="9">
        <f>(B19*1)</f>
        <v>0</v>
      </c>
      <c r="I19" s="7">
        <f>(B19*13.6)</f>
        <v>0</v>
      </c>
      <c r="J19" s="7">
        <f>(B19*0.9)</f>
        <v>0</v>
      </c>
      <c r="K19" s="9">
        <f>(B19*21)</f>
        <v>0</v>
      </c>
      <c r="L19" s="9">
        <f>(B19*38)</f>
        <v>0</v>
      </c>
      <c r="M19" s="7">
        <f>(B19*0.9)</f>
        <v>0</v>
      </c>
      <c r="N19" s="9">
        <f>(B19*81)</f>
        <v>0</v>
      </c>
      <c r="O19" s="9">
        <f>(B19*35)</f>
        <v>0</v>
      </c>
      <c r="P19" s="9">
        <f>(B19*9)</f>
        <v>0</v>
      </c>
      <c r="Q19" s="8">
        <f>(B19*0.36)</f>
        <v>0</v>
      </c>
      <c r="R19" s="8">
        <f>(B19*0.04)</f>
        <v>0</v>
      </c>
      <c r="S19" s="8">
        <f>(B19*0.24)</f>
        <v>0</v>
      </c>
      <c r="T19" s="9">
        <f>(B19*30)</f>
        <v>0</v>
      </c>
      <c r="U19" s="8">
        <f>(B19*0.09)</f>
        <v>0</v>
      </c>
      <c r="V19" s="8">
        <f>(B19*0.08)</f>
        <v>0</v>
      </c>
      <c r="W19" s="7">
        <f>(B19*0.9)</f>
        <v>0</v>
      </c>
      <c r="X19" s="8">
        <f>(B19*0.09)</f>
        <v>0</v>
      </c>
      <c r="Y19" s="8">
        <f>(B19*0.12)</f>
        <v>0</v>
      </c>
      <c r="Z19" s="9">
        <f>(B19*24)</f>
        <v>0</v>
      </c>
      <c r="AA19" s="8">
        <f t="shared" si="1"/>
        <v>0</v>
      </c>
      <c r="AB19" s="9">
        <f>(B19*2)</f>
        <v>0</v>
      </c>
    </row>
    <row r="20" spans="1:28" x14ac:dyDescent="0.2">
      <c r="A20" s="2" t="s">
        <v>42</v>
      </c>
      <c r="B20" s="6">
        <v>0</v>
      </c>
      <c r="C20" s="7">
        <f>(B20*1)</f>
        <v>0</v>
      </c>
      <c r="D20" s="7">
        <f>(B20*0.1)</f>
        <v>0</v>
      </c>
      <c r="E20" s="8">
        <f>(B20*0.04)</f>
        <v>0</v>
      </c>
      <c r="F20" s="8">
        <f>(B20*0.01)</f>
        <v>0</v>
      </c>
      <c r="G20" s="8">
        <f>(B20*0.04)</f>
        <v>0</v>
      </c>
      <c r="H20" s="9">
        <f t="shared" si="0"/>
        <v>0</v>
      </c>
      <c r="I20" s="7">
        <f>(B20*15.3)</f>
        <v>0</v>
      </c>
      <c r="J20" s="7">
        <f>(B20*1.5)</f>
        <v>0</v>
      </c>
      <c r="K20" s="9">
        <f>(B20*8)</f>
        <v>0</v>
      </c>
      <c r="L20" s="9">
        <f>(B20*29)</f>
        <v>0</v>
      </c>
      <c r="M20" s="7">
        <f>(B20*0.4)</f>
        <v>0</v>
      </c>
      <c r="N20" s="9">
        <f>(B20*4)</f>
        <v>0</v>
      </c>
      <c r="O20" s="9">
        <f>(B20*249)</f>
        <v>0</v>
      </c>
      <c r="P20" s="9">
        <f>(B20*14)</f>
        <v>0</v>
      </c>
      <c r="Q20" s="8">
        <f>(B20*0.12)</f>
        <v>0</v>
      </c>
      <c r="R20" s="8">
        <f>(B20*0.09)</f>
        <v>0</v>
      </c>
      <c r="S20" s="8">
        <f>(B20*0.18)</f>
        <v>0</v>
      </c>
      <c r="T20" s="9">
        <f>(B20*93)</f>
        <v>0</v>
      </c>
      <c r="U20" s="8">
        <f>(B20*0.04)</f>
        <v>0</v>
      </c>
      <c r="V20" s="8">
        <f>(B20*0.03)</f>
        <v>0</v>
      </c>
      <c r="W20" s="7">
        <f>(B20*0.7)</f>
        <v>0</v>
      </c>
      <c r="X20" s="8">
        <f>(B20*0.22)</f>
        <v>0</v>
      </c>
      <c r="Y20" s="8">
        <f>(B20*0.15)</f>
        <v>0</v>
      </c>
      <c r="Z20" s="9">
        <f>(B20*10)</f>
        <v>0</v>
      </c>
      <c r="AA20" s="8">
        <f t="shared" si="1"/>
        <v>0</v>
      </c>
      <c r="AB20" s="9">
        <f>(B20*21)</f>
        <v>0</v>
      </c>
    </row>
    <row r="21" spans="1:28" x14ac:dyDescent="0.2">
      <c r="A21" s="2" t="s">
        <v>43</v>
      </c>
      <c r="B21" s="6">
        <v>0</v>
      </c>
      <c r="C21" s="7">
        <f>(B21*1.5)</f>
        <v>0</v>
      </c>
      <c r="D21" s="7">
        <f>(B21*0.6)</f>
        <v>0</v>
      </c>
      <c r="E21" s="8">
        <f>(B21*0.1)</f>
        <v>0</v>
      </c>
      <c r="F21" s="8">
        <f>(B21*0.13)</f>
        <v>0</v>
      </c>
      <c r="G21" s="8">
        <f>(B21*0.14)</f>
        <v>0</v>
      </c>
      <c r="H21" s="9">
        <f t="shared" si="0"/>
        <v>0</v>
      </c>
      <c r="I21" s="7">
        <f>(B21*14.4)</f>
        <v>0</v>
      </c>
      <c r="J21" s="7">
        <f>(B21*1.2)</f>
        <v>0</v>
      </c>
      <c r="K21" s="9">
        <f>(B21*14)</f>
        <v>0</v>
      </c>
      <c r="L21" s="9">
        <f>(B21*33)</f>
        <v>0</v>
      </c>
      <c r="M21" s="7">
        <f>(B21*0.7)</f>
        <v>0</v>
      </c>
      <c r="N21" s="9">
        <f>(B21*43)</f>
        <v>0</v>
      </c>
      <c r="O21" s="9">
        <f>(B21*142)</f>
        <v>0</v>
      </c>
      <c r="P21" s="9">
        <f>(B21*12)</f>
        <v>0</v>
      </c>
      <c r="Q21" s="8">
        <f>(B21*0.24)</f>
        <v>0</v>
      </c>
      <c r="R21" s="8">
        <f>(B21*0.07)</f>
        <v>0</v>
      </c>
      <c r="S21" s="8">
        <f>(B21*0.21)</f>
        <v>0</v>
      </c>
      <c r="T21" s="9">
        <f>(B21*61)</f>
        <v>0</v>
      </c>
      <c r="U21" s="8">
        <f>(B21*0.06)</f>
        <v>0</v>
      </c>
      <c r="V21" s="8">
        <f>(B21*0.05)</f>
        <v>0</v>
      </c>
      <c r="W21" s="7">
        <f>(B21*0.8)</f>
        <v>0</v>
      </c>
      <c r="X21" s="8">
        <f>(B21*0.16)</f>
        <v>0</v>
      </c>
      <c r="Y21" s="8">
        <f>(B21*0.14)</f>
        <v>0</v>
      </c>
      <c r="Z21" s="9">
        <f>(B21*17)</f>
        <v>0</v>
      </c>
      <c r="AA21" s="8">
        <f t="shared" si="1"/>
        <v>0</v>
      </c>
      <c r="AB21" s="9">
        <f>(B21*11)</f>
        <v>0</v>
      </c>
    </row>
    <row r="22" spans="1:28" x14ac:dyDescent="0.2">
      <c r="A22" s="10" t="s">
        <v>44</v>
      </c>
      <c r="B22" s="6">
        <v>0</v>
      </c>
      <c r="C22" s="7">
        <f>(B22*0)</f>
        <v>0</v>
      </c>
      <c r="D22" s="7">
        <f>(B22*4.8)</f>
        <v>0</v>
      </c>
      <c r="E22" s="8">
        <f>(B22*0.69)</f>
        <v>0</v>
      </c>
      <c r="F22" s="8">
        <f>(B22*1.25)</f>
        <v>0</v>
      </c>
      <c r="G22" s="8">
        <f>(B22*2.74)</f>
        <v>0</v>
      </c>
      <c r="H22" s="9">
        <f>(B22*1)</f>
        <v>0</v>
      </c>
      <c r="I22" s="7">
        <f>(B22*0.4)</f>
        <v>0</v>
      </c>
      <c r="J22" s="7">
        <f>(B22*0)</f>
        <v>0</v>
      </c>
      <c r="K22" s="9">
        <f>(B22*0)</f>
        <v>0</v>
      </c>
      <c r="L22" s="9">
        <f>(B22*3)</f>
        <v>0</v>
      </c>
      <c r="M22" s="7">
        <f>(B22*0)</f>
        <v>0</v>
      </c>
      <c r="N22" s="9">
        <f>(B22*28)</f>
        <v>0</v>
      </c>
      <c r="O22" s="9">
        <f>(B22*2)</f>
        <v>0</v>
      </c>
      <c r="P22" s="9">
        <f>(B22*0)</f>
        <v>0</v>
      </c>
      <c r="Q22" s="8">
        <f>(B22*0.01)</f>
        <v>0</v>
      </c>
      <c r="R22" s="8">
        <f>(B22*0)</f>
        <v>0</v>
      </c>
      <c r="S22" s="11">
        <f>(B22*0)</f>
        <v>0</v>
      </c>
      <c r="T22" s="9">
        <f>(B22*0)</f>
        <v>0</v>
      </c>
      <c r="U22" s="8">
        <f>(B22*0)</f>
        <v>0</v>
      </c>
      <c r="V22" s="8">
        <f>(B22*0)</f>
        <v>0</v>
      </c>
      <c r="W22" s="7">
        <f>(B22*0)</f>
        <v>0</v>
      </c>
      <c r="X22" s="8">
        <f>(B22*0.01)</f>
        <v>0</v>
      </c>
      <c r="Y22" s="8">
        <f>(B22*0)</f>
        <v>0</v>
      </c>
      <c r="Z22" s="9">
        <f>(B22*0)</f>
        <v>0</v>
      </c>
      <c r="AA22" s="8">
        <f>(B22*0)</f>
        <v>0</v>
      </c>
      <c r="AB22" s="9">
        <f>(B22*0)</f>
        <v>0</v>
      </c>
    </row>
    <row r="23" spans="1:28" x14ac:dyDescent="0.2">
      <c r="A23" s="10" t="s">
        <v>45</v>
      </c>
      <c r="B23" s="6">
        <v>0</v>
      </c>
      <c r="C23" s="7">
        <f>(B23*0.5)</f>
        <v>0</v>
      </c>
      <c r="D23" s="7">
        <f>(B23*4.6)</f>
        <v>0</v>
      </c>
      <c r="E23" s="8">
        <f>(B23*0.64)</f>
        <v>0</v>
      </c>
      <c r="F23" s="8">
        <f>(B23*2.95)</f>
        <v>0</v>
      </c>
      <c r="G23" s="8">
        <f>(B23*0.76)</f>
        <v>0</v>
      </c>
      <c r="H23" s="9">
        <f>(B23*0)</f>
        <v>0</v>
      </c>
      <c r="I23" s="7">
        <f>(B23*1.1)</f>
        <v>0</v>
      </c>
      <c r="J23" s="7">
        <f>(B23*0.5)</f>
        <v>0</v>
      </c>
      <c r="K23" s="9">
        <f>(B23*9)</f>
        <v>0</v>
      </c>
      <c r="L23" s="9">
        <f>(B23*7)</f>
        <v>0</v>
      </c>
      <c r="M23" s="7">
        <f>(B23*0.3)</f>
        <v>0</v>
      </c>
      <c r="N23" s="9">
        <f>(B23*51)</f>
        <v>0</v>
      </c>
      <c r="O23" s="9">
        <f>(B23*47)</f>
        <v>0</v>
      </c>
      <c r="P23" s="9">
        <f>(B23*5)</f>
        <v>0</v>
      </c>
      <c r="Q23" s="8">
        <f>(B23*0.07)</f>
        <v>0</v>
      </c>
      <c r="R23" s="8">
        <f>(B23*0.03)</f>
        <v>0</v>
      </c>
      <c r="S23" s="11">
        <f>(B23*0.02)</f>
        <v>0</v>
      </c>
      <c r="T23" s="9">
        <f>(B23*32)</f>
        <v>0</v>
      </c>
      <c r="U23" s="8">
        <f>(B23*0.01)</f>
        <v>0</v>
      </c>
      <c r="V23" s="8">
        <f>(B23*0.01)</f>
        <v>0</v>
      </c>
      <c r="W23" s="7">
        <f>(B23*0.3)</f>
        <v>0</v>
      </c>
      <c r="X23" s="8">
        <f>(B23*0.07)</f>
        <v>0</v>
      </c>
      <c r="Y23" s="8">
        <f>(B23*0.02)</f>
        <v>0</v>
      </c>
      <c r="Z23" s="9">
        <f>(B23*4)</f>
        <v>0</v>
      </c>
      <c r="AA23" s="8">
        <f>(B23*0)</f>
        <v>0</v>
      </c>
      <c r="AB23" s="9">
        <f>(B23*1)</f>
        <v>0</v>
      </c>
    </row>
    <row r="24" spans="1:28" x14ac:dyDescent="0.2">
      <c r="A24" s="10" t="s">
        <v>46</v>
      </c>
      <c r="B24" s="6">
        <v>0</v>
      </c>
      <c r="C24" s="7">
        <f>(B24*0.2)</f>
        <v>0</v>
      </c>
      <c r="D24" s="7">
        <f>(B24*4.8)</f>
        <v>0</v>
      </c>
      <c r="E24" s="8">
        <f>(B24*2.91)</f>
        <v>0</v>
      </c>
      <c r="F24" s="8">
        <f>(B24*1.34)</f>
        <v>0</v>
      </c>
      <c r="G24" s="8">
        <f>(B24*0.24)</f>
        <v>0</v>
      </c>
      <c r="H24" s="9">
        <f>(B24*9)</f>
        <v>0</v>
      </c>
      <c r="I24" s="7">
        <f>(B24*0.2)</f>
        <v>0</v>
      </c>
      <c r="J24" s="7">
        <f>(B24*0)</f>
        <v>0</v>
      </c>
      <c r="K24" s="9">
        <f>(B24*8)</f>
        <v>0</v>
      </c>
      <c r="L24" s="9">
        <f>(B24*8)</f>
        <v>0</v>
      </c>
      <c r="M24" s="7">
        <f>(B24*0)</f>
        <v>0</v>
      </c>
      <c r="N24" s="9">
        <f>(B24*4)</f>
        <v>0</v>
      </c>
      <c r="O24" s="9">
        <f>(B24*10)</f>
        <v>0</v>
      </c>
      <c r="P24" s="9">
        <f>(B24*1)</f>
        <v>0</v>
      </c>
      <c r="Q24" s="8">
        <f>(B24*0.02)</f>
        <v>0</v>
      </c>
      <c r="R24" s="8">
        <f>(B24*0)</f>
        <v>0</v>
      </c>
      <c r="S24" s="11">
        <f>(B24*0)</f>
        <v>0</v>
      </c>
      <c r="T24" s="9">
        <f>(B24*28)</f>
        <v>0</v>
      </c>
      <c r="U24" s="8">
        <f>(B24*0)</f>
        <v>0</v>
      </c>
      <c r="V24" s="8">
        <f>(B24*0.01)</f>
        <v>0</v>
      </c>
      <c r="W24" s="7">
        <f>(B24*0)</f>
        <v>0</v>
      </c>
      <c r="X24" s="8">
        <f>(B24*0.02)</f>
        <v>0</v>
      </c>
      <c r="Y24" s="8">
        <f>(B24*0)</f>
        <v>0</v>
      </c>
      <c r="Z24" s="9">
        <f>(B24*2)</f>
        <v>0</v>
      </c>
      <c r="AA24" s="8">
        <f>(B24*0.02)</f>
        <v>0</v>
      </c>
      <c r="AB24" s="9">
        <f>(B24*0)</f>
        <v>0</v>
      </c>
    </row>
    <row r="25" spans="1:28" x14ac:dyDescent="0.2">
      <c r="A25" s="10" t="s">
        <v>47</v>
      </c>
      <c r="B25" s="6">
        <v>0</v>
      </c>
      <c r="C25" s="7">
        <f>(B25*0.2)</f>
        <v>0</v>
      </c>
      <c r="D25" s="7">
        <f>(B25*4.7)</f>
        <v>0</v>
      </c>
      <c r="E25" s="8">
        <f>(B25*1.41)</f>
        <v>0</v>
      </c>
      <c r="F25" s="8">
        <f>(B25*1.85)</f>
        <v>0</v>
      </c>
      <c r="G25" s="8">
        <f>(B25*1.25)</f>
        <v>0</v>
      </c>
      <c r="H25" s="9">
        <f>(B25*3)</f>
        <v>0</v>
      </c>
      <c r="I25" s="7">
        <f>(B25*0.6)</f>
        <v>0</v>
      </c>
      <c r="J25" s="7">
        <f>(B25*0.2)</f>
        <v>0</v>
      </c>
      <c r="K25" s="9">
        <f>(B25*6)</f>
        <v>0</v>
      </c>
      <c r="L25" s="9">
        <f>(B25*6)</f>
        <v>0</v>
      </c>
      <c r="M25" s="7">
        <f>(B25*0.1)</f>
        <v>0</v>
      </c>
      <c r="N25" s="9">
        <f>(B25*28)</f>
        <v>0</v>
      </c>
      <c r="O25" s="9">
        <f>(B25*20)</f>
        <v>0</v>
      </c>
      <c r="P25" s="9">
        <f>(B25*2)</f>
        <v>0</v>
      </c>
      <c r="Q25" s="8">
        <f>(B25*0.03)</f>
        <v>0</v>
      </c>
      <c r="R25" s="8">
        <f>(B25*0.01)</f>
        <v>0</v>
      </c>
      <c r="S25" s="11">
        <f>(B25*0.03)</f>
        <v>0</v>
      </c>
      <c r="T25" s="9">
        <f>(B25*20)</f>
        <v>0</v>
      </c>
      <c r="U25" s="8">
        <f>(B25*0)</f>
        <v>0</v>
      </c>
      <c r="V25" s="8">
        <f>(B25*0.01)</f>
        <v>0</v>
      </c>
      <c r="W25" s="7">
        <f>(B25*0.1)</f>
        <v>0</v>
      </c>
      <c r="X25" s="8">
        <f>(B25*0.03)</f>
        <v>0</v>
      </c>
      <c r="Y25" s="8">
        <f>(B25*0.01)</f>
        <v>0</v>
      </c>
      <c r="Z25" s="9">
        <f>(B25*2)</f>
        <v>0</v>
      </c>
      <c r="AA25" s="8">
        <f>(B25*0.01)</f>
        <v>0</v>
      </c>
      <c r="AB25" s="9">
        <f>(B25*0)</f>
        <v>0</v>
      </c>
    </row>
    <row r="26" spans="1:28" x14ac:dyDescent="0.2">
      <c r="A26" s="10" t="s">
        <v>48</v>
      </c>
      <c r="B26" s="6">
        <v>0</v>
      </c>
      <c r="C26" s="7">
        <f>(B26*0.9)</f>
        <v>0</v>
      </c>
      <c r="D26" s="7">
        <f>(B26*4.3)</f>
        <v>0</v>
      </c>
      <c r="E26" s="8">
        <f>(B26*1.88)</f>
        <v>0</v>
      </c>
      <c r="F26" s="8">
        <f>(B26*0.99)</f>
        <v>0</v>
      </c>
      <c r="G26" s="8">
        <f>(B26*1.73)</f>
        <v>0</v>
      </c>
      <c r="H26" s="9">
        <f>(B26*22)</f>
        <v>0</v>
      </c>
      <c r="I26" s="7">
        <f>(B26*0.7)</f>
        <v>0</v>
      </c>
      <c r="J26" s="7">
        <f>(B26*0)</f>
        <v>0</v>
      </c>
      <c r="K26" s="9">
        <f>(B26*22)</f>
        <v>0</v>
      </c>
      <c r="L26" s="9">
        <f>(B26*37)</f>
        <v>0</v>
      </c>
      <c r="M26" s="7">
        <f>(B26*0)</f>
        <v>0</v>
      </c>
      <c r="N26" s="9">
        <f>(B26*99)</f>
        <v>0</v>
      </c>
      <c r="O26" s="9">
        <f>($B$26*17)</f>
        <v>0</v>
      </c>
      <c r="P26" s="9">
        <f>($B$26*2)</f>
        <v>0</v>
      </c>
      <c r="Q26" s="8">
        <f>($B$26*0.07)</f>
        <v>0</v>
      </c>
      <c r="R26" s="8">
        <f>($B$26*0)</f>
        <v>0</v>
      </c>
      <c r="S26" s="11">
        <f>($B$26*0)</f>
        <v>0</v>
      </c>
      <c r="T26" s="9">
        <f>($B$26*144)</f>
        <v>0</v>
      </c>
      <c r="U26" s="8">
        <f>($B$26*0)</f>
        <v>0</v>
      </c>
      <c r="V26" s="8">
        <f>($B$26*0.02)</f>
        <v>0</v>
      </c>
      <c r="W26" s="7">
        <f>($B$26*0)</f>
        <v>0</v>
      </c>
      <c r="X26" s="8">
        <f>($B$26*0.04)</f>
        <v>0</v>
      </c>
      <c r="Y26" s="8">
        <f>($B$26*0)</f>
        <v>0</v>
      </c>
      <c r="Z26" s="9">
        <f>($B$26*3)</f>
        <v>0</v>
      </c>
      <c r="AA26" s="8">
        <f>($B$26*0.06)</f>
        <v>0</v>
      </c>
      <c r="AB26" s="9">
        <f>($B$26*0)</f>
        <v>0</v>
      </c>
    </row>
    <row r="27" spans="1:28" x14ac:dyDescent="0.2">
      <c r="A27" s="2" t="s">
        <v>49</v>
      </c>
      <c r="B27" s="6">
        <v>0</v>
      </c>
      <c r="C27" s="7">
        <f>(B27*1)</f>
        <v>0</v>
      </c>
      <c r="D27" s="7">
        <f>(B27*0.4)</f>
        <v>0</v>
      </c>
      <c r="E27" s="8">
        <f>(B27*0.05)</f>
        <v>0</v>
      </c>
      <c r="F27" s="8">
        <f>(B27*0.07)</f>
        <v>0</v>
      </c>
      <c r="G27" s="8">
        <f>(B27*0.13)</f>
        <v>0</v>
      </c>
      <c r="H27" s="9">
        <f>(B27*0)</f>
        <v>0</v>
      </c>
      <c r="I27" s="7">
        <f>(B27*13.4)</f>
        <v>0</v>
      </c>
      <c r="J27" s="7">
        <f>(B27*2.8)</f>
        <v>0</v>
      </c>
      <c r="K27" s="9">
        <f>(B27*22)</f>
        <v>0</v>
      </c>
      <c r="L27" s="9">
        <f>(B27*25)</f>
        <v>0</v>
      </c>
      <c r="M27" s="7">
        <f>(B27*0.5)</f>
        <v>0</v>
      </c>
      <c r="N27" s="9">
        <f>(B27*4)</f>
        <v>0</v>
      </c>
      <c r="O27" s="9">
        <f>(B27*232)</f>
        <v>0</v>
      </c>
      <c r="P27" s="9">
        <f>(B27*17)</f>
        <v>0</v>
      </c>
      <c r="Q27" s="8">
        <f>(B27*0.11)</f>
        <v>0</v>
      </c>
      <c r="R27" s="8">
        <f>(B27*0.07)</f>
        <v>0</v>
      </c>
      <c r="S27" s="8">
        <f>(B27*0.2)</f>
        <v>0</v>
      </c>
      <c r="T27" s="9">
        <f>(B27*77)</f>
        <v>0</v>
      </c>
      <c r="U27" s="8">
        <f>(B27*0.06)</f>
        <v>0</v>
      </c>
      <c r="V27" s="8">
        <f>(B27*0.06)</f>
        <v>0</v>
      </c>
      <c r="W27" s="7">
        <f>(B27*0.9)</f>
        <v>0</v>
      </c>
      <c r="X27" s="8">
        <f>(B27*0.26)</f>
        <v>0</v>
      </c>
      <c r="Y27" s="8">
        <f>(B27*0.1)</f>
        <v>0</v>
      </c>
      <c r="Z27" s="9">
        <f>(B27*21)</f>
        <v>0</v>
      </c>
      <c r="AA27" s="8">
        <f>(B27*0)</f>
        <v>0</v>
      </c>
      <c r="AB27" s="9">
        <f>(B27*55)</f>
        <v>0</v>
      </c>
    </row>
    <row r="28" spans="1:28" x14ac:dyDescent="0.2">
      <c r="A28" s="2" t="s">
        <v>50</v>
      </c>
      <c r="B28" s="6">
        <v>0</v>
      </c>
      <c r="C28" s="7">
        <f>(B28*1.5)</f>
        <v>0</v>
      </c>
      <c r="D28" s="7">
        <f>(B28*0.3)</f>
        <v>0</v>
      </c>
      <c r="E28" s="8">
        <f>(B28*0.03)</f>
        <v>0</v>
      </c>
      <c r="F28" s="8">
        <f>(B28*0.03)</f>
        <v>0</v>
      </c>
      <c r="G28" s="8">
        <f>(B28*0.11)</f>
        <v>0</v>
      </c>
      <c r="H28" s="9">
        <f>(B28*0)</f>
        <v>0</v>
      </c>
      <c r="I28" s="7">
        <f>(B28*5.2)</f>
        <v>0</v>
      </c>
      <c r="J28" s="7">
        <f>(B28*1.6)</f>
        <v>0</v>
      </c>
      <c r="K28" s="9">
        <f>(B28*20)</f>
        <v>0</v>
      </c>
      <c r="L28" s="9">
        <f>(B28*37)</f>
        <v>0</v>
      </c>
      <c r="M28" s="7">
        <f>(B28*1)</f>
        <v>0</v>
      </c>
      <c r="N28" s="9">
        <f>(B28*78)</f>
        <v>0</v>
      </c>
      <c r="O28" s="9">
        <f>(B28*204)</f>
        <v>0</v>
      </c>
      <c r="P28" s="9">
        <f>(B28*14)</f>
        <v>0</v>
      </c>
      <c r="Q28" s="8">
        <f>(B28*0.34)</f>
        <v>0</v>
      </c>
      <c r="R28" s="8">
        <f>(B28*0.11)</f>
        <v>0</v>
      </c>
      <c r="S28" s="8">
        <f>(B28*3.24)</f>
        <v>0</v>
      </c>
      <c r="T28" s="9">
        <f>(B28*207)</f>
        <v>0</v>
      </c>
      <c r="U28" s="8">
        <f>(B28*0.05)</f>
        <v>0</v>
      </c>
      <c r="V28" s="8">
        <f>(B28*0.08)</f>
        <v>0</v>
      </c>
      <c r="W28" s="7">
        <f>(B28*0.8)</f>
        <v>0</v>
      </c>
      <c r="X28" s="8">
        <f>(B28*0.43)</f>
        <v>0</v>
      </c>
      <c r="Y28" s="8">
        <f>(B28*0.09)</f>
        <v>0</v>
      </c>
      <c r="Z28" s="9">
        <f>(B28*39)</f>
        <v>0</v>
      </c>
      <c r="AA28" s="8">
        <f>(B28*0)</f>
        <v>0</v>
      </c>
      <c r="AB28" s="9">
        <f>(B28*23)</f>
        <v>0</v>
      </c>
    </row>
    <row r="29" spans="1:28" x14ac:dyDescent="0.2">
      <c r="A29" s="2" t="s">
        <v>51</v>
      </c>
      <c r="B29" s="9">
        <v>0</v>
      </c>
      <c r="C29" s="7">
        <f>(B29*1.3)</f>
        <v>0</v>
      </c>
      <c r="D29" s="7">
        <f>(B29*4.9)</f>
        <v>0</v>
      </c>
      <c r="E29" s="8">
        <f>(B29*1.26)</f>
        <v>0</v>
      </c>
      <c r="F29" s="8">
        <f>(B29*2.24)</f>
        <v>0</v>
      </c>
      <c r="G29" s="8">
        <f>(B29*1.13)</f>
        <v>0</v>
      </c>
      <c r="H29" s="9">
        <f>(B29*0)</f>
        <v>0</v>
      </c>
      <c r="I29" s="7">
        <f>(B29*1.9)</f>
        <v>0</v>
      </c>
      <c r="J29" s="7">
        <f>(B29*0.7)</f>
        <v>0</v>
      </c>
      <c r="K29" s="9">
        <f>(B29*8)</f>
        <v>0</v>
      </c>
      <c r="L29" s="9">
        <f>(B29*33)</f>
        <v>0</v>
      </c>
      <c r="M29" s="7">
        <f>(B29*0.3)</f>
        <v>0</v>
      </c>
      <c r="N29" s="9">
        <f>(B29*1)</f>
        <v>0</v>
      </c>
      <c r="O29" s="9">
        <f>(B29*57)</f>
        <v>0</v>
      </c>
      <c r="P29" s="9">
        <f>(B29*15)</f>
        <v>0</v>
      </c>
      <c r="Q29" s="8">
        <f>(B29*0.28)</f>
        <v>0</v>
      </c>
      <c r="R29" s="8">
        <f>(B29*0.1)</f>
        <v>0</v>
      </c>
      <c r="S29" s="8">
        <f>(B29*0.23)</f>
        <v>0</v>
      </c>
      <c r="T29" s="9">
        <f>(B29*0)</f>
        <v>0</v>
      </c>
      <c r="U29" s="8">
        <f>(B29*0.03)</f>
        <v>0</v>
      </c>
      <c r="V29" s="8">
        <f>(B29*0.02)</f>
        <v>0</v>
      </c>
      <c r="W29" s="7">
        <f>(B29*0.3)</f>
        <v>0</v>
      </c>
      <c r="X29" s="8">
        <f>(B29*0.05)</f>
        <v>0</v>
      </c>
      <c r="Y29" s="8">
        <f>(B29*0.04)</f>
        <v>0</v>
      </c>
      <c r="Z29" s="9">
        <f>(B29*5)</f>
        <v>0</v>
      </c>
      <c r="AA29" s="8">
        <f>(B29*0)</f>
        <v>0</v>
      </c>
      <c r="AB29" s="9">
        <f>(B29*0)</f>
        <v>0</v>
      </c>
    </row>
    <row r="30" spans="1:28" x14ac:dyDescent="0.2">
      <c r="A30" s="2" t="s">
        <v>52</v>
      </c>
      <c r="B30" s="9">
        <v>0</v>
      </c>
      <c r="C30" s="7">
        <f>(B30*2.4)</f>
        <v>0</v>
      </c>
      <c r="D30" s="7">
        <f>(B30*3.9)</f>
        <v>0</v>
      </c>
      <c r="E30" s="8">
        <f>(B30*0.47)</f>
        <v>0</v>
      </c>
      <c r="F30" s="8">
        <f>(B30*0.9)</f>
        <v>0</v>
      </c>
      <c r="G30" s="8">
        <f>(B30*2.34)</f>
        <v>0</v>
      </c>
      <c r="H30" s="9">
        <f>(B30*0)</f>
        <v>0</v>
      </c>
      <c r="I30" s="7">
        <f>(B30*3.4)</f>
        <v>0</v>
      </c>
      <c r="J30" s="7">
        <f>(B30*1.8)</f>
        <v>0</v>
      </c>
      <c r="K30" s="9">
        <f>(B30*52)</f>
        <v>0</v>
      </c>
      <c r="L30" s="9">
        <f>(B30*71)</f>
        <v>0</v>
      </c>
      <c r="M30" s="7">
        <f>(B30*0.7)</f>
        <v>0</v>
      </c>
      <c r="N30" s="9">
        <f>(B30*2)</f>
        <v>0</v>
      </c>
      <c r="O30" s="9">
        <f>($B$30*90)</f>
        <v>0</v>
      </c>
      <c r="P30" s="9">
        <f>($B$30*30)</f>
        <v>0</v>
      </c>
      <c r="Q30" s="8">
        <f>($B$30*0.69)</f>
        <v>0</v>
      </c>
      <c r="R30" s="8">
        <f>($B$30*0.18)</f>
        <v>0</v>
      </c>
      <c r="S30" s="8">
        <f>($B$30*0.39)</f>
        <v>0</v>
      </c>
      <c r="T30" s="9">
        <f>($B$30*0)</f>
        <v>0</v>
      </c>
      <c r="U30" s="8">
        <f>($B$30*0.07)</f>
        <v>0</v>
      </c>
      <c r="V30" s="8">
        <f>($B$30*0.02)</f>
        <v>0</v>
      </c>
      <c r="W30" s="7">
        <f>($B$30*0.3)</f>
        <v>0</v>
      </c>
      <c r="X30" s="8">
        <f>($B$30*0.09)</f>
        <v>0</v>
      </c>
      <c r="Y30" s="8">
        <f>($B$30*0.04)</f>
        <v>0</v>
      </c>
      <c r="Z30" s="9">
        <f>($B$30*12)</f>
        <v>0</v>
      </c>
      <c r="AA30" s="8">
        <f>($B$30*0)</f>
        <v>0</v>
      </c>
      <c r="AB30" s="9">
        <f>($B$30*0)</f>
        <v>0</v>
      </c>
    </row>
    <row r="31" spans="1:28" x14ac:dyDescent="0.2">
      <c r="A31" s="12" t="s">
        <v>53</v>
      </c>
      <c r="B31" s="6">
        <v>0</v>
      </c>
      <c r="C31" s="7">
        <f>(B31*1)</f>
        <v>0</v>
      </c>
      <c r="D31" s="7">
        <f>(B31*1.2)</f>
        <v>0</v>
      </c>
      <c r="E31" s="8">
        <f>(B31*0.82)</f>
        <v>0</v>
      </c>
      <c r="F31" s="8">
        <f>(B31*0.25)</f>
        <v>0</v>
      </c>
      <c r="G31" s="8">
        <f>(B31*0.05)</f>
        <v>0</v>
      </c>
      <c r="H31" s="9">
        <f>(B31*3)</f>
        <v>0</v>
      </c>
      <c r="I31" s="13">
        <f>(B31*19.5)</f>
        <v>0</v>
      </c>
      <c r="J31" s="13">
        <f>(B31*0.5)</f>
        <v>0</v>
      </c>
      <c r="K31" s="9">
        <f>(B31*20)</f>
        <v>0</v>
      </c>
      <c r="L31" s="9">
        <f>(B31*20)</f>
        <v>0</v>
      </c>
      <c r="M31" s="7">
        <f>(B31*0.4)</f>
        <v>0</v>
      </c>
      <c r="N31" s="9">
        <f>(B31*19)</f>
        <v>0</v>
      </c>
      <c r="O31" s="9">
        <f>(B31*81)</f>
        <v>0</v>
      </c>
      <c r="P31" s="9">
        <f>(B31*9)</f>
        <v>0</v>
      </c>
      <c r="Q31" s="8">
        <f>(B31*0.23)</f>
        <v>0</v>
      </c>
      <c r="R31" s="8">
        <f>(B31*0.11)</f>
        <v>0</v>
      </c>
      <c r="S31" s="8">
        <f>(B31*0.27)</f>
        <v>0</v>
      </c>
      <c r="T31" s="9">
        <f>(B31*26)</f>
        <v>0</v>
      </c>
      <c r="U31" s="8">
        <f>(B31*0.05)</f>
        <v>0</v>
      </c>
      <c r="V31" s="8">
        <f>(B31*0.07)</f>
        <v>0</v>
      </c>
      <c r="W31" s="7">
        <f>(B31*0.3)</f>
        <v>0</v>
      </c>
      <c r="X31" s="8">
        <f>(B31*0.09)</f>
        <v>0</v>
      </c>
      <c r="Y31" s="8">
        <f>(B31*0.03)</f>
        <v>0</v>
      </c>
      <c r="Z31" s="9">
        <f>(B31*2)</f>
        <v>0</v>
      </c>
      <c r="AA31" s="8">
        <f>(B31*0.04)</f>
        <v>0</v>
      </c>
      <c r="AB31" s="9">
        <f>(B31*2)</f>
        <v>0</v>
      </c>
    </row>
    <row r="32" spans="1:28" x14ac:dyDescent="0.2">
      <c r="A32" s="12" t="s">
        <v>54</v>
      </c>
      <c r="B32" s="6">
        <v>0</v>
      </c>
      <c r="C32" s="7">
        <f>(B32*0.5)</f>
        <v>0</v>
      </c>
      <c r="D32" s="7">
        <f>(B32*0.4)</f>
        <v>0</v>
      </c>
      <c r="E32" s="8">
        <f>(B32*0.2)</f>
        <v>0</v>
      </c>
      <c r="F32" s="8">
        <f>(B32*0.2)</f>
        <v>0</v>
      </c>
      <c r="G32" s="8">
        <f>(B32*0.04)</f>
        <v>0</v>
      </c>
      <c r="H32" s="9">
        <f>(B32*1)</f>
        <v>0</v>
      </c>
      <c r="I32" s="13">
        <f>(B32*10.7)</f>
        <v>0</v>
      </c>
      <c r="J32" s="13">
        <f>(B32*0.3)</f>
        <v>0</v>
      </c>
      <c r="K32" s="9">
        <f>(B32*18)</f>
        <v>0</v>
      </c>
      <c r="L32" s="9">
        <f>(B32*11)</f>
        <v>0</v>
      </c>
      <c r="M32" s="7">
        <f>(B32*0.4)</f>
        <v>0</v>
      </c>
      <c r="N32" s="9">
        <f>(B32*11)</f>
        <v>0</v>
      </c>
      <c r="O32" s="9">
        <f>($B$32*38)</f>
        <v>0</v>
      </c>
      <c r="P32" s="9">
        <f>($B$32*6)</f>
        <v>0</v>
      </c>
      <c r="Q32" s="8">
        <f>($B$32*0.33)</f>
        <v>0</v>
      </c>
      <c r="R32" s="8">
        <f>($B$32*0.05)</f>
        <v>0</v>
      </c>
      <c r="S32" s="8">
        <f>($B$32*0.16)</f>
        <v>0</v>
      </c>
      <c r="T32" s="9">
        <f>($B$32*39)</f>
        <v>0</v>
      </c>
      <c r="U32" s="8">
        <f>($B$32*0.04)</f>
        <v>0</v>
      </c>
      <c r="V32" s="8">
        <f>($B$32*0.04)</f>
        <v>0</v>
      </c>
      <c r="W32" s="7">
        <f>($B$32*0.3)</f>
        <v>0</v>
      </c>
      <c r="X32" s="8">
        <f>($B$32*0.04)</f>
        <v>0</v>
      </c>
      <c r="Y32" s="8">
        <f>($B$32*0.03)</f>
        <v>0</v>
      </c>
      <c r="Z32" s="9">
        <f>($B$32*6)</f>
        <v>0</v>
      </c>
      <c r="AA32" s="8">
        <f>($B$32*0.01)</f>
        <v>0</v>
      </c>
      <c r="AB32" s="9">
        <f>($B$32*2)</f>
        <v>0</v>
      </c>
    </row>
    <row r="33" spans="1:28" x14ac:dyDescent="0.2">
      <c r="A33" s="14" t="s">
        <v>55</v>
      </c>
      <c r="B33" s="15"/>
      <c r="C33" s="16">
        <f t="shared" ref="C33:AB33" si="2">SUM(C7:C32)</f>
        <v>0</v>
      </c>
      <c r="D33" s="16">
        <f t="shared" si="2"/>
        <v>0</v>
      </c>
      <c r="E33" s="17">
        <f t="shared" si="2"/>
        <v>0</v>
      </c>
      <c r="F33" s="17">
        <f t="shared" si="2"/>
        <v>0</v>
      </c>
      <c r="G33" s="17">
        <f t="shared" si="2"/>
        <v>0</v>
      </c>
      <c r="H33" s="18">
        <f t="shared" si="2"/>
        <v>0</v>
      </c>
      <c r="I33" s="16">
        <f t="shared" si="2"/>
        <v>0</v>
      </c>
      <c r="J33" s="16">
        <f t="shared" si="2"/>
        <v>0</v>
      </c>
      <c r="K33" s="18">
        <f t="shared" si="2"/>
        <v>0</v>
      </c>
      <c r="L33" s="18">
        <f t="shared" si="2"/>
        <v>0</v>
      </c>
      <c r="M33" s="16">
        <f t="shared" si="2"/>
        <v>0</v>
      </c>
      <c r="N33" s="18">
        <f t="shared" si="2"/>
        <v>0</v>
      </c>
      <c r="O33" s="18">
        <f t="shared" si="2"/>
        <v>0</v>
      </c>
      <c r="P33" s="18">
        <f t="shared" si="2"/>
        <v>0</v>
      </c>
      <c r="Q33" s="17">
        <f t="shared" si="2"/>
        <v>0</v>
      </c>
      <c r="R33" s="17">
        <f t="shared" si="2"/>
        <v>0</v>
      </c>
      <c r="S33" s="17">
        <f t="shared" si="2"/>
        <v>0</v>
      </c>
      <c r="T33" s="18">
        <f t="shared" si="2"/>
        <v>0</v>
      </c>
      <c r="U33" s="17">
        <f t="shared" si="2"/>
        <v>0</v>
      </c>
      <c r="V33" s="17">
        <f t="shared" si="2"/>
        <v>0</v>
      </c>
      <c r="W33" s="16">
        <f t="shared" si="2"/>
        <v>0</v>
      </c>
      <c r="X33" s="17">
        <f t="shared" si="2"/>
        <v>0</v>
      </c>
      <c r="Y33" s="17">
        <f t="shared" si="2"/>
        <v>0</v>
      </c>
      <c r="Z33" s="18">
        <f t="shared" si="2"/>
        <v>0</v>
      </c>
      <c r="AA33" s="17">
        <f t="shared" si="2"/>
        <v>0</v>
      </c>
      <c r="AB33" s="18">
        <f t="shared" si="2"/>
        <v>0</v>
      </c>
    </row>
    <row r="34" spans="1:28" s="19" customFormat="1" x14ac:dyDescent="0.2">
      <c r="A34" s="5" t="s">
        <v>56</v>
      </c>
      <c r="B34" s="9"/>
      <c r="C34" s="9">
        <f>(C33*4)</f>
        <v>0</v>
      </c>
      <c r="D34" s="9">
        <f>(D33*9)</f>
        <v>0</v>
      </c>
      <c r="E34" s="9">
        <f>(E33*9)</f>
        <v>0</v>
      </c>
      <c r="F34" s="9">
        <f>(F33*9)</f>
        <v>0</v>
      </c>
      <c r="G34" s="9">
        <f>(G33*9)</f>
        <v>0</v>
      </c>
      <c r="H34" s="9"/>
      <c r="I34" s="9">
        <f>(I33*4)</f>
        <v>0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2">
      <c r="A35" s="2" t="s">
        <v>57</v>
      </c>
      <c r="B35" s="6"/>
      <c r="C35" s="7"/>
      <c r="D35" s="7"/>
      <c r="E35" s="8"/>
      <c r="F35" s="8"/>
      <c r="G35" s="8"/>
      <c r="H35" s="9"/>
      <c r="I35" s="7"/>
      <c r="J35" s="7"/>
      <c r="K35" s="9"/>
      <c r="L35" s="9"/>
      <c r="M35" s="7"/>
      <c r="N35" s="9"/>
      <c r="O35" s="9"/>
      <c r="P35" s="9"/>
      <c r="Q35" s="8"/>
      <c r="R35" s="8"/>
      <c r="S35" s="8"/>
      <c r="T35" s="9"/>
      <c r="U35" s="8"/>
      <c r="V35" s="8"/>
      <c r="W35" s="7"/>
      <c r="X35" s="8"/>
      <c r="Y35" s="8"/>
      <c r="Z35" s="9"/>
      <c r="AA35" s="8"/>
      <c r="AB35" s="9"/>
    </row>
    <row r="36" spans="1:28" x14ac:dyDescent="0.2">
      <c r="A36" s="2" t="s">
        <v>58</v>
      </c>
      <c r="B36" s="6"/>
      <c r="C36" s="7"/>
      <c r="D36" s="7"/>
      <c r="E36" s="8"/>
      <c r="F36" s="8"/>
      <c r="G36" s="8"/>
      <c r="H36" s="9"/>
      <c r="I36" s="7"/>
      <c r="J36" s="7"/>
      <c r="K36" s="9"/>
      <c r="L36" s="9"/>
      <c r="M36" s="7"/>
      <c r="N36" s="9"/>
      <c r="O36" s="9"/>
      <c r="P36" s="9"/>
      <c r="Q36" s="8"/>
      <c r="R36" s="8"/>
      <c r="S36" s="8"/>
      <c r="T36" s="9"/>
      <c r="U36" s="8"/>
      <c r="V36" s="8"/>
      <c r="W36" s="7"/>
      <c r="X36" s="8"/>
      <c r="Y36" s="8"/>
      <c r="Z36" s="9"/>
      <c r="AA36" s="8"/>
      <c r="AB36" s="9"/>
    </row>
    <row r="37" spans="1:28" s="19" customFormat="1" x14ac:dyDescent="0.2">
      <c r="A37" s="5" t="s">
        <v>59</v>
      </c>
      <c r="B37" s="9"/>
      <c r="C37" s="7"/>
      <c r="D37" s="7"/>
      <c r="E37" s="8"/>
      <c r="F37" s="8"/>
      <c r="G37" s="8"/>
      <c r="H37" s="9"/>
      <c r="I37" s="7"/>
      <c r="J37" s="7"/>
      <c r="K37" s="9"/>
      <c r="L37" s="9"/>
      <c r="M37" s="7"/>
      <c r="N37" s="9"/>
      <c r="O37" s="9"/>
      <c r="P37" s="9"/>
      <c r="Q37" s="8"/>
      <c r="R37" s="8"/>
      <c r="S37" s="8"/>
      <c r="T37" s="9"/>
      <c r="U37" s="8"/>
      <c r="V37" s="8"/>
      <c r="W37" s="7"/>
      <c r="X37" s="8"/>
      <c r="Y37" s="8"/>
      <c r="Z37" s="9"/>
      <c r="AA37" s="8"/>
      <c r="AB37" s="9"/>
    </row>
    <row r="38" spans="1:28" x14ac:dyDescent="0.2">
      <c r="C38" s="20" t="s">
        <v>60</v>
      </c>
      <c r="D38" s="20" t="s">
        <v>61</v>
      </c>
    </row>
    <row r="39" spans="1:28" x14ac:dyDescent="0.2">
      <c r="A39" s="2" t="s">
        <v>62</v>
      </c>
      <c r="B39" s="5">
        <f>(C34+D34+I34)</f>
        <v>0</v>
      </c>
      <c r="C39" s="19"/>
      <c r="D39" s="19" t="e">
        <f>B39/C39*100</f>
        <v>#DIV/0!</v>
      </c>
      <c r="N39" s="19" t="s">
        <v>63</v>
      </c>
    </row>
    <row r="40" spans="1:28" x14ac:dyDescent="0.2">
      <c r="A40" s="2" t="s">
        <v>64</v>
      </c>
      <c r="B40" s="5" t="e">
        <f>(C34/B39)*100</f>
        <v>#DIV/0!</v>
      </c>
    </row>
    <row r="41" spans="1:28" x14ac:dyDescent="0.2">
      <c r="A41" s="2" t="s">
        <v>65</v>
      </c>
      <c r="B41" s="5" t="e">
        <f>(D34/B39)*100</f>
        <v>#DIV/0!</v>
      </c>
    </row>
    <row r="42" spans="1:28" x14ac:dyDescent="0.2">
      <c r="A42" s="2" t="s">
        <v>66</v>
      </c>
      <c r="B42" s="5" t="e">
        <f>(I34/B39)*100</f>
        <v>#DIV/0!</v>
      </c>
    </row>
    <row r="43" spans="1:28" x14ac:dyDescent="0.2">
      <c r="A43" s="2" t="s">
        <v>67</v>
      </c>
      <c r="B43" s="5" t="e">
        <f>(E34/B39)*100</f>
        <v>#DIV/0!</v>
      </c>
    </row>
    <row r="44" spans="1:28" x14ac:dyDescent="0.2">
      <c r="A44" s="2" t="s">
        <v>68</v>
      </c>
      <c r="B44" s="5" t="e">
        <f>(F34/B39)*100</f>
        <v>#DIV/0!</v>
      </c>
    </row>
    <row r="45" spans="1:28" x14ac:dyDescent="0.2">
      <c r="A45" s="22" t="s">
        <v>69</v>
      </c>
      <c r="B45" s="23" t="e">
        <f>(G34/B39)*100</f>
        <v>#DIV/0!</v>
      </c>
    </row>
    <row r="46" spans="1:28" x14ac:dyDescent="0.2">
      <c r="A46" s="2" t="s">
        <v>70</v>
      </c>
      <c r="B46" s="24" t="e">
        <f>((C7+C8+C9+C10+C11+C12+C13)/C33)*100</f>
        <v>#DIV/0!</v>
      </c>
      <c r="C46" s="25"/>
    </row>
    <row r="47" spans="1:28" x14ac:dyDescent="0.2">
      <c r="A47" s="22" t="s">
        <v>71</v>
      </c>
      <c r="B47" s="23">
        <f>((I31+I32)+(I10/2))*4</f>
        <v>0</v>
      </c>
      <c r="C47" s="26" t="e">
        <f>(B47/B39)*100</f>
        <v>#DIV/0!</v>
      </c>
    </row>
    <row r="48" spans="1:28" x14ac:dyDescent="0.2">
      <c r="A48" s="27" t="s">
        <v>72</v>
      </c>
      <c r="B48" s="27"/>
      <c r="C48" s="28" t="e">
        <f>C33/B48</f>
        <v>#DIV/0!</v>
      </c>
    </row>
  </sheetData>
  <mergeCells count="3">
    <mergeCell ref="A4:AB4"/>
    <mergeCell ref="A1:AB1"/>
    <mergeCell ref="A2:AB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Argenis</dc:creator>
  <cp:lastModifiedBy>metrosaluddosi</cp:lastModifiedBy>
  <dcterms:created xsi:type="dcterms:W3CDTF">2017-08-17T02:38:46Z</dcterms:created>
  <dcterms:modified xsi:type="dcterms:W3CDTF">2018-12-05T15:19:55Z</dcterms:modified>
</cp:coreProperties>
</file>