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jpeg" ContentType="image/jpeg"/>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 yWindow="-12" windowWidth="11976" windowHeight="3012" tabRatio="832" firstSheet="9" activeTab="14"/>
  </bookViews>
  <sheets>
    <sheet name="PROGRAMA TRABAJO" sheetId="20" state="hidden" r:id="rId1"/>
    <sheet name="SEGUIMIENTO" sheetId="18" state="hidden" r:id="rId2"/>
    <sheet name="LINEA V" sheetId="37" state="hidden" r:id="rId3"/>
    <sheet name="RESUMEN EJECUCION" sheetId="35" state="hidden" r:id="rId4"/>
    <sheet name="PRESENTACIÓN" sheetId="36" state="hidden" r:id="rId5"/>
    <sheet name="Hoja1" sheetId="21" state="hidden" r:id="rId6"/>
    <sheet name="PARTICIPACIÓN SOCIAL" sheetId="49" r:id="rId7"/>
    <sheet name="RESPONSAB. SOCIAL" sheetId="50" r:id="rId8"/>
    <sheet name="DIRECCIONAMIENTO" sheetId="28" r:id="rId9"/>
    <sheet name="SISTEMA GES ORGAN" sheetId="42" r:id="rId10"/>
    <sheet name="GESTIÓN CONTROL Y EVAL" sheetId="41" r:id="rId11"/>
    <sheet name="Resumen Línea 5" sheetId="39" state="hidden" r:id="rId12"/>
    <sheet name="Hoja2" sheetId="40" state="hidden" r:id="rId13"/>
    <sheet name="GESTION MERCADEO CORPOR" sheetId="56" r:id="rId14"/>
    <sheet name="DLLO DE SERVICIOS" sheetId="55" r:id="rId15"/>
  </sheets>
  <externalReferences>
    <externalReference r:id="rId16"/>
    <externalReference r:id="rId17"/>
    <externalReference r:id="rId18"/>
    <externalReference r:id="rId19"/>
    <externalReference r:id="rId20"/>
    <externalReference r:id="rId21"/>
  </externalReferences>
  <definedNames>
    <definedName name="_xlnm.Print_Area" localSheetId="5">Hoja1!$A$2:$E$21</definedName>
    <definedName name="_xlnm.Print_Area" localSheetId="2">'LINEA V'!$A$1:$O$99</definedName>
    <definedName name="_xlnm.Print_Area" localSheetId="4">PRESENTACIÓN!$A$1:$O$21</definedName>
    <definedName name="_xlnm.Print_Area" localSheetId="0">'PROGRAMA TRABAJO'!$A$1:$BM$33</definedName>
    <definedName name="_xlnm.Print_Area" localSheetId="3">'RESUMEN EJECUCION'!$A$1:$O$21</definedName>
    <definedName name="_xlnm.Print_Area" localSheetId="11">'Resumen Línea 5'!$A$1:$I$17</definedName>
    <definedName name="_xlnm.Print_Area" localSheetId="1">SEGUIMIENTO!$A$1:$AO$56</definedName>
    <definedName name="proj_id" localSheetId="6">'[1]Project Management Main'!$D$9</definedName>
    <definedName name="proj_id" localSheetId="7">'[1]Project Management Main'!$D$9</definedName>
    <definedName name="proj_id">'[1]Project Management Main'!$D$9</definedName>
    <definedName name="proj_mgr" localSheetId="6">'[1]Project Management Main'!$D$12</definedName>
    <definedName name="proj_mgr" localSheetId="7">'[1]Project Management Main'!$D$12</definedName>
    <definedName name="proj_mgr">'[1]Project Management Main'!$D$12</definedName>
    <definedName name="proj_nm" localSheetId="6">'[1]Project Management Main'!$D$10</definedName>
    <definedName name="proj_nm" localSheetId="7">'[1]Project Management Main'!$D$10</definedName>
    <definedName name="proj_nm">'[1]Project Management Main'!$D$10</definedName>
    <definedName name="_xlnm.Print_Titles" localSheetId="5">Hoja1!$1:$1</definedName>
    <definedName name="_xlnm.Print_Titles" localSheetId="2">'LINEA V'!$10:$10</definedName>
    <definedName name="_xlnm.Print_Titles" localSheetId="0">'PROGRAMA TRABAJO'!$1:$3</definedName>
    <definedName name="_xlnm.Print_Titles" localSheetId="11">'Resumen Línea 5'!$2:$2</definedName>
    <definedName name="_xlnm.Print_Titles" localSheetId="1">SEGUIMIENTO!$1:$3</definedName>
  </definedNames>
  <calcPr calcId="125725"/>
</workbook>
</file>

<file path=xl/calcChain.xml><?xml version="1.0" encoding="utf-8"?>
<calcChain xmlns="http://schemas.openxmlformats.org/spreadsheetml/2006/main">
  <c r="L43" i="55"/>
  <c r="L50" i="56"/>
  <c r="L63" i="41"/>
  <c r="L69" i="42"/>
  <c r="L56" i="28"/>
  <c r="L30" i="49"/>
  <c r="L50" i="50"/>
  <c r="I31"/>
  <c r="I37" i="55"/>
  <c r="I28"/>
  <c r="I29"/>
  <c r="I27"/>
  <c r="I26"/>
  <c r="I25"/>
  <c r="I24"/>
  <c r="I23"/>
  <c r="I14"/>
  <c r="I12"/>
  <c r="I45" i="56"/>
  <c r="I43"/>
  <c r="I35"/>
  <c r="I34"/>
  <c r="I33"/>
  <c r="I25"/>
  <c r="I23"/>
  <c r="I12"/>
  <c r="I57" i="41"/>
  <c r="I54"/>
  <c r="I53"/>
  <c r="I51"/>
  <c r="I42"/>
  <c r="I41"/>
  <c r="I40"/>
  <c r="I32"/>
  <c r="I31"/>
  <c r="I30"/>
  <c r="I29"/>
  <c r="I28"/>
  <c r="I26"/>
  <c r="I18"/>
  <c r="I17"/>
  <c r="I16"/>
  <c r="I15"/>
  <c r="I14"/>
  <c r="I12"/>
  <c r="I60" i="42"/>
  <c r="I52"/>
  <c r="I51"/>
  <c r="I43"/>
  <c r="I41"/>
  <c r="I40"/>
  <c r="I39"/>
  <c r="I31"/>
  <c r="I30"/>
  <c r="I28"/>
  <c r="I27"/>
  <c r="I19"/>
  <c r="I17"/>
  <c r="I15"/>
  <c r="I14"/>
  <c r="I12"/>
  <c r="I50" i="28"/>
  <c r="I42"/>
  <c r="I41"/>
  <c r="I39"/>
  <c r="I38"/>
  <c r="I37"/>
  <c r="I36"/>
  <c r="I34"/>
  <c r="I33"/>
  <c r="I32"/>
  <c r="I31"/>
  <c r="I30"/>
  <c r="I29"/>
  <c r="I28"/>
  <c r="I27"/>
  <c r="I26"/>
  <c r="I25"/>
  <c r="I17"/>
  <c r="I16"/>
  <c r="I14"/>
  <c r="I12"/>
  <c r="I45" i="50"/>
  <c r="I43"/>
  <c r="I35"/>
  <c r="I34"/>
  <c r="I33"/>
  <c r="I32"/>
  <c r="I30"/>
  <c r="I20"/>
  <c r="I19"/>
  <c r="I18"/>
  <c r="I17"/>
  <c r="I16"/>
  <c r="I15"/>
  <c r="I14"/>
  <c r="I13"/>
  <c r="I12"/>
  <c r="I24" i="49"/>
  <c r="I15"/>
  <c r="I14"/>
  <c r="I12"/>
  <c r="G5" i="40"/>
  <c r="F5"/>
  <c r="E5"/>
  <c r="D5"/>
  <c r="C5"/>
  <c r="B5"/>
  <c r="G4"/>
  <c r="F4"/>
  <c r="E4"/>
  <c r="D4"/>
  <c r="C4"/>
  <c r="B4"/>
  <c r="G3"/>
  <c r="F3"/>
  <c r="E3"/>
  <c r="D3"/>
  <c r="C3"/>
  <c r="B3"/>
  <c r="G2"/>
  <c r="G7" s="1"/>
  <c r="F2"/>
  <c r="F7" s="1"/>
  <c r="E2"/>
  <c r="D2"/>
  <c r="D7" s="1"/>
  <c r="C2"/>
  <c r="B2"/>
  <c r="H18" i="39"/>
  <c r="L17"/>
  <c r="K17"/>
  <c r="M17" s="1"/>
  <c r="L16"/>
  <c r="K16"/>
  <c r="M16" s="1"/>
  <c r="L15"/>
  <c r="K15"/>
  <c r="F15"/>
  <c r="E15"/>
  <c r="L13"/>
  <c r="K13"/>
  <c r="L12"/>
  <c r="K12"/>
  <c r="L11"/>
  <c r="K11"/>
  <c r="L10"/>
  <c r="K10"/>
  <c r="L9"/>
  <c r="K9"/>
  <c r="L8"/>
  <c r="K8"/>
  <c r="E8"/>
  <c r="L7"/>
  <c r="K7"/>
  <c r="L6"/>
  <c r="K6"/>
  <c r="L5"/>
  <c r="K5"/>
  <c r="E5"/>
  <c r="L4"/>
  <c r="K4"/>
  <c r="L3"/>
  <c r="K3"/>
  <c r="K18" s="1"/>
  <c r="F6" i="40" s="1"/>
  <c r="E3" i="39"/>
  <c r="B3"/>
  <c r="B18" s="1"/>
  <c r="C6" i="40" s="1"/>
  <c r="C7" s="1"/>
  <c r="M7" i="39"/>
  <c r="M4"/>
  <c r="E18"/>
  <c r="O18" i="36"/>
  <c r="N18"/>
  <c r="K18"/>
  <c r="J18"/>
  <c r="G18"/>
  <c r="F18"/>
  <c r="C18"/>
  <c r="B18"/>
  <c r="L17"/>
  <c r="L16"/>
  <c r="L15"/>
  <c r="H15"/>
  <c r="L14"/>
  <c r="L13"/>
  <c r="L12"/>
  <c r="L11"/>
  <c r="H11"/>
  <c r="L10"/>
  <c r="L9"/>
  <c r="L8"/>
  <c r="H8"/>
  <c r="L7"/>
  <c r="L6"/>
  <c r="H6"/>
  <c r="D6"/>
  <c r="O18" i="35"/>
  <c r="N18"/>
  <c r="K18"/>
  <c r="J18"/>
  <c r="G18"/>
  <c r="F18"/>
  <c r="C18"/>
  <c r="B18"/>
  <c r="C19" s="1"/>
  <c r="L17"/>
  <c r="L16"/>
  <c r="L15"/>
  <c r="H15"/>
  <c r="L14"/>
  <c r="L13"/>
  <c r="L12"/>
  <c r="L11"/>
  <c r="H11"/>
  <c r="L10"/>
  <c r="L9"/>
  <c r="L8"/>
  <c r="H8"/>
  <c r="L7"/>
  <c r="L6"/>
  <c r="H6"/>
  <c r="D6"/>
  <c r="H104" i="37"/>
  <c r="C19" i="36"/>
  <c r="L103" i="37"/>
  <c r="L102"/>
  <c r="L101"/>
  <c r="N100"/>
  <c r="L100"/>
  <c r="L99"/>
  <c r="N99" s="1"/>
  <c r="N97"/>
  <c r="L97"/>
  <c r="L96"/>
  <c r="N95"/>
  <c r="L95"/>
  <c r="N93"/>
  <c r="L93"/>
  <c r="L91"/>
  <c r="E91"/>
  <c r="L90"/>
  <c r="N90" s="1"/>
  <c r="L89"/>
  <c r="N89" s="1"/>
  <c r="I87" s="1"/>
  <c r="I14" i="39" s="1"/>
  <c r="L87" i="37"/>
  <c r="N87" s="1"/>
  <c r="N86"/>
  <c r="L86"/>
  <c r="N85"/>
  <c r="L85"/>
  <c r="N84"/>
  <c r="L84"/>
  <c r="N83"/>
  <c r="L83"/>
  <c r="N82"/>
  <c r="L82"/>
  <c r="N81"/>
  <c r="L81"/>
  <c r="N80"/>
  <c r="L80"/>
  <c r="N79"/>
  <c r="L79"/>
  <c r="N78"/>
  <c r="L78"/>
  <c r="L77"/>
  <c r="N76"/>
  <c r="L76"/>
  <c r="N75"/>
  <c r="I75" s="1"/>
  <c r="I13" i="39" s="1"/>
  <c r="L75" i="37"/>
  <c r="N74"/>
  <c r="L74"/>
  <c r="N73"/>
  <c r="L73"/>
  <c r="N72"/>
  <c r="L72"/>
  <c r="N71"/>
  <c r="L71"/>
  <c r="N70"/>
  <c r="L70"/>
  <c r="N69"/>
  <c r="L69"/>
  <c r="N68"/>
  <c r="L68"/>
  <c r="N67"/>
  <c r="L67"/>
  <c r="N66"/>
  <c r="I66" s="1"/>
  <c r="I12" i="39" s="1"/>
  <c r="L66" i="37"/>
  <c r="N63"/>
  <c r="L63"/>
  <c r="N61"/>
  <c r="I61" s="1"/>
  <c r="I11" i="39" s="1"/>
  <c r="L61" i="37"/>
  <c r="N60"/>
  <c r="L60"/>
  <c r="N57"/>
  <c r="L57"/>
  <c r="L55"/>
  <c r="N55" s="1"/>
  <c r="L54"/>
  <c r="N54" s="1"/>
  <c r="L52"/>
  <c r="L50"/>
  <c r="N50" s="1"/>
  <c r="N49"/>
  <c r="L49"/>
  <c r="N48"/>
  <c r="L48"/>
  <c r="N47"/>
  <c r="L47"/>
  <c r="L46"/>
  <c r="L45"/>
  <c r="N44"/>
  <c r="L44"/>
  <c r="N43"/>
  <c r="L43"/>
  <c r="L41"/>
  <c r="N41" s="1"/>
  <c r="L39"/>
  <c r="N39" s="1"/>
  <c r="N38"/>
  <c r="L38"/>
  <c r="N37"/>
  <c r="L37"/>
  <c r="L35"/>
  <c r="N35" s="1"/>
  <c r="N52"/>
  <c r="N91"/>
  <c r="I91" s="1"/>
  <c r="I15" i="39" s="1"/>
  <c r="N96" i="37"/>
  <c r="I96" s="1"/>
  <c r="I16" i="39" s="1"/>
  <c r="M15"/>
  <c r="I99" i="37"/>
  <c r="I17" i="39" s="1"/>
  <c r="N101" i="37"/>
  <c r="E35"/>
  <c r="N30"/>
  <c r="L30"/>
  <c r="N29"/>
  <c r="L29"/>
  <c r="N28"/>
  <c r="L28"/>
  <c r="N26"/>
  <c r="I26" s="1"/>
  <c r="I6" i="39" s="1"/>
  <c r="L26" i="37"/>
  <c r="N25"/>
  <c r="L25"/>
  <c r="N24"/>
  <c r="L24"/>
  <c r="N23"/>
  <c r="L23"/>
  <c r="L22"/>
  <c r="E22"/>
  <c r="N20"/>
  <c r="L20"/>
  <c r="N18"/>
  <c r="L18"/>
  <c r="N17"/>
  <c r="L17"/>
  <c r="N16"/>
  <c r="L16"/>
  <c r="N15"/>
  <c r="L15"/>
  <c r="N14"/>
  <c r="L14"/>
  <c r="L13"/>
  <c r="N12"/>
  <c r="L12"/>
  <c r="N11"/>
  <c r="N104"/>
  <c r="L11"/>
  <c r="E11"/>
  <c r="AY123" i="18"/>
  <c r="AW123"/>
  <c r="AU123"/>
  <c r="AY122"/>
  <c r="AW122"/>
  <c r="AU122"/>
  <c r="BC121"/>
  <c r="AS121"/>
  <c r="AH121"/>
  <c r="F121"/>
  <c r="E121"/>
  <c r="BK120"/>
  <c r="BJ120"/>
  <c r="BI120"/>
  <c r="BH120"/>
  <c r="BB120"/>
  <c r="BK119"/>
  <c r="BJ119"/>
  <c r="BI119"/>
  <c r="BH119"/>
  <c r="BB119"/>
  <c r="BK118"/>
  <c r="BJ118"/>
  <c r="BI118"/>
  <c r="BH118"/>
  <c r="BB118"/>
  <c r="BD118" s="1"/>
  <c r="AX118"/>
  <c r="AW118"/>
  <c r="AY118" s="1"/>
  <c r="AV118"/>
  <c r="AU118"/>
  <c r="AT118"/>
  <c r="AR118"/>
  <c r="BA118" s="1"/>
  <c r="C118"/>
  <c r="B118"/>
  <c r="AP118" s="1"/>
  <c r="BK117"/>
  <c r="BJ117"/>
  <c r="BI117"/>
  <c r="BH117"/>
  <c r="BB117"/>
  <c r="BK116"/>
  <c r="BJ116"/>
  <c r="BI116"/>
  <c r="BH116"/>
  <c r="BB116"/>
  <c r="BD116" s="1"/>
  <c r="BK115"/>
  <c r="BJ115"/>
  <c r="BI115"/>
  <c r="BH115"/>
  <c r="BB115"/>
  <c r="AX115"/>
  <c r="AW115"/>
  <c r="AV115"/>
  <c r="AU115"/>
  <c r="AT115"/>
  <c r="AR115"/>
  <c r="BA115" s="1"/>
  <c r="C115"/>
  <c r="B115"/>
  <c r="AP115" s="1"/>
  <c r="BK114"/>
  <c r="BJ114"/>
  <c r="BI114"/>
  <c r="BH114"/>
  <c r="BL114" s="1"/>
  <c r="BB114"/>
  <c r="BD114" s="1"/>
  <c r="BK113"/>
  <c r="BJ113"/>
  <c r="BI113"/>
  <c r="BH113"/>
  <c r="BB113"/>
  <c r="BD113" s="1"/>
  <c r="BK112"/>
  <c r="BJ112"/>
  <c r="BI112"/>
  <c r="BH112"/>
  <c r="BL112" s="1"/>
  <c r="BB112"/>
  <c r="BD112" s="1"/>
  <c r="AX112"/>
  <c r="AW112"/>
  <c r="AV112"/>
  <c r="AU112"/>
  <c r="AT112"/>
  <c r="AR112"/>
  <c r="BA112" s="1"/>
  <c r="C112"/>
  <c r="B112"/>
  <c r="AP112" s="1"/>
  <c r="BK111"/>
  <c r="BJ111"/>
  <c r="BI111"/>
  <c r="BH111"/>
  <c r="BB111"/>
  <c r="BK110"/>
  <c r="BJ110"/>
  <c r="BI110"/>
  <c r="BH110"/>
  <c r="BB110"/>
  <c r="BK109"/>
  <c r="BJ109"/>
  <c r="BI109"/>
  <c r="BH109"/>
  <c r="BB109"/>
  <c r="BD109" s="1"/>
  <c r="AX109"/>
  <c r="AW109"/>
  <c r="AV109"/>
  <c r="AU109"/>
  <c r="AT109"/>
  <c r="AR109"/>
  <c r="BA109" s="1"/>
  <c r="C109"/>
  <c r="B109"/>
  <c r="AP109" s="1"/>
  <c r="A109"/>
  <c r="BC108"/>
  <c r="AS108"/>
  <c r="AH108"/>
  <c r="AI108" s="1"/>
  <c r="F108"/>
  <c r="G108" s="1"/>
  <c r="K108" s="1"/>
  <c r="P108" s="1"/>
  <c r="U108" s="1"/>
  <c r="Z108" s="1"/>
  <c r="AF108" s="1"/>
  <c r="AG108" s="1"/>
  <c r="E108"/>
  <c r="BK107"/>
  <c r="BJ107"/>
  <c r="BI107"/>
  <c r="BH107"/>
  <c r="BB107"/>
  <c r="BK106"/>
  <c r="BJ106"/>
  <c r="BI106"/>
  <c r="BH106"/>
  <c r="BB106"/>
  <c r="BK105"/>
  <c r="BJ105"/>
  <c r="BI105"/>
  <c r="BH105"/>
  <c r="BB105"/>
  <c r="BD105" s="1"/>
  <c r="AX105"/>
  <c r="AW105"/>
  <c r="AY105" s="1"/>
  <c r="AZ105" s="1"/>
  <c r="AV105"/>
  <c r="AU105"/>
  <c r="AT105"/>
  <c r="AR105"/>
  <c r="B105"/>
  <c r="AP105" s="1"/>
  <c r="BK104"/>
  <c r="BJ104"/>
  <c r="BI104"/>
  <c r="BH104"/>
  <c r="BB104"/>
  <c r="BK103"/>
  <c r="BJ103"/>
  <c r="BI103"/>
  <c r="BH103"/>
  <c r="BL103" s="1"/>
  <c r="BB103"/>
  <c r="BD103" s="1"/>
  <c r="BK102"/>
  <c r="BJ102"/>
  <c r="BI102"/>
  <c r="BH102"/>
  <c r="BB102"/>
  <c r="AX102"/>
  <c r="AW102"/>
  <c r="AV102"/>
  <c r="AU102"/>
  <c r="AT102"/>
  <c r="AR102"/>
  <c r="BA102" s="1"/>
  <c r="C102"/>
  <c r="B102"/>
  <c r="BK101"/>
  <c r="BJ101"/>
  <c r="BI101"/>
  <c r="BH101"/>
  <c r="BB101"/>
  <c r="BD101" s="1"/>
  <c r="BK100"/>
  <c r="BJ100"/>
  <c r="BI100"/>
  <c r="BH100"/>
  <c r="BB100"/>
  <c r="BD100" s="1"/>
  <c r="BK99"/>
  <c r="BJ99"/>
  <c r="BI99"/>
  <c r="BH99"/>
  <c r="BB99"/>
  <c r="BD99"/>
  <c r="AX99"/>
  <c r="AW99"/>
  <c r="AV99"/>
  <c r="AU99"/>
  <c r="AY99" s="1"/>
  <c r="AZ99" s="1"/>
  <c r="AT99"/>
  <c r="AR99"/>
  <c r="BA99" s="1"/>
  <c r="C99"/>
  <c r="B99"/>
  <c r="AP99" s="1"/>
  <c r="BK98"/>
  <c r="BJ98"/>
  <c r="BI98"/>
  <c r="BH98"/>
  <c r="BL98" s="1"/>
  <c r="BB98"/>
  <c r="BK97"/>
  <c r="BJ97"/>
  <c r="BI97"/>
  <c r="BH97"/>
  <c r="BB97"/>
  <c r="BK96"/>
  <c r="BJ96"/>
  <c r="BI96"/>
  <c r="BH96"/>
  <c r="BB96"/>
  <c r="BD96"/>
  <c r="AX96"/>
  <c r="AW96"/>
  <c r="AV96"/>
  <c r="AU96"/>
  <c r="AT96"/>
  <c r="AR96"/>
  <c r="BA96" s="1"/>
  <c r="C96"/>
  <c r="B96"/>
  <c r="AP96" s="1"/>
  <c r="A96"/>
  <c r="BC95"/>
  <c r="AS95"/>
  <c r="AH95"/>
  <c r="F95"/>
  <c r="E95"/>
  <c r="BH94"/>
  <c r="BG94"/>
  <c r="BB94"/>
  <c r="BH93"/>
  <c r="BB93"/>
  <c r="BD93" s="1"/>
  <c r="BH92"/>
  <c r="BB92"/>
  <c r="AX92"/>
  <c r="AW92"/>
  <c r="AV92"/>
  <c r="AU92"/>
  <c r="AY92" s="1"/>
  <c r="AZ92" s="1"/>
  <c r="AT92"/>
  <c r="AR92"/>
  <c r="BA92" s="1"/>
  <c r="C92"/>
  <c r="B92"/>
  <c r="AP92" s="1"/>
  <c r="BK91"/>
  <c r="BJ91"/>
  <c r="BI91"/>
  <c r="BH91"/>
  <c r="BB91"/>
  <c r="BD91" s="1"/>
  <c r="BK90"/>
  <c r="BJ90"/>
  <c r="BI90"/>
  <c r="BH90"/>
  <c r="BL90" s="1"/>
  <c r="BB90"/>
  <c r="BD90" s="1"/>
  <c r="BK89"/>
  <c r="BJ89"/>
  <c r="BI89"/>
  <c r="BH89"/>
  <c r="BB89"/>
  <c r="BD89" s="1"/>
  <c r="AX89"/>
  <c r="AW89"/>
  <c r="AV89"/>
  <c r="AU89"/>
  <c r="AY89" s="1"/>
  <c r="AZ89" s="1"/>
  <c r="AT89"/>
  <c r="AR89"/>
  <c r="BA89" s="1"/>
  <c r="C89"/>
  <c r="B89"/>
  <c r="AP89" s="1"/>
  <c r="BK88"/>
  <c r="BJ88"/>
  <c r="BI88"/>
  <c r="BH88"/>
  <c r="BL88" s="1"/>
  <c r="BM88" s="1"/>
  <c r="BN88" s="1"/>
  <c r="BO88" s="1"/>
  <c r="BB88"/>
  <c r="BK87"/>
  <c r="BJ87"/>
  <c r="BI87"/>
  <c r="BH87"/>
  <c r="BL87" s="1"/>
  <c r="BB87"/>
  <c r="BK86"/>
  <c r="BJ86"/>
  <c r="BI86"/>
  <c r="BH86"/>
  <c r="BB86"/>
  <c r="AX86"/>
  <c r="AW86"/>
  <c r="AV86"/>
  <c r="AU86"/>
  <c r="AT86"/>
  <c r="AR86"/>
  <c r="BA86" s="1"/>
  <c r="C86"/>
  <c r="B86"/>
  <c r="BK85"/>
  <c r="BJ85"/>
  <c r="BI85"/>
  <c r="BH85"/>
  <c r="BB85"/>
  <c r="BD85" s="1"/>
  <c r="BK84"/>
  <c r="BJ84"/>
  <c r="BI84"/>
  <c r="BH84"/>
  <c r="BL84" s="1"/>
  <c r="BM84" s="1"/>
  <c r="BN84" s="1"/>
  <c r="BO84" s="1"/>
  <c r="BB84"/>
  <c r="BK83"/>
  <c r="BJ83"/>
  <c r="BI83"/>
  <c r="BH83"/>
  <c r="BB83"/>
  <c r="BD83" s="1"/>
  <c r="AX83"/>
  <c r="AW83"/>
  <c r="AV83"/>
  <c r="AU83"/>
  <c r="AT83"/>
  <c r="AR83"/>
  <c r="BA83" s="1"/>
  <c r="C83"/>
  <c r="B83"/>
  <c r="AP83" s="1"/>
  <c r="A83"/>
  <c r="BC82"/>
  <c r="AS82"/>
  <c r="AH82"/>
  <c r="F82"/>
  <c r="E82"/>
  <c r="BH81"/>
  <c r="BG81"/>
  <c r="BB81"/>
  <c r="BD81"/>
  <c r="BA81"/>
  <c r="BH80"/>
  <c r="BB80"/>
  <c r="BD80"/>
  <c r="BA80"/>
  <c r="BH79"/>
  <c r="BB79"/>
  <c r="BD79"/>
  <c r="AX79"/>
  <c r="AW79"/>
  <c r="AV79"/>
  <c r="AU79"/>
  <c r="AT79"/>
  <c r="AR79"/>
  <c r="C79"/>
  <c r="B79"/>
  <c r="AP79" s="1"/>
  <c r="BK78"/>
  <c r="BJ78"/>
  <c r="BI78"/>
  <c r="BH78"/>
  <c r="BL78" s="1"/>
  <c r="BM78" s="1"/>
  <c r="BB78"/>
  <c r="BA78"/>
  <c r="BK77"/>
  <c r="BJ77"/>
  <c r="BI77"/>
  <c r="BH77"/>
  <c r="BB77"/>
  <c r="BD77"/>
  <c r="BA77"/>
  <c r="BK76"/>
  <c r="BJ76"/>
  <c r="BI76"/>
  <c r="BH76"/>
  <c r="BB76"/>
  <c r="AX76"/>
  <c r="AW76"/>
  <c r="AV76"/>
  <c r="AU76"/>
  <c r="AT76"/>
  <c r="AR76"/>
  <c r="C76"/>
  <c r="B76"/>
  <c r="AP76" s="1"/>
  <c r="BK75"/>
  <c r="BJ75"/>
  <c r="BI75"/>
  <c r="BH75"/>
  <c r="BB75"/>
  <c r="BD75"/>
  <c r="BK74"/>
  <c r="BJ74"/>
  <c r="BI74"/>
  <c r="BH74"/>
  <c r="BL74" s="1"/>
  <c r="BM74" s="1"/>
  <c r="BN74" s="1"/>
  <c r="BO74" s="1"/>
  <c r="BB74"/>
  <c r="BD74"/>
  <c r="BK73"/>
  <c r="BJ73"/>
  <c r="BI73"/>
  <c r="BH73"/>
  <c r="BB73"/>
  <c r="BD73"/>
  <c r="AX73"/>
  <c r="AW73"/>
  <c r="AV73"/>
  <c r="AU73"/>
  <c r="AT73"/>
  <c r="AR73"/>
  <c r="BA73" s="1"/>
  <c r="C73"/>
  <c r="B73"/>
  <c r="AP73" s="1"/>
  <c r="BK72"/>
  <c r="BJ72"/>
  <c r="BI72"/>
  <c r="BH72"/>
  <c r="BB72"/>
  <c r="BK71"/>
  <c r="BJ71"/>
  <c r="BI71"/>
  <c r="BH71"/>
  <c r="BB71"/>
  <c r="BD71" s="1"/>
  <c r="BK70"/>
  <c r="BJ70"/>
  <c r="BI70"/>
  <c r="BH70"/>
  <c r="BL70" s="1"/>
  <c r="BB70"/>
  <c r="BD70" s="1"/>
  <c r="AX70"/>
  <c r="AW70"/>
  <c r="AV70"/>
  <c r="AU70"/>
  <c r="AT70"/>
  <c r="AR70"/>
  <c r="BA70" s="1"/>
  <c r="C70"/>
  <c r="B70"/>
  <c r="AP70" s="1"/>
  <c r="A70"/>
  <c r="BC69"/>
  <c r="AS69"/>
  <c r="AH69"/>
  <c r="F69"/>
  <c r="E69"/>
  <c r="BK68"/>
  <c r="BJ68"/>
  <c r="BI68"/>
  <c r="BH68"/>
  <c r="BL68" s="1"/>
  <c r="BB68"/>
  <c r="BA68"/>
  <c r="BK67"/>
  <c r="BJ67"/>
  <c r="BI67"/>
  <c r="BH67"/>
  <c r="BB67"/>
  <c r="BD67" s="1"/>
  <c r="BA67"/>
  <c r="BK66"/>
  <c r="BJ66"/>
  <c r="BI66"/>
  <c r="BH66"/>
  <c r="BB66"/>
  <c r="AX66"/>
  <c r="AW66"/>
  <c r="AV66"/>
  <c r="AU66"/>
  <c r="AT66"/>
  <c r="AR66"/>
  <c r="C66"/>
  <c r="B66"/>
  <c r="BK65"/>
  <c r="BJ65"/>
  <c r="BI65"/>
  <c r="BH65"/>
  <c r="BB65"/>
  <c r="BK64"/>
  <c r="BJ64"/>
  <c r="BI64"/>
  <c r="BH64"/>
  <c r="BB64"/>
  <c r="BK63"/>
  <c r="BJ63"/>
  <c r="BI63"/>
  <c r="BH63"/>
  <c r="BL63" s="1"/>
  <c r="BB63"/>
  <c r="AX63"/>
  <c r="AW63"/>
  <c r="AV63"/>
  <c r="AU63"/>
  <c r="AT63"/>
  <c r="AR63"/>
  <c r="BA63" s="1"/>
  <c r="C63"/>
  <c r="B63"/>
  <c r="AP63" s="1"/>
  <c r="BK62"/>
  <c r="BJ62"/>
  <c r="BI62"/>
  <c r="BH62"/>
  <c r="BB62"/>
  <c r="BK61"/>
  <c r="BJ61"/>
  <c r="BI61"/>
  <c r="BH61"/>
  <c r="BB61"/>
  <c r="BK60"/>
  <c r="BJ60"/>
  <c r="BI60"/>
  <c r="BH60"/>
  <c r="BL60" s="1"/>
  <c r="BB60"/>
  <c r="AX60"/>
  <c r="AW60"/>
  <c r="AV60"/>
  <c r="AU60"/>
  <c r="AT60"/>
  <c r="AR60"/>
  <c r="BA60" s="1"/>
  <c r="C60"/>
  <c r="B60"/>
  <c r="BK59"/>
  <c r="BJ59"/>
  <c r="BI59"/>
  <c r="BH59"/>
  <c r="BB59"/>
  <c r="BK58"/>
  <c r="BJ58"/>
  <c r="BI58"/>
  <c r="BH58"/>
  <c r="BB58"/>
  <c r="BD58" s="1"/>
  <c r="BK57"/>
  <c r="BJ57"/>
  <c r="BI57"/>
  <c r="BH57"/>
  <c r="BL57" s="1"/>
  <c r="BB57"/>
  <c r="BD57" s="1"/>
  <c r="AX57"/>
  <c r="AW57"/>
  <c r="AV57"/>
  <c r="AU57"/>
  <c r="AT57"/>
  <c r="AR57"/>
  <c r="BA57" s="1"/>
  <c r="C57"/>
  <c r="B57"/>
  <c r="AP57" s="1"/>
  <c r="A57"/>
  <c r="BC56"/>
  <c r="AS56"/>
  <c r="F56"/>
  <c r="E56"/>
  <c r="BJ54"/>
  <c r="BI54"/>
  <c r="BH54"/>
  <c r="AJ54"/>
  <c r="AI54"/>
  <c r="AH54"/>
  <c r="BK52"/>
  <c r="BI52"/>
  <c r="BH52"/>
  <c r="AX52"/>
  <c r="AW52"/>
  <c r="AV52"/>
  <c r="AU52"/>
  <c r="AT52"/>
  <c r="AR52"/>
  <c r="AP52"/>
  <c r="AG52"/>
  <c r="AF52"/>
  <c r="BJ50"/>
  <c r="BI50"/>
  <c r="BH50"/>
  <c r="AH50"/>
  <c r="BB50" s="1"/>
  <c r="BD50" s="1"/>
  <c r="AG48"/>
  <c r="BK46"/>
  <c r="BI46"/>
  <c r="BH46"/>
  <c r="AG46"/>
  <c r="AF46"/>
  <c r="AE46"/>
  <c r="BK44"/>
  <c r="BJ44"/>
  <c r="BI44"/>
  <c r="BH44"/>
  <c r="AX44"/>
  <c r="AW44"/>
  <c r="AV44"/>
  <c r="AU44"/>
  <c r="AT44"/>
  <c r="AR44"/>
  <c r="BA44" s="1"/>
  <c r="AP44"/>
  <c r="AE44"/>
  <c r="AD44"/>
  <c r="AC44"/>
  <c r="BJ42"/>
  <c r="BI42"/>
  <c r="BH42"/>
  <c r="AJ42"/>
  <c r="AI42"/>
  <c r="AJ40"/>
  <c r="AI40"/>
  <c r="AH40"/>
  <c r="AG40"/>
  <c r="AF40"/>
  <c r="AE40"/>
  <c r="BK38"/>
  <c r="BJ38"/>
  <c r="BI38"/>
  <c r="BH38"/>
  <c r="AE38"/>
  <c r="AD38"/>
  <c r="AC38"/>
  <c r="AB38"/>
  <c r="AA38"/>
  <c r="BK36"/>
  <c r="BJ36"/>
  <c r="BH36"/>
  <c r="AX36"/>
  <c r="AW36"/>
  <c r="AV36"/>
  <c r="AU36"/>
  <c r="AT36"/>
  <c r="AR36"/>
  <c r="AP36"/>
  <c r="U36"/>
  <c r="T36"/>
  <c r="S36"/>
  <c r="R36"/>
  <c r="BI34"/>
  <c r="BH34"/>
  <c r="BL34" s="1"/>
  <c r="AJ34"/>
  <c r="AI34"/>
  <c r="AH34"/>
  <c r="AG34"/>
  <c r="AJ32"/>
  <c r="AI32"/>
  <c r="AH32"/>
  <c r="AG32"/>
  <c r="AJ30"/>
  <c r="AI30"/>
  <c r="AH30"/>
  <c r="AG30"/>
  <c r="BI28"/>
  <c r="BH28"/>
  <c r="AJ28"/>
  <c r="AI28"/>
  <c r="AH28"/>
  <c r="AG28"/>
  <c r="AF28"/>
  <c r="BK26"/>
  <c r="BI26"/>
  <c r="BH26"/>
  <c r="AX26"/>
  <c r="AW26"/>
  <c r="AV26"/>
  <c r="AU26"/>
  <c r="AT26"/>
  <c r="AR26"/>
  <c r="AP26"/>
  <c r="AF26"/>
  <c r="AE26"/>
  <c r="BK24"/>
  <c r="BJ24"/>
  <c r="BI24"/>
  <c r="BH24"/>
  <c r="AE24"/>
  <c r="AG22"/>
  <c r="AF22"/>
  <c r="AE22"/>
  <c r="AD22"/>
  <c r="AD20"/>
  <c r="AC20"/>
  <c r="AB20"/>
  <c r="AB18"/>
  <c r="AA18"/>
  <c r="Z18"/>
  <c r="Y18"/>
  <c r="X18"/>
  <c r="W18"/>
  <c r="V18"/>
  <c r="U18"/>
  <c r="T18"/>
  <c r="S18"/>
  <c r="R18"/>
  <c r="Q18"/>
  <c r="BK16"/>
  <c r="BJ16"/>
  <c r="BI16"/>
  <c r="AX16"/>
  <c r="AW16"/>
  <c r="AV16"/>
  <c r="AU16"/>
  <c r="AT16"/>
  <c r="AR16"/>
  <c r="AP16"/>
  <c r="N16"/>
  <c r="M16"/>
  <c r="L16"/>
  <c r="K16"/>
  <c r="J16"/>
  <c r="I16"/>
  <c r="BC15"/>
  <c r="AS15"/>
  <c r="F15"/>
  <c r="G15" s="1"/>
  <c r="H15" s="1"/>
  <c r="I15" s="1"/>
  <c r="J15" s="1"/>
  <c r="K15" s="1"/>
  <c r="L15" s="1"/>
  <c r="M15" s="1"/>
  <c r="N15" s="1"/>
  <c r="O15" s="1"/>
  <c r="P15" s="1"/>
  <c r="Q15" s="1"/>
  <c r="R15" s="1"/>
  <c r="S15" s="1"/>
  <c r="T15" s="1"/>
  <c r="U15" s="1"/>
  <c r="V15" s="1"/>
  <c r="E15"/>
  <c r="BK14"/>
  <c r="BJ14"/>
  <c r="BI14"/>
  <c r="BH14"/>
  <c r="BB14"/>
  <c r="BD14" s="1"/>
  <c r="BK13"/>
  <c r="BJ13"/>
  <c r="BI13"/>
  <c r="BH13"/>
  <c r="BL13" s="1"/>
  <c r="BB13"/>
  <c r="BK12"/>
  <c r="BJ12"/>
  <c r="BI12"/>
  <c r="BH12"/>
  <c r="BB12"/>
  <c r="AX12"/>
  <c r="AW12"/>
  <c r="AV12"/>
  <c r="AU12"/>
  <c r="AT12"/>
  <c r="AR12"/>
  <c r="AP12"/>
  <c r="BK11"/>
  <c r="BJ11"/>
  <c r="BI11"/>
  <c r="BH11"/>
  <c r="BB11"/>
  <c r="BK10"/>
  <c r="BJ10"/>
  <c r="BI10"/>
  <c r="BH10"/>
  <c r="BB10"/>
  <c r="BK9"/>
  <c r="BJ9"/>
  <c r="BI9"/>
  <c r="BH9"/>
  <c r="BB9"/>
  <c r="BD9" s="1"/>
  <c r="AX9"/>
  <c r="AW9"/>
  <c r="AV9"/>
  <c r="AU9"/>
  <c r="AT9"/>
  <c r="AR9"/>
  <c r="BA9" s="1"/>
  <c r="AP9"/>
  <c r="BI8"/>
  <c r="BH8"/>
  <c r="AJ8"/>
  <c r="AI8"/>
  <c r="AH8"/>
  <c r="AG8"/>
  <c r="AF8"/>
  <c r="BI6"/>
  <c r="BH6"/>
  <c r="BL6" s="1"/>
  <c r="AH6"/>
  <c r="AG6"/>
  <c r="AF6"/>
  <c r="AE6"/>
  <c r="AD6"/>
  <c r="BK4"/>
  <c r="BJ4"/>
  <c r="BH4"/>
  <c r="BL4" s="1"/>
  <c r="AX4"/>
  <c r="AW4"/>
  <c r="AV4"/>
  <c r="AU4"/>
  <c r="AT4"/>
  <c r="AR4"/>
  <c r="AP4"/>
  <c r="AA4"/>
  <c r="Z4"/>
  <c r="Y4"/>
  <c r="X4"/>
  <c r="W4"/>
  <c r="AP2"/>
  <c r="BW100" i="20"/>
  <c r="BU100"/>
  <c r="BS100"/>
  <c r="BW99"/>
  <c r="BU99"/>
  <c r="BS99"/>
  <c r="CA98"/>
  <c r="BD97" i="18"/>
  <c r="BJ6"/>
  <c r="BJ46"/>
  <c r="BD60"/>
  <c r="I11" i="37"/>
  <c r="F11" s="1"/>
  <c r="F3" i="39" s="1"/>
  <c r="F18" s="1"/>
  <c r="BD87" i="18"/>
  <c r="AU56"/>
  <c r="BA26"/>
  <c r="BD94"/>
  <c r="B11" i="37"/>
  <c r="B104" s="1"/>
  <c r="N103"/>
  <c r="N22"/>
  <c r="AU69" i="18"/>
  <c r="BD76"/>
  <c r="BD86"/>
  <c r="E104" i="37"/>
  <c r="BA16" i="18"/>
  <c r="BA12"/>
  <c r="BK50"/>
  <c r="BJ52"/>
  <c r="BD61"/>
  <c r="BD63"/>
  <c r="BD66"/>
  <c r="BD92"/>
  <c r="BA105"/>
  <c r="BD106"/>
  <c r="AJ108"/>
  <c r="BD110"/>
  <c r="BD115"/>
  <c r="BD119"/>
  <c r="I3" i="39"/>
  <c r="I18" s="1"/>
  <c r="I104" i="37"/>
  <c r="BB8" i="18"/>
  <c r="BD8" s="1"/>
  <c r="BD10"/>
  <c r="BD12"/>
  <c r="BD13"/>
  <c r="BJ26"/>
  <c r="BA36"/>
  <c r="BB52"/>
  <c r="BD52" s="1"/>
  <c r="BA52"/>
  <c r="BD102"/>
  <c r="BB108"/>
  <c r="BD108" s="1"/>
  <c r="I30" i="37"/>
  <c r="I7" i="39" s="1"/>
  <c r="AY9" i="18"/>
  <c r="AZ9" s="1"/>
  <c r="AY60"/>
  <c r="AZ60" s="1"/>
  <c r="AY63"/>
  <c r="AZ63" s="1"/>
  <c r="AY79"/>
  <c r="BA79" s="1"/>
  <c r="AY115"/>
  <c r="AZ115" s="1"/>
  <c r="AY76"/>
  <c r="AZ76" s="1"/>
  <c r="AP66"/>
  <c r="AP86"/>
  <c r="AP102"/>
  <c r="AP60"/>
  <c r="BQ98" i="20"/>
  <c r="AS98"/>
  <c r="AX98"/>
  <c r="BD98" s="1"/>
  <c r="F98"/>
  <c r="G98"/>
  <c r="E98"/>
  <c r="CI97"/>
  <c r="CH97"/>
  <c r="CG97"/>
  <c r="CF97"/>
  <c r="BZ97"/>
  <c r="CI96"/>
  <c r="CH96"/>
  <c r="CG96"/>
  <c r="CF96"/>
  <c r="BZ96"/>
  <c r="CI95"/>
  <c r="CH95"/>
  <c r="CG95"/>
  <c r="CF95"/>
  <c r="BZ95"/>
  <c r="CB95" s="1"/>
  <c r="BV95"/>
  <c r="BU95"/>
  <c r="BT95"/>
  <c r="BS95"/>
  <c r="BR95"/>
  <c r="BP95"/>
  <c r="BY95" s="1"/>
  <c r="C95"/>
  <c r="B95"/>
  <c r="CI94"/>
  <c r="CH94"/>
  <c r="CG94"/>
  <c r="CF94"/>
  <c r="CJ94" s="1"/>
  <c r="CK94" s="1"/>
  <c r="BZ94"/>
  <c r="CI93"/>
  <c r="CH93"/>
  <c r="CG93"/>
  <c r="CF93"/>
  <c r="CJ93" s="1"/>
  <c r="BZ93"/>
  <c r="CI92"/>
  <c r="CH92"/>
  <c r="CG92"/>
  <c r="CF92"/>
  <c r="BZ92"/>
  <c r="CB92" s="1"/>
  <c r="BV92"/>
  <c r="BU92"/>
  <c r="BT92"/>
  <c r="BS92"/>
  <c r="BR92"/>
  <c r="BP92"/>
  <c r="BY92" s="1"/>
  <c r="C92"/>
  <c r="B92"/>
  <c r="CI91"/>
  <c r="CH91"/>
  <c r="CG91"/>
  <c r="CF91"/>
  <c r="CJ91" s="1"/>
  <c r="BZ91"/>
  <c r="CI90"/>
  <c r="CH90"/>
  <c r="CG90"/>
  <c r="CF90"/>
  <c r="BZ90"/>
  <c r="CB90" s="1"/>
  <c r="CI89"/>
  <c r="CH89"/>
  <c r="CG89"/>
  <c r="CF89"/>
  <c r="CJ89" s="1"/>
  <c r="BZ89"/>
  <c r="BV89"/>
  <c r="BU89"/>
  <c r="BT89"/>
  <c r="BS89"/>
  <c r="BR89"/>
  <c r="BP89"/>
  <c r="BY89" s="1"/>
  <c r="C89"/>
  <c r="B89"/>
  <c r="CI88"/>
  <c r="CH88"/>
  <c r="CG88"/>
  <c r="CF88"/>
  <c r="BZ88"/>
  <c r="CI87"/>
  <c r="CH87"/>
  <c r="CG87"/>
  <c r="CF87"/>
  <c r="BZ87"/>
  <c r="CB87" s="1"/>
  <c r="CI86"/>
  <c r="CH86"/>
  <c r="CG86"/>
  <c r="CF86"/>
  <c r="CJ86" s="1"/>
  <c r="BZ86"/>
  <c r="CB86" s="1"/>
  <c r="BV86"/>
  <c r="BU86"/>
  <c r="BT86"/>
  <c r="BS86"/>
  <c r="BR86"/>
  <c r="BP86"/>
  <c r="BY86" s="1"/>
  <c r="C86"/>
  <c r="B86"/>
  <c r="BN86" s="1"/>
  <c r="A86"/>
  <c r="CA85"/>
  <c r="BQ85"/>
  <c r="AS85"/>
  <c r="F85"/>
  <c r="E85"/>
  <c r="CI84"/>
  <c r="CH84"/>
  <c r="CG84"/>
  <c r="CF84"/>
  <c r="BZ84"/>
  <c r="CI83"/>
  <c r="CH83"/>
  <c r="CG83"/>
  <c r="CF83"/>
  <c r="BZ83"/>
  <c r="CI82"/>
  <c r="CH82"/>
  <c r="CG82"/>
  <c r="CF82"/>
  <c r="BZ82"/>
  <c r="CB82" s="1"/>
  <c r="BV82"/>
  <c r="BU82"/>
  <c r="BW82" s="1"/>
  <c r="BX82" s="1"/>
  <c r="BT82"/>
  <c r="BS82"/>
  <c r="BR82"/>
  <c r="BP82"/>
  <c r="B82"/>
  <c r="CI81"/>
  <c r="CH81"/>
  <c r="CG81"/>
  <c r="CF81"/>
  <c r="CJ81" s="1"/>
  <c r="BZ81"/>
  <c r="CB81" s="1"/>
  <c r="CI80"/>
  <c r="CH80"/>
  <c r="CG80"/>
  <c r="CF80"/>
  <c r="BZ80"/>
  <c r="CI79"/>
  <c r="CH79"/>
  <c r="CG79"/>
  <c r="CF79"/>
  <c r="BZ79"/>
  <c r="CB79" s="1"/>
  <c r="BV79"/>
  <c r="BU79"/>
  <c r="BT79"/>
  <c r="BS79"/>
  <c r="BR79"/>
  <c r="BP79"/>
  <c r="BY79" s="1"/>
  <c r="C79"/>
  <c r="B79"/>
  <c r="CI78"/>
  <c r="CH78"/>
  <c r="CG78"/>
  <c r="CF78"/>
  <c r="BZ78"/>
  <c r="CI77"/>
  <c r="CH77"/>
  <c r="CG77"/>
  <c r="CF77"/>
  <c r="CJ77" s="1"/>
  <c r="BZ77"/>
  <c r="CI76"/>
  <c r="CH76"/>
  <c r="CG76"/>
  <c r="CF76"/>
  <c r="BZ76"/>
  <c r="BV76"/>
  <c r="BU76"/>
  <c r="BT76"/>
  <c r="BS76"/>
  <c r="BR76"/>
  <c r="BP76"/>
  <c r="BY76" s="1"/>
  <c r="C76"/>
  <c r="B76"/>
  <c r="CI75"/>
  <c r="CH75"/>
  <c r="CG75"/>
  <c r="CF75"/>
  <c r="BZ75"/>
  <c r="CI74"/>
  <c r="CH74"/>
  <c r="CG74"/>
  <c r="CF74"/>
  <c r="CJ74" s="1"/>
  <c r="BZ74"/>
  <c r="CI73"/>
  <c r="CH73"/>
  <c r="CG73"/>
  <c r="CF73"/>
  <c r="BZ73"/>
  <c r="CB73" s="1"/>
  <c r="BV73"/>
  <c r="BU73"/>
  <c r="BT73"/>
  <c r="BS73"/>
  <c r="BR73"/>
  <c r="BP73"/>
  <c r="BY73" s="1"/>
  <c r="C73"/>
  <c r="B73"/>
  <c r="BN73" s="1"/>
  <c r="A73"/>
  <c r="CA72"/>
  <c r="BQ72"/>
  <c r="AS72"/>
  <c r="AX72" s="1"/>
  <c r="F72"/>
  <c r="G72" s="1"/>
  <c r="E72"/>
  <c r="CF71"/>
  <c r="CE71"/>
  <c r="BZ71"/>
  <c r="CB71" s="1"/>
  <c r="CF70"/>
  <c r="BZ70"/>
  <c r="CB70" s="1"/>
  <c r="CF69"/>
  <c r="BZ69"/>
  <c r="BV69"/>
  <c r="BU69"/>
  <c r="BT69"/>
  <c r="BS69"/>
  <c r="BR69"/>
  <c r="BP69"/>
  <c r="BY69" s="1"/>
  <c r="C69"/>
  <c r="B69"/>
  <c r="CI68"/>
  <c r="CH68"/>
  <c r="CG68"/>
  <c r="CF68"/>
  <c r="BZ68"/>
  <c r="CB68" s="1"/>
  <c r="CI67"/>
  <c r="CH67"/>
  <c r="CG67"/>
  <c r="CF67"/>
  <c r="CJ67" s="1"/>
  <c r="BZ67"/>
  <c r="CI66"/>
  <c r="CH66"/>
  <c r="CG66"/>
  <c r="CF66"/>
  <c r="BZ66"/>
  <c r="BV66"/>
  <c r="BU66"/>
  <c r="BT66"/>
  <c r="BS66"/>
  <c r="BR66"/>
  <c r="BP66"/>
  <c r="BY66" s="1"/>
  <c r="C66"/>
  <c r="B66"/>
  <c r="BN66" s="1"/>
  <c r="CI65"/>
  <c r="CH65"/>
  <c r="CG65"/>
  <c r="CF65"/>
  <c r="BZ65"/>
  <c r="CB65" s="1"/>
  <c r="CI64"/>
  <c r="CH64"/>
  <c r="CG64"/>
  <c r="CF64"/>
  <c r="BZ64"/>
  <c r="CI63"/>
  <c r="CH63"/>
  <c r="CG63"/>
  <c r="CF63"/>
  <c r="BZ63"/>
  <c r="CB63" s="1"/>
  <c r="BV63"/>
  <c r="BU63"/>
  <c r="BT63"/>
  <c r="BS63"/>
  <c r="BW63" s="1"/>
  <c r="BX63" s="1"/>
  <c r="BR63"/>
  <c r="BP63"/>
  <c r="BY63" s="1"/>
  <c r="C63"/>
  <c r="B63"/>
  <c r="BN63" s="1"/>
  <c r="CI62"/>
  <c r="CH62"/>
  <c r="CG62"/>
  <c r="CF62"/>
  <c r="BZ62"/>
  <c r="CI61"/>
  <c r="CH61"/>
  <c r="CG61"/>
  <c r="CF61"/>
  <c r="BZ61"/>
  <c r="CB61" s="1"/>
  <c r="CI60"/>
  <c r="CH60"/>
  <c r="CG60"/>
  <c r="CF60"/>
  <c r="BZ60"/>
  <c r="BV60"/>
  <c r="BU60"/>
  <c r="BT60"/>
  <c r="BS60"/>
  <c r="BR60"/>
  <c r="BP60"/>
  <c r="BY60" s="1"/>
  <c r="C60"/>
  <c r="B60"/>
  <c r="BN60" s="1"/>
  <c r="A60"/>
  <c r="CA59"/>
  <c r="BQ59"/>
  <c r="AS59"/>
  <c r="F59"/>
  <c r="E59"/>
  <c r="CF58"/>
  <c r="CE58"/>
  <c r="BZ58"/>
  <c r="CB58" s="1"/>
  <c r="BY58"/>
  <c r="CF57"/>
  <c r="BZ57"/>
  <c r="BY57"/>
  <c r="CF56"/>
  <c r="BZ56"/>
  <c r="BV56"/>
  <c r="BU56"/>
  <c r="BT56"/>
  <c r="BS56"/>
  <c r="BR56"/>
  <c r="BP56"/>
  <c r="C56"/>
  <c r="B56"/>
  <c r="CI55"/>
  <c r="CH55"/>
  <c r="CG55"/>
  <c r="CF55"/>
  <c r="BZ55"/>
  <c r="BY55"/>
  <c r="CI54"/>
  <c r="CH54"/>
  <c r="CG54"/>
  <c r="CF54"/>
  <c r="BZ54"/>
  <c r="BY54"/>
  <c r="CI53"/>
  <c r="CH53"/>
  <c r="CG53"/>
  <c r="CF53"/>
  <c r="BZ53"/>
  <c r="CB53" s="1"/>
  <c r="BV53"/>
  <c r="BU53"/>
  <c r="BT53"/>
  <c r="BS53"/>
  <c r="BR53"/>
  <c r="BP53"/>
  <c r="C53"/>
  <c r="B53"/>
  <c r="BN53" s="1"/>
  <c r="CI52"/>
  <c r="CH52"/>
  <c r="CG52"/>
  <c r="CF52"/>
  <c r="BZ52"/>
  <c r="CI51"/>
  <c r="CH51"/>
  <c r="CG51"/>
  <c r="CF51"/>
  <c r="BZ51"/>
  <c r="CB51" s="1"/>
  <c r="CI50"/>
  <c r="CH50"/>
  <c r="CG50"/>
  <c r="CF50"/>
  <c r="CJ50" s="1"/>
  <c r="CK50" s="1"/>
  <c r="CL50" s="1"/>
  <c r="CM50" s="1"/>
  <c r="BZ50"/>
  <c r="BV50"/>
  <c r="BU50"/>
  <c r="BT50"/>
  <c r="BS50"/>
  <c r="BR50"/>
  <c r="BP50"/>
  <c r="BY50" s="1"/>
  <c r="C50"/>
  <c r="B50"/>
  <c r="CI49"/>
  <c r="CH49"/>
  <c r="CG49"/>
  <c r="CF49"/>
  <c r="BZ49"/>
  <c r="CI48"/>
  <c r="CH48"/>
  <c r="CG48"/>
  <c r="CF48"/>
  <c r="BZ48"/>
  <c r="CI47"/>
  <c r="CH47"/>
  <c r="CG47"/>
  <c r="CF47"/>
  <c r="BZ47"/>
  <c r="CB47" s="1"/>
  <c r="BV47"/>
  <c r="BU47"/>
  <c r="BT47"/>
  <c r="BS47"/>
  <c r="BS59" s="1"/>
  <c r="BR47"/>
  <c r="BP47"/>
  <c r="BY47" s="1"/>
  <c r="C47"/>
  <c r="B47"/>
  <c r="BN47" s="1"/>
  <c r="A47"/>
  <c r="CA46"/>
  <c r="BQ46"/>
  <c r="AS46"/>
  <c r="AX46" s="1"/>
  <c r="BD46" s="1"/>
  <c r="F46"/>
  <c r="G46" s="1"/>
  <c r="E46"/>
  <c r="CI45"/>
  <c r="CH45"/>
  <c r="CG45"/>
  <c r="CF45"/>
  <c r="BZ45"/>
  <c r="CB45" s="1"/>
  <c r="BY45"/>
  <c r="CI44"/>
  <c r="CH44"/>
  <c r="CG44"/>
  <c r="CF44"/>
  <c r="CJ44" s="1"/>
  <c r="BZ44"/>
  <c r="BY44"/>
  <c r="CI43"/>
  <c r="CH43"/>
  <c r="CG43"/>
  <c r="CF43"/>
  <c r="BZ43"/>
  <c r="CB43" s="1"/>
  <c r="BV43"/>
  <c r="BU43"/>
  <c r="BT43"/>
  <c r="BS43"/>
  <c r="BR43"/>
  <c r="BP43"/>
  <c r="C43"/>
  <c r="B43"/>
  <c r="BN43" s="1"/>
  <c r="CI42"/>
  <c r="CH42"/>
  <c r="CG42"/>
  <c r="CF42"/>
  <c r="BZ42"/>
  <c r="CB42" s="1"/>
  <c r="CI41"/>
  <c r="CH41"/>
  <c r="CG41"/>
  <c r="CF41"/>
  <c r="BZ41"/>
  <c r="CI40"/>
  <c r="CH40"/>
  <c r="CG40"/>
  <c r="CF40"/>
  <c r="BZ40"/>
  <c r="BV40"/>
  <c r="BU40"/>
  <c r="BT40"/>
  <c r="BS40"/>
  <c r="BR40"/>
  <c r="BP40"/>
  <c r="BY40" s="1"/>
  <c r="C40"/>
  <c r="B40"/>
  <c r="BN40" s="1"/>
  <c r="CI39"/>
  <c r="CH39"/>
  <c r="CG39"/>
  <c r="CF39"/>
  <c r="BZ39"/>
  <c r="CB39" s="1"/>
  <c r="CI38"/>
  <c r="CH38"/>
  <c r="CG38"/>
  <c r="CF38"/>
  <c r="BZ38"/>
  <c r="CB38" s="1"/>
  <c r="CI37"/>
  <c r="CH37"/>
  <c r="CG37"/>
  <c r="CF37"/>
  <c r="CJ37" s="1"/>
  <c r="BZ37"/>
  <c r="CB37" s="1"/>
  <c r="BV37"/>
  <c r="BU37"/>
  <c r="BT37"/>
  <c r="BS37"/>
  <c r="BR37"/>
  <c r="BP37"/>
  <c r="BY37" s="1"/>
  <c r="C37"/>
  <c r="B37"/>
  <c r="BN37" s="1"/>
  <c r="CI36"/>
  <c r="CH36"/>
  <c r="CG36"/>
  <c r="CF36"/>
  <c r="BZ36"/>
  <c r="CI35"/>
  <c r="CH35"/>
  <c r="CG35"/>
  <c r="CF35"/>
  <c r="BZ35"/>
  <c r="CI34"/>
  <c r="CH34"/>
  <c r="CG34"/>
  <c r="CF34"/>
  <c r="CJ34" s="1"/>
  <c r="BZ34"/>
  <c r="CB34" s="1"/>
  <c r="BV34"/>
  <c r="BU34"/>
  <c r="BU46" s="1"/>
  <c r="BT34"/>
  <c r="BS34"/>
  <c r="BR34"/>
  <c r="BP34"/>
  <c r="BY34" s="1"/>
  <c r="C34"/>
  <c r="B34"/>
  <c r="BN34" s="1"/>
  <c r="A34"/>
  <c r="CA33"/>
  <c r="CB96"/>
  <c r="CB56"/>
  <c r="CB35"/>
  <c r="CB67"/>
  <c r="CB69"/>
  <c r="BZ59"/>
  <c r="CB66"/>
  <c r="CB40"/>
  <c r="CB44"/>
  <c r="CB48"/>
  <c r="CB54"/>
  <c r="CB57"/>
  <c r="BY82"/>
  <c r="CB50"/>
  <c r="CB64"/>
  <c r="CB74"/>
  <c r="CB76"/>
  <c r="CB77"/>
  <c r="CB80"/>
  <c r="CB83"/>
  <c r="CB89"/>
  <c r="CB93"/>
  <c r="BW60"/>
  <c r="BX60" s="1"/>
  <c r="BW79"/>
  <c r="BX79" s="1"/>
  <c r="BW86"/>
  <c r="BX86" s="1"/>
  <c r="BW89"/>
  <c r="BX89" s="1"/>
  <c r="BN82"/>
  <c r="BN50"/>
  <c r="BN69"/>
  <c r="BN89"/>
  <c r="BN95"/>
  <c r="BN56"/>
  <c r="BN76"/>
  <c r="BN79"/>
  <c r="BN92"/>
  <c r="BQ33"/>
  <c r="F33"/>
  <c r="G33" s="1"/>
  <c r="H33" s="1"/>
  <c r="E33"/>
  <c r="CH32"/>
  <c r="CG32"/>
  <c r="CF32"/>
  <c r="CJ32" s="1"/>
  <c r="BD32"/>
  <c r="AX32"/>
  <c r="AS32"/>
  <c r="CI31"/>
  <c r="CG31"/>
  <c r="CF31"/>
  <c r="BV31"/>
  <c r="BU31"/>
  <c r="BT31"/>
  <c r="BS31"/>
  <c r="BR31"/>
  <c r="BP31"/>
  <c r="BY31" s="1"/>
  <c r="BN31"/>
  <c r="AN31"/>
  <c r="AI31"/>
  <c r="CH30"/>
  <c r="CG30"/>
  <c r="CF30"/>
  <c r="AS30"/>
  <c r="CI30" s="1"/>
  <c r="AN29"/>
  <c r="CI28"/>
  <c r="CG28"/>
  <c r="CF28"/>
  <c r="CJ28" s="1"/>
  <c r="AN28"/>
  <c r="AI28"/>
  <c r="AE28"/>
  <c r="CI27"/>
  <c r="CH27"/>
  <c r="CG27"/>
  <c r="CF27"/>
  <c r="BV27"/>
  <c r="BU27"/>
  <c r="BT27"/>
  <c r="BS27"/>
  <c r="BR27"/>
  <c r="BP27"/>
  <c r="BY27" s="1"/>
  <c r="BN27"/>
  <c r="AE27"/>
  <c r="AD27"/>
  <c r="AC27"/>
  <c r="CH26"/>
  <c r="CG26"/>
  <c r="CF26"/>
  <c r="CJ26" s="1"/>
  <c r="BD26"/>
  <c r="AX26"/>
  <c r="BD25"/>
  <c r="AX25"/>
  <c r="AS25"/>
  <c r="AN25"/>
  <c r="AI25"/>
  <c r="AE25"/>
  <c r="CI24"/>
  <c r="CH24"/>
  <c r="CG24"/>
  <c r="CF24"/>
  <c r="CJ24" s="1"/>
  <c r="AH24"/>
  <c r="AG24"/>
  <c r="AF24"/>
  <c r="AE24"/>
  <c r="AD24"/>
  <c r="AC24"/>
  <c r="AB24"/>
  <c r="AA24"/>
  <c r="CI23"/>
  <c r="CH23"/>
  <c r="CF23"/>
  <c r="CJ23" s="1"/>
  <c r="BV23"/>
  <c r="BU23"/>
  <c r="BT23"/>
  <c r="BS23"/>
  <c r="BR23"/>
  <c r="BP23"/>
  <c r="BY23" s="1"/>
  <c r="BN23"/>
  <c r="U23"/>
  <c r="T23"/>
  <c r="S23"/>
  <c r="R23"/>
  <c r="BZ23" s="1"/>
  <c r="CB23" s="1"/>
  <c r="CG22"/>
  <c r="CF22"/>
  <c r="CJ22" s="1"/>
  <c r="BD22"/>
  <c r="AX22"/>
  <c r="AS22"/>
  <c r="AN22"/>
  <c r="BD21"/>
  <c r="AX21"/>
  <c r="AS21"/>
  <c r="AN21"/>
  <c r="BD20"/>
  <c r="AX20"/>
  <c r="AS20"/>
  <c r="AN20"/>
  <c r="CG19"/>
  <c r="CF19"/>
  <c r="BH19"/>
  <c r="BG19"/>
  <c r="BF19"/>
  <c r="BE19"/>
  <c r="BD19"/>
  <c r="BC19"/>
  <c r="BB19"/>
  <c r="BA19"/>
  <c r="AZ19"/>
  <c r="AY19"/>
  <c r="AX19"/>
  <c r="AW19"/>
  <c r="AV19"/>
  <c r="AU19"/>
  <c r="AT19"/>
  <c r="AS19"/>
  <c r="AR19"/>
  <c r="AQ19"/>
  <c r="AP19"/>
  <c r="AO19"/>
  <c r="AN19"/>
  <c r="AM19"/>
  <c r="AL19"/>
  <c r="AK19"/>
  <c r="AJ19"/>
  <c r="AI19"/>
  <c r="CI18"/>
  <c r="CG18"/>
  <c r="CF18"/>
  <c r="BV18"/>
  <c r="BU18"/>
  <c r="BT18"/>
  <c r="BS18"/>
  <c r="BR18"/>
  <c r="BP18"/>
  <c r="BY18" s="1"/>
  <c r="BN18"/>
  <c r="AM18"/>
  <c r="AL18"/>
  <c r="AK18"/>
  <c r="AJ18"/>
  <c r="AI18"/>
  <c r="AH18"/>
  <c r="AG18"/>
  <c r="AF18"/>
  <c r="AE18"/>
  <c r="CI17"/>
  <c r="CH17"/>
  <c r="CG17"/>
  <c r="CF17"/>
  <c r="AE17"/>
  <c r="BZ17" s="1"/>
  <c r="CB17" s="1"/>
  <c r="AW16"/>
  <c r="AV16"/>
  <c r="AU16"/>
  <c r="AT16"/>
  <c r="AS16"/>
  <c r="AR16"/>
  <c r="AQ16"/>
  <c r="AP16"/>
  <c r="AO16"/>
  <c r="AN16"/>
  <c r="AM16"/>
  <c r="AL16"/>
  <c r="AK16"/>
  <c r="AJ16"/>
  <c r="AI16"/>
  <c r="AE16"/>
  <c r="AD16"/>
  <c r="AD15"/>
  <c r="AC15"/>
  <c r="AB15"/>
  <c r="AB14"/>
  <c r="AA14"/>
  <c r="Z14"/>
  <c r="Y14"/>
  <c r="X14"/>
  <c r="W14"/>
  <c r="V14"/>
  <c r="U14"/>
  <c r="T14"/>
  <c r="S14"/>
  <c r="R14"/>
  <c r="Q14"/>
  <c r="CI13"/>
  <c r="CH13"/>
  <c r="CG13"/>
  <c r="BV13"/>
  <c r="BU13"/>
  <c r="BU33" s="1"/>
  <c r="BT13"/>
  <c r="BS13"/>
  <c r="BR13"/>
  <c r="BP13"/>
  <c r="BN13"/>
  <c r="N13"/>
  <c r="M13"/>
  <c r="L13"/>
  <c r="K13"/>
  <c r="J13"/>
  <c r="I13"/>
  <c r="CA12"/>
  <c r="BZ30"/>
  <c r="CH31"/>
  <c r="BZ28"/>
  <c r="CB28" s="1"/>
  <c r="BZ31"/>
  <c r="CB31" s="1"/>
  <c r="BQ12"/>
  <c r="F12"/>
  <c r="G12" s="1"/>
  <c r="H12" s="1"/>
  <c r="I12" s="1"/>
  <c r="J12" s="1"/>
  <c r="K12" s="1"/>
  <c r="L12" s="1"/>
  <c r="M12" s="1"/>
  <c r="N12" s="1"/>
  <c r="O12" s="1"/>
  <c r="P12" s="1"/>
  <c r="Q12" s="1"/>
  <c r="R12" s="1"/>
  <c r="S12" s="1"/>
  <c r="T12" s="1"/>
  <c r="U12" s="1"/>
  <c r="V12" s="1"/>
  <c r="E12"/>
  <c r="CI11"/>
  <c r="CH11"/>
  <c r="CG11"/>
  <c r="CF11"/>
  <c r="BZ11"/>
  <c r="CB11" s="1"/>
  <c r="CI10"/>
  <c r="CH10"/>
  <c r="CG10"/>
  <c r="CF10"/>
  <c r="CJ10" s="1"/>
  <c r="BZ10"/>
  <c r="CB10" s="1"/>
  <c r="CI9"/>
  <c r="CH9"/>
  <c r="CG9"/>
  <c r="CF9"/>
  <c r="BZ9"/>
  <c r="CB9" s="1"/>
  <c r="BV9"/>
  <c r="BU9"/>
  <c r="BT9"/>
  <c r="BS9"/>
  <c r="BR9"/>
  <c r="BP9"/>
  <c r="BN9"/>
  <c r="CI8"/>
  <c r="CH8"/>
  <c r="CG8"/>
  <c r="CF8"/>
  <c r="CJ8" s="1"/>
  <c r="BZ8"/>
  <c r="CB8" s="1"/>
  <c r="CI7"/>
  <c r="CH7"/>
  <c r="CG7"/>
  <c r="CF7"/>
  <c r="BZ7"/>
  <c r="CG6"/>
  <c r="CF6"/>
  <c r="CJ6" s="1"/>
  <c r="BE6"/>
  <c r="BD6"/>
  <c r="BC6"/>
  <c r="BB6"/>
  <c r="BA6"/>
  <c r="AZ6"/>
  <c r="AY6"/>
  <c r="AX6"/>
  <c r="AW6"/>
  <c r="AV6"/>
  <c r="AU6"/>
  <c r="AT6"/>
  <c r="AS6"/>
  <c r="AR6"/>
  <c r="AQ6"/>
  <c r="AP6"/>
  <c r="AO6"/>
  <c r="AN6"/>
  <c r="AM6"/>
  <c r="AL6"/>
  <c r="AK6"/>
  <c r="AJ6"/>
  <c r="AI6"/>
  <c r="CG5"/>
  <c r="CF5"/>
  <c r="AW5"/>
  <c r="AV5"/>
  <c r="AU5"/>
  <c r="AT5"/>
  <c r="AS5"/>
  <c r="AR5"/>
  <c r="AQ5"/>
  <c r="AP5"/>
  <c r="AO5"/>
  <c r="AN5"/>
  <c r="AM5"/>
  <c r="AL5"/>
  <c r="AK5"/>
  <c r="AJ5"/>
  <c r="AI5"/>
  <c r="AH5"/>
  <c r="AG5"/>
  <c r="AF5"/>
  <c r="AE5"/>
  <c r="AD5"/>
  <c r="CI4"/>
  <c r="CH4"/>
  <c r="CF4"/>
  <c r="CJ4" s="1"/>
  <c r="BV4"/>
  <c r="BU4"/>
  <c r="BT4"/>
  <c r="BS4"/>
  <c r="BS12" s="1"/>
  <c r="BR4"/>
  <c r="BP4"/>
  <c r="BN4"/>
  <c r="AA4"/>
  <c r="Z4"/>
  <c r="Y4"/>
  <c r="X4"/>
  <c r="W4"/>
  <c r="BN2"/>
  <c r="CB7"/>
  <c r="BY4"/>
  <c r="BY13"/>
  <c r="BZ6"/>
  <c r="CB6" s="1"/>
  <c r="BY9"/>
  <c r="BW9"/>
  <c r="BX9" s="1"/>
  <c r="CJ5"/>
  <c r="CJ9"/>
  <c r="CK9" s="1"/>
  <c r="CL9" s="1"/>
  <c r="CM9" s="1"/>
  <c r="CJ7"/>
  <c r="CJ11"/>
  <c r="CK8"/>
  <c r="CL8" s="1"/>
  <c r="CM8"/>
  <c r="CK22"/>
  <c r="CJ18"/>
  <c r="CK18" s="1"/>
  <c r="CJ19"/>
  <c r="CJ17"/>
  <c r="CK17" s="1"/>
  <c r="CL17" s="1"/>
  <c r="CM17" s="1"/>
  <c r="CJ31"/>
  <c r="CJ27"/>
  <c r="CK27" s="1"/>
  <c r="CL27" s="1"/>
  <c r="CM27" s="1"/>
  <c r="CJ30"/>
  <c r="CB30"/>
  <c r="CJ96"/>
  <c r="CK96" s="1"/>
  <c r="CL96" s="1"/>
  <c r="CM96" s="1"/>
  <c r="CJ87"/>
  <c r="CK87" s="1"/>
  <c r="CL87" s="1"/>
  <c r="CM87" s="1"/>
  <c r="AX85"/>
  <c r="BD85" s="1"/>
  <c r="CK81"/>
  <c r="CL81"/>
  <c r="CM81" s="1"/>
  <c r="K72"/>
  <c r="P72" s="1"/>
  <c r="U72" s="1"/>
  <c r="Z72" s="1"/>
  <c r="AI72" s="1"/>
  <c r="AN72" s="1"/>
  <c r="CJ65"/>
  <c r="CK65" s="1"/>
  <c r="CL65" s="1"/>
  <c r="CJ61"/>
  <c r="CK61" s="1"/>
  <c r="CL61" s="1"/>
  <c r="CM61" s="1"/>
  <c r="CJ52"/>
  <c r="CK52" s="1"/>
  <c r="CJ48"/>
  <c r="CK48" s="1"/>
  <c r="K46"/>
  <c r="P46" s="1"/>
  <c r="U46" s="1"/>
  <c r="Z46" s="1"/>
  <c r="AI46" s="1"/>
  <c r="AN46" s="1"/>
  <c r="CJ42"/>
  <c r="CK42" s="1"/>
  <c r="CL42" s="1"/>
  <c r="CM42" s="1"/>
  <c r="CJ35"/>
  <c r="CJ36"/>
  <c r="CB36"/>
  <c r="K98"/>
  <c r="P98" s="1"/>
  <c r="U98" s="1"/>
  <c r="Z98" s="1"/>
  <c r="AI98" s="1"/>
  <c r="AN98" s="1"/>
  <c r="CL94"/>
  <c r="CM94" s="1"/>
  <c r="CK91"/>
  <c r="CL91" s="1"/>
  <c r="CM91" s="1"/>
  <c r="CK89"/>
  <c r="CL89" s="1"/>
  <c r="CM89" s="1"/>
  <c r="G85"/>
  <c r="K85" s="1"/>
  <c r="P85" s="1"/>
  <c r="U85" s="1"/>
  <c r="Z85" s="1"/>
  <c r="AI85" s="1"/>
  <c r="AN85" s="1"/>
  <c r="CJ82"/>
  <c r="CK82" s="1"/>
  <c r="CL82"/>
  <c r="CJ79"/>
  <c r="CK79" s="1"/>
  <c r="CL79" s="1"/>
  <c r="CM79" s="1"/>
  <c r="CJ76"/>
  <c r="CK76" s="1"/>
  <c r="CL76" s="1"/>
  <c r="CM76" s="1"/>
  <c r="CJ73"/>
  <c r="CK73" s="1"/>
  <c r="CL73"/>
  <c r="CM73" s="1"/>
  <c r="CJ75"/>
  <c r="CK75" s="1"/>
  <c r="CL75" s="1"/>
  <c r="CM75" s="1"/>
  <c r="CB75"/>
  <c r="BD72"/>
  <c r="CJ60"/>
  <c r="CK60" s="1"/>
  <c r="CL60" s="1"/>
  <c r="CM60" s="1"/>
  <c r="CE62" s="1"/>
  <c r="CJ62"/>
  <c r="CK62" s="1"/>
  <c r="CL62" s="1"/>
  <c r="CM62" s="1"/>
  <c r="CB62"/>
  <c r="AX59"/>
  <c r="BD59" s="1"/>
  <c r="CJ55"/>
  <c r="CJ54"/>
  <c r="CK54" s="1"/>
  <c r="CL54" s="1"/>
  <c r="CM54" s="1"/>
  <c r="CJ53"/>
  <c r="CK53" s="1"/>
  <c r="CL53" s="1"/>
  <c r="CM53" s="1"/>
  <c r="CJ51"/>
  <c r="CK51" s="1"/>
  <c r="CL51" s="1"/>
  <c r="CM51" s="1"/>
  <c r="CJ49"/>
  <c r="CJ40"/>
  <c r="CK40" s="1"/>
  <c r="CL40" s="1"/>
  <c r="CM40" s="1"/>
  <c r="CJ38"/>
  <c r="CK38"/>
  <c r="CL38" s="1"/>
  <c r="CM38" s="1"/>
  <c r="CJ97"/>
  <c r="CK97"/>
  <c r="CL97" s="1"/>
  <c r="CM97" s="1"/>
  <c r="CJ83"/>
  <c r="CK83" s="1"/>
  <c r="CL83" s="1"/>
  <c r="CM83" s="1"/>
  <c r="CJ80"/>
  <c r="CK80" s="1"/>
  <c r="CL80" s="1"/>
  <c r="CM80" s="1"/>
  <c r="CJ78"/>
  <c r="CK78"/>
  <c r="CL78" s="1"/>
  <c r="CM78" s="1"/>
  <c r="CJ68"/>
  <c r="CK68"/>
  <c r="CL68" s="1"/>
  <c r="CM68" s="1"/>
  <c r="CJ66"/>
  <c r="CJ64"/>
  <c r="G59"/>
  <c r="K59" s="1"/>
  <c r="P59" s="1"/>
  <c r="U59" s="1"/>
  <c r="Z59" s="1"/>
  <c r="AI59" s="1"/>
  <c r="AN59" s="1"/>
  <c r="CB52"/>
  <c r="CJ47"/>
  <c r="CK47"/>
  <c r="CL47" s="1"/>
  <c r="CM47" s="1"/>
  <c r="CJ41"/>
  <c r="CK41" s="1"/>
  <c r="CL41" s="1"/>
  <c r="CM41" s="1"/>
  <c r="CJ95"/>
  <c r="CK95" s="1"/>
  <c r="CL95" s="1"/>
  <c r="CM95" s="1"/>
  <c r="CJ92"/>
  <c r="CK92" s="1"/>
  <c r="CL92"/>
  <c r="CM92" s="1"/>
  <c r="CJ90"/>
  <c r="CJ88"/>
  <c r="CK88" s="1"/>
  <c r="CL88" s="1"/>
  <c r="CM88" s="1"/>
  <c r="CJ84"/>
  <c r="CK84" s="1"/>
  <c r="CL84" s="1"/>
  <c r="CM84" s="1"/>
  <c r="CB78"/>
  <c r="CJ63"/>
  <c r="CK63" s="1"/>
  <c r="CL63" s="1"/>
  <c r="CM63" s="1"/>
  <c r="CB55"/>
  <c r="CB49"/>
  <c r="CJ45"/>
  <c r="CK45" s="1"/>
  <c r="CJ43"/>
  <c r="CK43" s="1"/>
  <c r="CL43" s="1"/>
  <c r="CM43" s="1"/>
  <c r="CJ39"/>
  <c r="CK39" s="1"/>
  <c r="CL39" s="1"/>
  <c r="CM39" s="1"/>
  <c r="CB84"/>
  <c r="BL120" i="18"/>
  <c r="BM120" s="1"/>
  <c r="BN120" s="1"/>
  <c r="BO120" s="1"/>
  <c r="BL117"/>
  <c r="BM117" s="1"/>
  <c r="BN117" s="1"/>
  <c r="BO117" s="1"/>
  <c r="BL115"/>
  <c r="BM115" s="1"/>
  <c r="BN115" s="1"/>
  <c r="BO115" s="1"/>
  <c r="BL113"/>
  <c r="BM113" s="1"/>
  <c r="BL109"/>
  <c r="BL107"/>
  <c r="BM107" s="1"/>
  <c r="BN107" s="1"/>
  <c r="BO107" s="1"/>
  <c r="BL105"/>
  <c r="BM105" s="1"/>
  <c r="BN105" s="1"/>
  <c r="BO105" s="1"/>
  <c r="BL99"/>
  <c r="BL96"/>
  <c r="BM96" s="1"/>
  <c r="BN96" s="1"/>
  <c r="BO96" s="1"/>
  <c r="G95"/>
  <c r="K95" s="1"/>
  <c r="P95" s="1"/>
  <c r="U95" s="1"/>
  <c r="Z95" s="1"/>
  <c r="AF95" s="1"/>
  <c r="AG95" s="1"/>
  <c r="BN78"/>
  <c r="BO78" s="1"/>
  <c r="BL76"/>
  <c r="BL71"/>
  <c r="BM71" s="1"/>
  <c r="BL72"/>
  <c r="BD72"/>
  <c r="BM68"/>
  <c r="BN68" s="1"/>
  <c r="BO68" s="1"/>
  <c r="BL66"/>
  <c r="BM63"/>
  <c r="BN63" s="1"/>
  <c r="BO63" s="1"/>
  <c r="BL61"/>
  <c r="BM61" s="1"/>
  <c r="BN61" s="1"/>
  <c r="BO61" s="1"/>
  <c r="BL58"/>
  <c r="BM58" s="1"/>
  <c r="BN58" s="1"/>
  <c r="BO58" s="1"/>
  <c r="BL59"/>
  <c r="BM59" s="1"/>
  <c r="BN59" s="1"/>
  <c r="BO59" s="1"/>
  <c r="BD59"/>
  <c r="G56"/>
  <c r="H56"/>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BL52"/>
  <c r="BM52"/>
  <c r="BN52" s="1"/>
  <c r="BO52" s="1"/>
  <c r="BL46"/>
  <c r="BM46" s="1"/>
  <c r="BN46" s="1"/>
  <c r="BO46" s="1"/>
  <c r="BL44"/>
  <c r="BM44" s="1"/>
  <c r="BN44" s="1"/>
  <c r="BO44" s="1"/>
  <c r="BL36"/>
  <c r="BL38"/>
  <c r="BM38"/>
  <c r="BN38" s="1"/>
  <c r="BO38" s="1"/>
  <c r="BL42"/>
  <c r="BM42" s="1"/>
  <c r="BN42" s="1"/>
  <c r="BL24"/>
  <c r="BM24" s="1"/>
  <c r="BN24" s="1"/>
  <c r="BO24" s="1"/>
  <c r="BL14"/>
  <c r="BM14" s="1"/>
  <c r="BN14" s="1"/>
  <c r="BO14" s="1"/>
  <c r="BL11"/>
  <c r="BM11" s="1"/>
  <c r="BN11" s="1"/>
  <c r="BO11" s="1"/>
  <c r="BL8"/>
  <c r="BM8" s="1"/>
  <c r="BL119"/>
  <c r="BM119" s="1"/>
  <c r="BN119" s="1"/>
  <c r="BO119" s="1"/>
  <c r="BL110"/>
  <c r="BM110" s="1"/>
  <c r="BN110" s="1"/>
  <c r="BO110" s="1"/>
  <c r="BL106"/>
  <c r="BM106" s="1"/>
  <c r="BN106" s="1"/>
  <c r="BO106" s="1"/>
  <c r="BL100"/>
  <c r="BM100" s="1"/>
  <c r="BN100" s="1"/>
  <c r="BO100" s="1"/>
  <c r="BL97"/>
  <c r="BM97" s="1"/>
  <c r="BN97" s="1"/>
  <c r="BO97" s="1"/>
  <c r="BL86"/>
  <c r="BD88"/>
  <c r="BL85"/>
  <c r="BM85" s="1"/>
  <c r="BN85" s="1"/>
  <c r="BO85" s="1"/>
  <c r="BL83"/>
  <c r="BM83" s="1"/>
  <c r="BN83" s="1"/>
  <c r="BO83" s="1"/>
  <c r="BL75"/>
  <c r="BM75" s="1"/>
  <c r="BN75" s="1"/>
  <c r="BO75" s="1"/>
  <c r="BL50"/>
  <c r="BB24"/>
  <c r="BD24" s="1"/>
  <c r="CB41" i="20"/>
  <c r="CB59"/>
  <c r="CE85"/>
  <c r="CB91"/>
  <c r="G121" i="18"/>
  <c r="K121" s="1"/>
  <c r="P121" s="1"/>
  <c r="U121" s="1"/>
  <c r="Z121" s="1"/>
  <c r="AF121" s="1"/>
  <c r="AG121" s="1"/>
  <c r="BL118"/>
  <c r="BM118" s="1"/>
  <c r="BN118" s="1"/>
  <c r="BO118" s="1"/>
  <c r="BL116"/>
  <c r="BM116" s="1"/>
  <c r="BN116" s="1"/>
  <c r="BO116" s="1"/>
  <c r="BM114"/>
  <c r="BN114" s="1"/>
  <c r="BO114" s="1"/>
  <c r="BL111"/>
  <c r="BM111" s="1"/>
  <c r="BN111" s="1"/>
  <c r="BO111" s="1"/>
  <c r="BD107"/>
  <c r="BL104"/>
  <c r="BM104" s="1"/>
  <c r="BN104" s="1"/>
  <c r="BO104" s="1"/>
  <c r="BL102"/>
  <c r="BM102" s="1"/>
  <c r="BN102" s="1"/>
  <c r="BO102" s="1"/>
  <c r="BD98"/>
  <c r="BL91"/>
  <c r="BM91" s="1"/>
  <c r="G82"/>
  <c r="K82" s="1"/>
  <c r="P82" s="1"/>
  <c r="U82" s="1"/>
  <c r="Z82" s="1"/>
  <c r="AF82" s="1"/>
  <c r="AG82" s="1"/>
  <c r="BL77"/>
  <c r="BM77" s="1"/>
  <c r="BN77" s="1"/>
  <c r="BO77" s="1"/>
  <c r="BL73"/>
  <c r="BM73" s="1"/>
  <c r="BN73" s="1"/>
  <c r="BO73" s="1"/>
  <c r="G69"/>
  <c r="K69" s="1"/>
  <c r="P69" s="1"/>
  <c r="U69" s="1"/>
  <c r="Z69" s="1"/>
  <c r="AF69" s="1"/>
  <c r="AG69" s="1"/>
  <c r="BL67"/>
  <c r="BM67" s="1"/>
  <c r="BN67" s="1"/>
  <c r="BO67" s="1"/>
  <c r="BL65"/>
  <c r="BM65" s="1"/>
  <c r="BN65" s="1"/>
  <c r="BO65" s="1"/>
  <c r="BL62"/>
  <c r="BM62" s="1"/>
  <c r="BN62" s="1"/>
  <c r="BO62" s="1"/>
  <c r="BL26"/>
  <c r="BM26" s="1"/>
  <c r="BN26" s="1"/>
  <c r="BO26" s="1"/>
  <c r="BL10"/>
  <c r="BM10" s="1"/>
  <c r="BN10" s="1"/>
  <c r="BO10" s="1"/>
  <c r="AI121"/>
  <c r="AJ121" s="1"/>
  <c r="BM112"/>
  <c r="BN112" s="1"/>
  <c r="BO112" s="1"/>
  <c r="BL101"/>
  <c r="BM101" s="1"/>
  <c r="BN101" s="1"/>
  <c r="BO101" s="1"/>
  <c r="AI95"/>
  <c r="AJ95" s="1"/>
  <c r="BL89"/>
  <c r="AI82"/>
  <c r="AJ82" s="1"/>
  <c r="AI69"/>
  <c r="AJ69" s="1"/>
  <c r="BL64"/>
  <c r="BM64" s="1"/>
  <c r="BN64" s="1"/>
  <c r="BO64" s="1"/>
  <c r="BK34"/>
  <c r="BL28"/>
  <c r="BM28" s="1"/>
  <c r="BJ28"/>
  <c r="BL12"/>
  <c r="BM12" s="1"/>
  <c r="BN12" s="1"/>
  <c r="BO12" s="1"/>
  <c r="BL9"/>
  <c r="BM9" s="1"/>
  <c r="BN9" s="1"/>
  <c r="BO9" s="1"/>
  <c r="BK6"/>
  <c r="BL54"/>
  <c r="BM54" s="1"/>
  <c r="BN54" s="1"/>
  <c r="BD62"/>
  <c r="BD104"/>
  <c r="BG117"/>
  <c r="CB88" i="20"/>
  <c r="BA4" i="18"/>
  <c r="BD11"/>
  <c r="BD64"/>
  <c r="BD65"/>
  <c r="BD68"/>
  <c r="BD78"/>
  <c r="BD120"/>
  <c r="BD111"/>
  <c r="CE97" i="20"/>
  <c r="CE68"/>
  <c r="CE8"/>
  <c r="BG114" i="18"/>
  <c r="CK86" i="20"/>
  <c r="CL86" s="1"/>
  <c r="CM86" s="1"/>
  <c r="CE88"/>
  <c r="CE46"/>
  <c r="CK90"/>
  <c r="CL90" s="1"/>
  <c r="CM90" s="1"/>
  <c r="CK66"/>
  <c r="CL66" s="1"/>
  <c r="CM66" s="1"/>
  <c r="BN28" i="18" l="1"/>
  <c r="CH5" i="20"/>
  <c r="CI5"/>
  <c r="CH6"/>
  <c r="CK6"/>
  <c r="CK24"/>
  <c r="CL24" s="1"/>
  <c r="CM24" s="1"/>
  <c r="W15" i="18"/>
  <c r="X15" s="1"/>
  <c r="Y15" s="1"/>
  <c r="Z15" s="1"/>
  <c r="AA15" s="1"/>
  <c r="AB15" s="1"/>
  <c r="AC15" s="1"/>
  <c r="AD15" s="1"/>
  <c r="AE15" s="1"/>
  <c r="AF15" s="1"/>
  <c r="AG15" s="1"/>
  <c r="AH15" s="1"/>
  <c r="AI15" s="1"/>
  <c r="AJ15" s="1"/>
  <c r="BM34"/>
  <c r="BB38"/>
  <c r="BD38" s="1"/>
  <c r="BB44"/>
  <c r="BD44" s="1"/>
  <c r="BM60"/>
  <c r="BN60" s="1"/>
  <c r="BO60" s="1"/>
  <c r="CK37" i="20"/>
  <c r="CL37" s="1"/>
  <c r="CM37" s="1"/>
  <c r="CK67"/>
  <c r="CL67" s="1"/>
  <c r="CM67" s="1"/>
  <c r="BS98"/>
  <c r="M5" i="39"/>
  <c r="BG107" i="18"/>
  <c r="CK5" i="20"/>
  <c r="CL5" s="1"/>
  <c r="CM5" s="1"/>
  <c r="CK11"/>
  <c r="W12"/>
  <c r="X12" s="1"/>
  <c r="Y12" s="1"/>
  <c r="Z12" s="1"/>
  <c r="AA12" s="1"/>
  <c r="AB12" s="1"/>
  <c r="AC12" s="1"/>
  <c r="AD12" s="1"/>
  <c r="AE12" s="1"/>
  <c r="AI12" s="1"/>
  <c r="AN12" s="1"/>
  <c r="AS12" s="1"/>
  <c r="AX12" s="1"/>
  <c r="BD12" s="1"/>
  <c r="BZ18"/>
  <c r="CB18" s="1"/>
  <c r="CH18"/>
  <c r="BZ19"/>
  <c r="CB19" s="1"/>
  <c r="CK49"/>
  <c r="CL49" s="1"/>
  <c r="CM49" s="1"/>
  <c r="CL52"/>
  <c r="CM52" s="1"/>
  <c r="CE52" s="1"/>
  <c r="CK55"/>
  <c r="CL55" s="1"/>
  <c r="CM55" s="1"/>
  <c r="CE55" s="1"/>
  <c r="CM65"/>
  <c r="CK74"/>
  <c r="CL74" s="1"/>
  <c r="CM74" s="1"/>
  <c r="CK77"/>
  <c r="CL77" s="1"/>
  <c r="CM77" s="1"/>
  <c r="CE91"/>
  <c r="CK93"/>
  <c r="CL93" s="1"/>
  <c r="CM93" s="1"/>
  <c r="BI4" i="18"/>
  <c r="BB6"/>
  <c r="BD6" s="1"/>
  <c r="BM6"/>
  <c r="BN6" s="1"/>
  <c r="BO6" s="1"/>
  <c r="BJ8"/>
  <c r="BN8" s="1"/>
  <c r="BK8"/>
  <c r="BM13"/>
  <c r="BN13" s="1"/>
  <c r="BO13" s="1"/>
  <c r="BB26"/>
  <c r="BD26" s="1"/>
  <c r="BB28"/>
  <c r="BD28" s="1"/>
  <c r="BG64"/>
  <c r="BM66"/>
  <c r="BN66" s="1"/>
  <c r="BO66" s="1"/>
  <c r="BN71"/>
  <c r="BO71" s="1"/>
  <c r="BM72"/>
  <c r="BN72" s="1"/>
  <c r="BO72" s="1"/>
  <c r="BM86"/>
  <c r="BN86" s="1"/>
  <c r="BO86" s="1"/>
  <c r="BM87"/>
  <c r="BN87" s="1"/>
  <c r="BO87" s="1"/>
  <c r="BM89"/>
  <c r="BN89" s="1"/>
  <c r="BO89" s="1"/>
  <c r="BM99"/>
  <c r="BN99" s="1"/>
  <c r="BO99" s="1"/>
  <c r="BM103"/>
  <c r="BN103" s="1"/>
  <c r="BO103" s="1"/>
  <c r="BG104" s="1"/>
  <c r="I18" i="37"/>
  <c r="I4" i="39" s="1"/>
  <c r="M3"/>
  <c r="CE59" i="20"/>
  <c r="CK10"/>
  <c r="CL10" s="1"/>
  <c r="CM10" s="1"/>
  <c r="CK26"/>
  <c r="CL26" s="1"/>
  <c r="CK28"/>
  <c r="CK32"/>
  <c r="CL32" s="1"/>
  <c r="BZ46"/>
  <c r="CB46" s="1"/>
  <c r="CK34"/>
  <c r="CL34" s="1"/>
  <c r="CM34" s="1"/>
  <c r="CK35"/>
  <c r="CL45"/>
  <c r="CM45" s="1"/>
  <c r="CK64"/>
  <c r="CL64" s="1"/>
  <c r="CM64" s="1"/>
  <c r="CE65" s="1"/>
  <c r="CM82"/>
  <c r="CE84" s="1"/>
  <c r="BB36" i="18"/>
  <c r="BD36" s="1"/>
  <c r="BB46"/>
  <c r="BD46" s="1"/>
  <c r="BG62"/>
  <c r="BM76"/>
  <c r="BN76" s="1"/>
  <c r="BO76" s="1"/>
  <c r="BB121"/>
  <c r="BD121" s="1"/>
  <c r="O19" i="35"/>
  <c r="O19" i="36"/>
  <c r="L18" i="39"/>
  <c r="M6"/>
  <c r="M8"/>
  <c r="BW31" i="20"/>
  <c r="BX31" s="1"/>
  <c r="BW50"/>
  <c r="BX50" s="1"/>
  <c r="BW56"/>
  <c r="BW69"/>
  <c r="BX69" s="1"/>
  <c r="BW92"/>
  <c r="BX92" s="1"/>
  <c r="AY44" i="18"/>
  <c r="AZ44" s="1"/>
  <c r="AY57"/>
  <c r="AY66"/>
  <c r="AY112"/>
  <c r="AZ112" s="1"/>
  <c r="AU121"/>
  <c r="BW18" i="20"/>
  <c r="BX18" s="1"/>
  <c r="BS33"/>
  <c r="BW27"/>
  <c r="BX27" s="1"/>
  <c r="BW53"/>
  <c r="BY53" s="1"/>
  <c r="BW66"/>
  <c r="BX66" s="1"/>
  <c r="AY12" i="18"/>
  <c r="AZ12" s="1"/>
  <c r="AY52"/>
  <c r="AZ52" s="1"/>
  <c r="AY86"/>
  <c r="AZ86" s="1"/>
  <c r="AU108"/>
  <c r="I48" i="37"/>
  <c r="I9" i="39" s="1"/>
  <c r="M12"/>
  <c r="I35" i="37"/>
  <c r="F35" s="1"/>
  <c r="F8" i="39" s="1"/>
  <c r="M11"/>
  <c r="I50" i="37"/>
  <c r="I10" i="39" s="1"/>
  <c r="M10"/>
  <c r="M13"/>
  <c r="M9"/>
  <c r="E7" i="40"/>
  <c r="CE78" i="20"/>
  <c r="CE39"/>
  <c r="BM57" i="18"/>
  <c r="BN57" s="1"/>
  <c r="BO57" s="1"/>
  <c r="BG59" s="1"/>
  <c r="BG69"/>
  <c r="BG75"/>
  <c r="BG85"/>
  <c r="BG15"/>
  <c r="BM4"/>
  <c r="BN4" s="1"/>
  <c r="BO4" s="1"/>
  <c r="BG78"/>
  <c r="BG88"/>
  <c r="BM98"/>
  <c r="BN98" s="1"/>
  <c r="BO98" s="1"/>
  <c r="BG98" s="1"/>
  <c r="BG108"/>
  <c r="BG101"/>
  <c r="AU82"/>
  <c r="AY73"/>
  <c r="AZ73" s="1"/>
  <c r="BD84"/>
  <c r="BB95"/>
  <c r="BD95" s="1"/>
  <c r="I8" i="39"/>
  <c r="BG95" i="18"/>
  <c r="BG11"/>
  <c r="BN91"/>
  <c r="BO91" s="1"/>
  <c r="CE81" i="20"/>
  <c r="CK19"/>
  <c r="BW23"/>
  <c r="BX23" s="1"/>
  <c r="CH19"/>
  <c r="CF13"/>
  <c r="CJ13" s="1"/>
  <c r="BZ13"/>
  <c r="CG23"/>
  <c r="CK23" s="1"/>
  <c r="CL23" s="1"/>
  <c r="CM23" s="1"/>
  <c r="BZ72"/>
  <c r="CB72" s="1"/>
  <c r="CB60"/>
  <c r="AW15" i="18"/>
  <c r="BK42"/>
  <c r="BO42" s="1"/>
  <c r="BB42"/>
  <c r="BD42" s="1"/>
  <c r="BK54"/>
  <c r="BO54" s="1"/>
  <c r="BB54"/>
  <c r="BD54" s="1"/>
  <c r="BG82"/>
  <c r="BM70"/>
  <c r="BN70" s="1"/>
  <c r="BO70" s="1"/>
  <c r="BG72" s="1"/>
  <c r="AW95"/>
  <c r="AY83"/>
  <c r="AZ83" s="1"/>
  <c r="M20" i="39"/>
  <c r="E6" i="40" s="1"/>
  <c r="G6"/>
  <c r="CE98" i="20"/>
  <c r="BB4" i="18"/>
  <c r="CE45" i="20"/>
  <c r="BM50" i="18"/>
  <c r="BN50" s="1"/>
  <c r="BO50" s="1"/>
  <c r="BG50" s="1"/>
  <c r="CK36" i="20"/>
  <c r="CL36" s="1"/>
  <c r="CM36" s="1"/>
  <c r="CL18"/>
  <c r="CM18" s="1"/>
  <c r="CI26"/>
  <c r="CM26" s="1"/>
  <c r="BZ26"/>
  <c r="CB26" s="1"/>
  <c r="BZ27"/>
  <c r="CB27" s="1"/>
  <c r="CI32"/>
  <c r="BZ32"/>
  <c r="CB32" s="1"/>
  <c r="CL35"/>
  <c r="CM35" s="1"/>
  <c r="CK44"/>
  <c r="CL44" s="1"/>
  <c r="CM44" s="1"/>
  <c r="BB82" i="18"/>
  <c r="BD82" s="1"/>
  <c r="BI36"/>
  <c r="BM36" s="1"/>
  <c r="BN36" s="1"/>
  <c r="BO36" s="1"/>
  <c r="CE75" i="20"/>
  <c r="AU15" i="18"/>
  <c r="AY4"/>
  <c r="BH16"/>
  <c r="BL16" s="1"/>
  <c r="BB16"/>
  <c r="BG91"/>
  <c r="BM90"/>
  <c r="BN90" s="1"/>
  <c r="BO90" s="1"/>
  <c r="CE11" i="20"/>
  <c r="CE42"/>
  <c r="BK28" i="18"/>
  <c r="BO28" s="1"/>
  <c r="BJ34"/>
  <c r="BN34" s="1"/>
  <c r="BO34" s="1"/>
  <c r="BB34"/>
  <c r="BD34" s="1"/>
  <c r="CE12" i="20"/>
  <c r="BG111" i="18"/>
  <c r="CE41" i="20"/>
  <c r="CE72"/>
  <c r="BG65" i="18"/>
  <c r="BG14"/>
  <c r="CE94" i="20"/>
  <c r="BG120" i="18"/>
  <c r="BG68"/>
  <c r="BM109"/>
  <c r="BN109" s="1"/>
  <c r="BO109" s="1"/>
  <c r="BG121"/>
  <c r="BZ4" i="20"/>
  <c r="CG4"/>
  <c r="CK4" s="1"/>
  <c r="CL4" s="1"/>
  <c r="CM4" s="1"/>
  <c r="CL6"/>
  <c r="CL11"/>
  <c r="CM11" s="1"/>
  <c r="BW72"/>
  <c r="CI19"/>
  <c r="CI22"/>
  <c r="BZ24"/>
  <c r="CB24" s="1"/>
  <c r="CM32"/>
  <c r="I33"/>
  <c r="J33" s="1"/>
  <c r="K33" s="1"/>
  <c r="L33" s="1"/>
  <c r="M33" s="1"/>
  <c r="N33" s="1"/>
  <c r="O33" s="1"/>
  <c r="P33" s="1"/>
  <c r="Q33" s="1"/>
  <c r="R33" s="1"/>
  <c r="S33" s="1"/>
  <c r="T33" s="1"/>
  <c r="U33" s="1"/>
  <c r="V33" s="1"/>
  <c r="W33" s="1"/>
  <c r="X33" s="1"/>
  <c r="Y33" s="1"/>
  <c r="Z33" s="1"/>
  <c r="AA33" s="1"/>
  <c r="AB33" s="1"/>
  <c r="AC33" s="1"/>
  <c r="AD33" s="1"/>
  <c r="AE33" s="1"/>
  <c r="AI33" s="1"/>
  <c r="AN33" s="1"/>
  <c r="AS33" s="1"/>
  <c r="AX33" s="1"/>
  <c r="BD33" s="1"/>
  <c r="BS46"/>
  <c r="BW34"/>
  <c r="BX34" s="1"/>
  <c r="BW95"/>
  <c r="BX95" s="1"/>
  <c r="BU98"/>
  <c r="CB97"/>
  <c r="BZ98"/>
  <c r="CB98" s="1"/>
  <c r="AY96" i="18"/>
  <c r="AZ96" s="1"/>
  <c r="AZ79"/>
  <c r="BB69"/>
  <c r="BD69" s="1"/>
  <c r="AW108"/>
  <c r="AY102"/>
  <c r="AZ102" s="1"/>
  <c r="AY109"/>
  <c r="AZ109" s="1"/>
  <c r="AW121"/>
  <c r="L104" i="37"/>
  <c r="N13"/>
  <c r="BN113" i="18"/>
  <c r="BO113" s="1"/>
  <c r="CL48" i="20"/>
  <c r="CM48" s="1"/>
  <c r="CE49" s="1"/>
  <c r="CK31"/>
  <c r="CL31" s="1"/>
  <c r="CM31" s="1"/>
  <c r="BU12"/>
  <c r="BW4"/>
  <c r="BZ22"/>
  <c r="CB22" s="1"/>
  <c r="BW37"/>
  <c r="BZ85"/>
  <c r="CB85" s="1"/>
  <c r="I22" i="37"/>
  <c r="CK30" i="20"/>
  <c r="CL30" s="1"/>
  <c r="CM30" s="1"/>
  <c r="CH22"/>
  <c r="CL22" s="1"/>
  <c r="CM22" s="1"/>
  <c r="BW47"/>
  <c r="BW59" s="1"/>
  <c r="BU59"/>
  <c r="BS72"/>
  <c r="BS85"/>
  <c r="B7" i="40"/>
  <c r="CK7" i="20"/>
  <c r="CL7" s="1"/>
  <c r="CM7" s="1"/>
  <c r="BZ5"/>
  <c r="CB5" s="1"/>
  <c r="CI6"/>
  <c r="CH28"/>
  <c r="CL28" s="1"/>
  <c r="CM28" s="1"/>
  <c r="CE30" s="1"/>
  <c r="BU72"/>
  <c r="BW73"/>
  <c r="BX73" s="1"/>
  <c r="BU85"/>
  <c r="BW76"/>
  <c r="BX76" s="1"/>
  <c r="AW82" i="18"/>
  <c r="AY70"/>
  <c r="BW40" i="20"/>
  <c r="BX40" s="1"/>
  <c r="BW43"/>
  <c r="BX43" s="1"/>
  <c r="AY16" i="18"/>
  <c r="AY26"/>
  <c r="AZ26" s="1"/>
  <c r="AY36"/>
  <c r="AZ36" s="1"/>
  <c r="AU95"/>
  <c r="BX37" i="20"/>
  <c r="BX47"/>
  <c r="AZ16" i="18"/>
  <c r="BX56" i="20"/>
  <c r="BY56"/>
  <c r="AZ57" i="18"/>
  <c r="AY69"/>
  <c r="AZ66"/>
  <c r="BA66"/>
  <c r="AZ118"/>
  <c r="BW13" i="20"/>
  <c r="BW98"/>
  <c r="BX53"/>
  <c r="AY95" i="18"/>
  <c r="AW69"/>
  <c r="AW56"/>
  <c r="BA76"/>
  <c r="AY108"/>
  <c r="BO8" l="1"/>
  <c r="CE36" i="20"/>
  <c r="CE26"/>
  <c r="BG8" i="18"/>
  <c r="AY56"/>
  <c r="BW46" i="20"/>
  <c r="BG34" i="18"/>
  <c r="BY43" i="20"/>
  <c r="BM16" i="18"/>
  <c r="BN16" s="1"/>
  <c r="BO16" s="1"/>
  <c r="BG24" s="1"/>
  <c r="BG56"/>
  <c r="BG42"/>
  <c r="CB13" i="20"/>
  <c r="BZ33"/>
  <c r="CB33" s="1"/>
  <c r="CL19"/>
  <c r="CM19" s="1"/>
  <c r="AZ70" i="18"/>
  <c r="AY82"/>
  <c r="CM6" i="20"/>
  <c r="CE6" s="1"/>
  <c r="BD16" i="18"/>
  <c r="BB56"/>
  <c r="BD56" s="1"/>
  <c r="AY121"/>
  <c r="BW85" i="20"/>
  <c r="I5" i="39"/>
  <c r="F22" i="37"/>
  <c r="BX4" i="20"/>
  <c r="BW12"/>
  <c r="CB4"/>
  <c r="BZ12"/>
  <c r="CB12" s="1"/>
  <c r="AZ4" i="18"/>
  <c r="AY15"/>
  <c r="CE22" i="20"/>
  <c r="BB15" i="18"/>
  <c r="BD15" s="1"/>
  <c r="BD4"/>
  <c r="CK13" i="20"/>
  <c r="CL13" s="1"/>
  <c r="CM13" s="1"/>
  <c r="CE17" s="1"/>
  <c r="CE33"/>
  <c r="BX13"/>
  <c r="BW33"/>
  <c r="F5" i="39" l="1"/>
  <c r="C11" i="37"/>
  <c r="C3" i="39" l="1"/>
  <c r="C18" s="1"/>
  <c r="C104" i="37"/>
  <c r="C106" s="1"/>
  <c r="D6" i="40" l="1"/>
  <c r="C20" i="39"/>
  <c r="B6" i="40" s="1"/>
</calcChain>
</file>

<file path=xl/comments1.xml><?xml version="1.0" encoding="utf-8"?>
<comments xmlns="http://schemas.openxmlformats.org/spreadsheetml/2006/main">
  <authors>
    <author>Oficina de Planeacion</author>
    <author>aortiz</author>
  </authors>
  <commentList>
    <comment ref="BL13" authorId="0">
      <text/>
    </comment>
    <comment ref="BL18" authorId="0">
      <text>
        <r>
          <rPr>
            <b/>
            <sz val="8"/>
            <color indexed="81"/>
            <rFont val="Tahoma"/>
            <family val="2"/>
          </rPr>
          <t>Oficina de Planeacion:</t>
        </r>
        <r>
          <rPr>
            <sz val="8"/>
            <color indexed="81"/>
            <rFont val="Tahoma"/>
            <family val="2"/>
          </rPr>
          <t xml:space="preserve">
Indicadores de los siguientes procedimientos:  Distribución de bienes a usuarios externos; Recepción de bienes; Control de inventario de bienes de consumo; Obtención de ingresos por prestación de servicios de salud (USUARIOS); Control de inventario de bienes muebles; Ejecución de pagos corrientes; Ejecución Control disciplinario de personal; Negociación y contratación de servicios de salud; Defensa y representación de la empresa; Evaluación del desempeño; Ingreso de personal, Mantenimiento del personal en salud ocupacional; Contratación de Bienes y Servicios; Recepción, distribución y control de documentos; Orientación del usuario; Ingreso del usuario; Urgencias; Hospitalización; Consulta Externa.</t>
        </r>
      </text>
    </comment>
    <comment ref="BO34" authorId="1">
      <text>
        <r>
          <rPr>
            <b/>
            <sz val="8"/>
            <color indexed="81"/>
            <rFont val="Tahoma"/>
            <family val="2"/>
          </rPr>
          <t>aortiz:</t>
        </r>
        <r>
          <rPr>
            <sz val="8"/>
            <color indexed="81"/>
            <rFont val="Tahoma"/>
            <family val="2"/>
          </rPr>
          <t xml:space="preserve">
Para Septiembre se tuvo que reformular por exigencia de planeacion municipal Guayabal-Villa Laura-Villa Socorro+Santa Elena-Solde Oriente-Limonar-Diseños San Cistobla-Blanquizal, HICM</t>
        </r>
      </text>
    </comment>
  </commentList>
</comments>
</file>

<file path=xl/comments2.xml><?xml version="1.0" encoding="utf-8"?>
<comments xmlns="http://schemas.openxmlformats.org/spreadsheetml/2006/main">
  <authors>
    <author xml:space="preserve"> </author>
    <author>Oficina de Planeacion</author>
    <author>SERVIPLANE</author>
    <author>aortiz</author>
  </authors>
  <commentList>
    <comment ref="AD5" authorId="0">
      <text>
        <r>
          <rPr>
            <b/>
            <sz val="8"/>
            <color indexed="81"/>
            <rFont val="Tahoma"/>
            <family val="2"/>
          </rPr>
          <t>5 ta semana de junio se termina la definición de campaña com Mónica Ortega</t>
        </r>
      </text>
    </comment>
    <comment ref="AD7" authorId="0">
      <text>
        <r>
          <rPr>
            <b/>
            <sz val="8"/>
            <color indexed="81"/>
            <rFont val="Tahoma"/>
            <family val="2"/>
          </rPr>
          <t>Esta actividad empieza la primera semana de julio No negociable</t>
        </r>
      </text>
    </comment>
    <comment ref="AN16" authorId="1">
      <text/>
    </comment>
    <comment ref="O17" authorId="0">
      <text>
        <r>
          <rPr>
            <b/>
            <sz val="8"/>
            <color indexed="81"/>
            <rFont val="Tahoma"/>
            <family val="2"/>
          </rPr>
          <t>Período extendido para estudio y análisis entre Metrosalud y CGH</t>
        </r>
      </text>
    </comment>
    <comment ref="AC19" authorId="0">
      <text>
        <r>
          <rPr>
            <b/>
            <sz val="8"/>
            <color indexed="81"/>
            <rFont val="Tahoma"/>
            <family val="2"/>
          </rPr>
          <t>Esta actividad se ha extendido 1 semana.  Probablemente se  extienda 2 semanas más.</t>
        </r>
      </text>
    </comment>
    <comment ref="AC21" authorId="0">
      <text>
        <r>
          <rPr>
            <b/>
            <sz val="8"/>
            <color indexed="81"/>
            <rFont val="Tahoma"/>
            <family val="2"/>
          </rPr>
          <t>Pendiente terminar la relación de procesos y elaborar el mapa de relaciones definitivo</t>
        </r>
      </text>
    </comment>
    <comment ref="AD22" authorId="0">
      <text>
        <r>
          <rPr>
            <b/>
            <sz val="8"/>
            <color indexed="81"/>
            <rFont val="Tahoma"/>
            <family val="2"/>
          </rPr>
          <t>Esta actividad se tiene programada para el 09/07/2010 pero debe ser pospuesta para el 23/07/2010</t>
        </r>
      </text>
    </comment>
    <comment ref="AN26" authorId="1">
      <text>
        <r>
          <rPr>
            <b/>
            <sz val="8"/>
            <color indexed="81"/>
            <rFont val="Tahoma"/>
            <family val="2"/>
          </rPr>
          <t>Oficina de Planeacion:</t>
        </r>
        <r>
          <rPr>
            <sz val="8"/>
            <color indexed="81"/>
            <rFont val="Tahoma"/>
            <family val="2"/>
          </rPr>
          <t xml:space="preserve">
Indicadores de los siguientes procedimientos:  Distribución de bienes a usuarios externos; Recepción de bienes; Control de inventario de bienes de consumo; Obtención de ingresos por prestación de servicios de salud (USUARIOS); Control de inventario de bienes muebles; Ejecución de pagos corrientes; Ejecución Control disciplinario de personal; Negociación y contratación de servicios de salud; Defensa y representación de la empresa; Evaluación del desempeño; Ingreso de personal, Mantenimiento del personal en salud ocupacional; Contratación de Bienes y Servicios; Recepción, distribución y control de documentos; Orientación del usuario; Ingreso del usuario; Urgencias; Hospitalización; Consulta Externa.</t>
        </r>
      </text>
    </comment>
    <comment ref="D36" authorId="2">
      <text>
        <r>
          <rPr>
            <b/>
            <sz val="8"/>
            <color indexed="81"/>
            <rFont val="Tahoma"/>
            <family val="2"/>
          </rPr>
          <t>SERVIPLANE:</t>
        </r>
        <r>
          <rPr>
            <sz val="8"/>
            <color indexed="81"/>
            <rFont val="Tahoma"/>
            <family val="2"/>
          </rPr>
          <t xml:space="preserve">
La definición de la prioridad la determina el Director de Auditoría y Calidad con el comité coordinador de control interno</t>
        </r>
      </text>
    </comment>
    <comment ref="V37" authorId="0">
      <text>
        <r>
          <rPr>
            <b/>
            <sz val="8"/>
            <color indexed="81"/>
            <rFont val="Tahoma"/>
            <family val="2"/>
          </rPr>
          <t>Durante 1 mes se detuvo el trabajo</t>
        </r>
      </text>
    </comment>
    <comment ref="AC39" authorId="0">
      <text>
        <r>
          <rPr>
            <b/>
            <sz val="8"/>
            <color indexed="81"/>
            <rFont val="Tahoma"/>
            <family val="2"/>
          </rPr>
          <t>Se tienen definidos los criterios para conformar equipos de trabajo.  Se propone un total de 110 Horas de capacitación por persona agrupadas en equipos de 25 servidores públicos.</t>
        </r>
      </text>
    </comment>
    <comment ref="AC45" authorId="0">
      <text>
        <r>
          <rPr>
            <b/>
            <sz val="8"/>
            <color indexed="81"/>
            <rFont val="Tahoma"/>
            <family val="2"/>
          </rPr>
          <t>En la actualidad se viene desarrollando los términos de referencia para contratar este.</t>
        </r>
      </text>
    </comment>
    <comment ref="AQ57" authorId="3">
      <text>
        <r>
          <rPr>
            <b/>
            <sz val="8"/>
            <color indexed="81"/>
            <rFont val="Tahoma"/>
            <family val="2"/>
          </rPr>
          <t>aortiz:</t>
        </r>
        <r>
          <rPr>
            <sz val="8"/>
            <color indexed="81"/>
            <rFont val="Tahoma"/>
            <family val="2"/>
          </rPr>
          <t xml:space="preserve">
Para Septiembre se tuvo que reformular por exigencia de planeacion municipal Guayabal-Villa Laura-Villa Socorro+Santa Elena-Solde Oriente-Limonar-Diseños San Cistobla-Blanquizal, HICM</t>
        </r>
      </text>
    </comment>
  </commentList>
</comments>
</file>

<file path=xl/comments3.xml><?xml version="1.0" encoding="utf-8"?>
<comments xmlns="http://schemas.openxmlformats.org/spreadsheetml/2006/main">
  <authors>
    <author xml:space="preserve"> </author>
    <author>asuarez</author>
  </authors>
  <commentList>
    <comment ref="O12" authorId="0">
      <text>
        <r>
          <rPr>
            <sz val="8"/>
            <color indexed="81"/>
            <rFont val="Tahoma"/>
            <family val="2"/>
          </rPr>
          <t>Proyectos investigación realizados / Proyectos de investigación adoptados</t>
        </r>
      </text>
    </comment>
    <comment ref="G75" authorId="1">
      <text>
        <r>
          <rPr>
            <b/>
            <sz val="8"/>
            <color indexed="81"/>
            <rFont val="Tahoma"/>
            <family val="2"/>
          </rPr>
          <t>asuarez:</t>
        </r>
        <r>
          <rPr>
            <sz val="8"/>
            <color indexed="81"/>
            <rFont val="Tahoma"/>
            <family val="2"/>
          </rPr>
          <t xml:space="preserve">
Gestion de la Evaluacuion Organizacional </t>
        </r>
      </text>
    </comment>
    <comment ref="J75" authorId="1">
      <text>
        <r>
          <rPr>
            <b/>
            <sz val="8"/>
            <color indexed="81"/>
            <rFont val="Century Gothic"/>
            <family val="2"/>
          </rPr>
          <t>asuarez:</t>
        </r>
        <r>
          <rPr>
            <sz val="8"/>
            <color indexed="81"/>
            <rFont val="Century Gothic"/>
            <family val="2"/>
          </rPr>
          <t xml:space="preserve">
Gestionar el proceso de evaluación interna</t>
        </r>
      </text>
    </comment>
    <comment ref="K75" authorId="1">
      <text>
        <r>
          <rPr>
            <b/>
            <sz val="8"/>
            <color indexed="81"/>
            <rFont val="Century Gothic"/>
            <family val="2"/>
          </rPr>
          <t>asuarez:</t>
        </r>
        <r>
          <rPr>
            <sz val="8"/>
            <color indexed="81"/>
            <rFont val="Century Gothic"/>
            <family val="2"/>
          </rPr>
          <t xml:space="preserve">
Desarrollar el plan integral de evaluación y autoevaluación institucional</t>
        </r>
      </text>
    </comment>
    <comment ref="M75" authorId="1">
      <text>
        <r>
          <rPr>
            <b/>
            <sz val="8"/>
            <color indexed="81"/>
            <rFont val="Tahoma"/>
            <family val="2"/>
          </rPr>
          <t>asuarez:</t>
        </r>
        <r>
          <rPr>
            <sz val="8"/>
            <color indexed="81"/>
            <rFont val="Tahoma"/>
            <family val="2"/>
          </rPr>
          <t xml:space="preserve">
Lograr la ejecución del 100% del plan integral de evaluación (Incluye PAMEC)</t>
        </r>
      </text>
    </comment>
    <comment ref="K76" authorId="1">
      <text>
        <r>
          <rPr>
            <b/>
            <sz val="8"/>
            <color indexed="81"/>
            <rFont val="Tahoma"/>
            <family val="2"/>
          </rPr>
          <t>asuarez:</t>
        </r>
        <r>
          <rPr>
            <sz val="8"/>
            <color indexed="81"/>
            <rFont val="Tahoma"/>
            <family val="2"/>
          </rPr>
          <t xml:space="preserve">
Revisar y ajustar los instrumentos de evaluación y autoevaluación organizacional</t>
        </r>
      </text>
    </comment>
    <comment ref="J78" authorId="1">
      <text>
        <r>
          <rPr>
            <b/>
            <sz val="8"/>
            <color indexed="81"/>
            <rFont val="Tahoma"/>
            <family val="2"/>
          </rPr>
          <t>asuarez:</t>
        </r>
        <r>
          <rPr>
            <sz val="8"/>
            <color indexed="81"/>
            <rFont val="Tahoma"/>
            <family val="2"/>
          </rPr>
          <t xml:space="preserve">
Fortalecer el sistema de control de gestión institucional</t>
        </r>
      </text>
    </comment>
    <comment ref="K78" authorId="1">
      <text>
        <r>
          <rPr>
            <b/>
            <sz val="8"/>
            <color indexed="81"/>
            <rFont val="Tahoma"/>
            <family val="2"/>
          </rPr>
          <t>asuarez:</t>
        </r>
        <r>
          <rPr>
            <sz val="8"/>
            <color indexed="81"/>
            <rFont val="Tahoma"/>
            <family val="2"/>
          </rPr>
          <t xml:space="preserve">
Realizar seguimiento al mejoramiento organizacional y al sistema de rendición de cuentas</t>
        </r>
      </text>
    </comment>
    <comment ref="K79" authorId="1">
      <text>
        <r>
          <rPr>
            <b/>
            <sz val="8"/>
            <color indexed="81"/>
            <rFont val="Tahoma"/>
            <family val="2"/>
          </rPr>
          <t>asuarez:</t>
        </r>
        <r>
          <rPr>
            <sz val="8"/>
            <color indexed="81"/>
            <rFont val="Tahoma"/>
            <family val="2"/>
          </rPr>
          <t xml:space="preserve">
Presentar la rendición de cuentas e informes de gestión</t>
        </r>
      </text>
    </comment>
  </commentList>
</comments>
</file>

<file path=xl/comments4.xml><?xml version="1.0" encoding="utf-8"?>
<comments xmlns="http://schemas.openxmlformats.org/spreadsheetml/2006/main">
  <authors>
    <author>asuarez</author>
    <author>jjaramillo</author>
    <author>Olga Mejia</author>
  </authors>
  <commentList>
    <comment ref="F17" authorId="0">
      <text>
        <r>
          <rPr>
            <sz val="8"/>
            <color indexed="81"/>
            <rFont val="Tahoma"/>
            <family val="2"/>
          </rPr>
          <t xml:space="preserve">Despliegue de formulación.
</t>
        </r>
      </text>
    </comment>
    <comment ref="H17" authorId="0">
      <text>
        <r>
          <rPr>
            <b/>
            <sz val="8"/>
            <color indexed="81"/>
            <rFont val="Tahoma"/>
            <family val="2"/>
          </rPr>
          <t xml:space="preserve">Despliegue de evaluación
</t>
        </r>
        <r>
          <rPr>
            <sz val="8"/>
            <color indexed="81"/>
            <rFont val="Tahoma"/>
            <family val="2"/>
          </rPr>
          <t xml:space="preserve">
</t>
        </r>
      </text>
    </comment>
    <comment ref="C20" authorId="1">
      <text>
        <r>
          <rPr>
            <b/>
            <sz val="9"/>
            <color indexed="81"/>
            <rFont val="Tahoma"/>
            <family val="2"/>
          </rPr>
          <t>jjaramillo:</t>
        </r>
        <r>
          <rPr>
            <sz val="9"/>
            <color indexed="81"/>
            <rFont val="Tahoma"/>
            <family val="2"/>
          </rPr>
          <t xml:space="preserve">
Incluye la rendición de control interno a entes de control y del programa de rendición</t>
        </r>
      </text>
    </comment>
    <comment ref="F31" authorId="2">
      <text>
        <r>
          <rPr>
            <b/>
            <sz val="9"/>
            <color indexed="81"/>
            <rFont val="Tahoma"/>
            <family val="2"/>
          </rPr>
          <t>Olga Mejia:</t>
        </r>
        <r>
          <rPr>
            <sz val="9"/>
            <color indexed="81"/>
            <rFont val="Tahoma"/>
            <family val="2"/>
          </rPr>
          <t xml:space="preserve">
Se hara 
  </t>
        </r>
      </text>
    </comment>
    <comment ref="F34" authorId="2">
      <text>
        <r>
          <rPr>
            <b/>
            <sz val="9"/>
            <color indexed="81"/>
            <rFont val="Tahoma"/>
            <family val="2"/>
          </rPr>
          <t>Olga Mejia:</t>
        </r>
        <r>
          <rPr>
            <sz val="9"/>
            <color indexed="81"/>
            <rFont val="Tahoma"/>
            <family val="2"/>
          </rPr>
          <t xml:space="preserve">
E</t>
        </r>
      </text>
    </comment>
  </commentList>
</comments>
</file>

<file path=xl/comments5.xml><?xml version="1.0" encoding="utf-8"?>
<comments xmlns="http://schemas.openxmlformats.org/spreadsheetml/2006/main">
  <authors>
    <author>asuarez</author>
    <author>jjaramillo</author>
  </authors>
  <commentList>
    <comment ref="D25" authorId="0">
      <text>
        <r>
          <rPr>
            <b/>
            <sz val="11"/>
            <color indexed="81"/>
            <rFont val="Tahoma"/>
            <family val="2"/>
          </rPr>
          <t>Dato con corte a septiembre de 2013</t>
        </r>
        <r>
          <rPr>
            <sz val="11"/>
            <color indexed="81"/>
            <rFont val="Tahoma"/>
            <family val="2"/>
          </rPr>
          <t xml:space="preserve">
</t>
        </r>
      </text>
    </comment>
    <comment ref="C34" authorId="1">
      <text>
        <r>
          <rPr>
            <b/>
            <sz val="9"/>
            <color indexed="81"/>
            <rFont val="Tahoma"/>
            <family val="2"/>
          </rPr>
          <t>jjaramillo:</t>
        </r>
        <r>
          <rPr>
            <sz val="9"/>
            <color indexed="81"/>
            <rFont val="Tahoma"/>
            <family val="2"/>
          </rPr>
          <t xml:space="preserve">
Plan de acción UPSS y en el mes de enero de 2015 plan de unidades administrativas
</t>
        </r>
      </text>
    </comment>
  </commentList>
</comments>
</file>

<file path=xl/comments6.xml><?xml version="1.0" encoding="utf-8"?>
<comments xmlns="http://schemas.openxmlformats.org/spreadsheetml/2006/main">
  <authors>
    <author>dcossio</author>
    <author>NATALIA</author>
  </authors>
  <commentList>
    <comment ref="C12" authorId="0">
      <text>
        <r>
          <rPr>
            <b/>
            <sz val="8"/>
            <color indexed="81"/>
            <rFont val="Tahoma"/>
            <family val="2"/>
          </rPr>
          <t>Evidencias: Procedimientos caracterizados
Actas de reunión
Página web</t>
        </r>
      </text>
    </comment>
    <comment ref="C15" authorId="0">
      <text>
        <r>
          <rPr>
            <b/>
            <sz val="8"/>
            <color indexed="81"/>
            <rFont val="Tahoma"/>
            <family val="2"/>
          </rPr>
          <t>Evidencias: Procedimientos caracterizados
Actas de reunión
Página web</t>
        </r>
      </text>
    </comment>
    <comment ref="C17" authorId="0">
      <text>
        <r>
          <rPr>
            <b/>
            <sz val="11"/>
            <color indexed="81"/>
            <rFont val="Tahoma"/>
            <family val="2"/>
          </rPr>
          <t>Evidencias:
Actas de reunión
Registro de asistencia
Publicaciones web
Boletines
Expoprocesos</t>
        </r>
      </text>
    </comment>
    <comment ref="C19" authorId="0">
      <text>
        <r>
          <rPr>
            <b/>
            <sz val="8"/>
            <color indexed="81"/>
            <rFont val="Tahoma"/>
            <family val="2"/>
          </rPr>
          <t>Evidencias:
Instrumento de medición de la estandarización
Instrumento aplicado</t>
        </r>
      </text>
    </comment>
    <comment ref="F27" authorId="1">
      <text>
        <r>
          <rPr>
            <b/>
            <sz val="9"/>
            <color indexed="81"/>
            <rFont val="Tahoma"/>
            <family val="2"/>
          </rPr>
          <t>NATALIA:</t>
        </r>
        <r>
          <rPr>
            <sz val="9"/>
            <color indexed="81"/>
            <rFont val="Tahoma"/>
            <family val="2"/>
          </rPr>
          <t xml:space="preserve">
a 2013 se programó un resultado mayor o igual al 100%.
Se desplegó al 100% en reinducción y medios, sin embargo el sistema de planeación, medición y de comunicación e información se documentaron en el segundo semestre, por loq ue debe continuarse el despliegue con esos elementos y con el resultado del diagnóstico obtenido a través de las matrices relacionales.</t>
        </r>
      </text>
    </comment>
  </commentList>
</comments>
</file>

<file path=xl/comments7.xml><?xml version="1.0" encoding="utf-8"?>
<comments xmlns="http://schemas.openxmlformats.org/spreadsheetml/2006/main">
  <authors>
    <author>JohnWillian</author>
    <author>User</author>
    <author>NATALIA</author>
    <author>Juan David</author>
    <author>asuarez</author>
  </authors>
  <commentList>
    <comment ref="H12" authorId="0">
      <text>
        <r>
          <rPr>
            <sz val="9"/>
            <color indexed="81"/>
            <rFont val="Tahoma"/>
            <family val="2"/>
          </rPr>
          <t>Despliegue de seguimientos a Junio y/o Septiembre (por el tamaño de la ESE y su dispersión, se plantea como meta que a Dic, el 80% de los servidores conozcan al menos los resultados de 1 de los 2 seguimientos realizados a la fecha</t>
        </r>
      </text>
    </comment>
    <comment ref="D26" authorId="1">
      <text>
        <r>
          <rPr>
            <b/>
            <sz val="8"/>
            <color indexed="81"/>
            <rFont val="Tahoma"/>
            <family val="2"/>
          </rPr>
          <t>User:</t>
        </r>
        <r>
          <rPr>
            <sz val="8"/>
            <color indexed="81"/>
            <rFont val="Tahoma"/>
            <family val="2"/>
          </rPr>
          <t xml:space="preserve">
Ruta crítica cumplida en 100% hasta diciembre de 2013 en medición inical del desempeño</t>
        </r>
      </text>
    </comment>
    <comment ref="F26" authorId="2">
      <text>
        <r>
          <rPr>
            <b/>
            <sz val="9"/>
            <color indexed="81"/>
            <rFont val="Tahoma"/>
            <family val="2"/>
          </rPr>
          <t>NATALIA:</t>
        </r>
        <r>
          <rPr>
            <sz val="9"/>
            <color indexed="81"/>
            <rFont val="Tahoma"/>
            <family val="2"/>
          </rPr>
          <t xml:space="preserve">
- Plan de acción formulado y presentación al equipo directivo
- Elaborar cronograma puntos de control</t>
        </r>
      </text>
    </comment>
    <comment ref="H26" authorId="2">
      <text>
        <r>
          <rPr>
            <b/>
            <sz val="9"/>
            <color indexed="81"/>
            <rFont val="Tahoma"/>
            <family val="2"/>
          </rPr>
          <t>NATALIA:</t>
        </r>
        <r>
          <rPr>
            <sz val="9"/>
            <color indexed="81"/>
            <rFont val="Tahoma"/>
            <family val="2"/>
          </rPr>
          <t xml:space="preserve">
-Despliegue permanente
-Ejecución plan de acción, que se mide en la siguiente actividad
- ejecución cronograma puntos de control</t>
        </r>
      </text>
    </comment>
    <comment ref="D28" authorId="2">
      <text>
        <r>
          <rPr>
            <b/>
            <sz val="9"/>
            <color indexed="81"/>
            <rFont val="Tahoma"/>
            <family val="2"/>
          </rPr>
          <t>NATALIA:</t>
        </r>
        <r>
          <rPr>
            <sz val="9"/>
            <color indexed="81"/>
            <rFont val="Tahoma"/>
            <family val="2"/>
          </rPr>
          <t xml:space="preserve">
Verificar</t>
        </r>
      </text>
    </comment>
    <comment ref="C31" authorId="2">
      <text>
        <r>
          <rPr>
            <b/>
            <sz val="9"/>
            <color indexed="81"/>
            <rFont val="Tahoma"/>
            <family val="2"/>
          </rPr>
          <t>NATALIA:</t>
        </r>
        <r>
          <rPr>
            <sz val="9"/>
            <color indexed="81"/>
            <rFont val="Tahoma"/>
            <family val="2"/>
          </rPr>
          <t xml:space="preserve">
Estos monitoreos hacen parte del procedimeinto de seguimiento a PM.
No se si se justifique dejarlos aquí y dejamos solo hasta la implementación.</t>
        </r>
      </text>
    </comment>
    <comment ref="G32" authorId="2">
      <text>
        <r>
          <rPr>
            <b/>
            <sz val="9"/>
            <color indexed="81"/>
            <rFont val="Tahoma"/>
            <family val="2"/>
          </rPr>
          <t xml:space="preserve">Administrador:
Seguimiento a planes de mejora de contraloría
</t>
        </r>
      </text>
    </comment>
    <comment ref="C40" authorId="1">
      <text>
        <r>
          <rPr>
            <b/>
            <sz val="8"/>
            <color indexed="81"/>
            <rFont val="Tahoma"/>
            <family val="2"/>
          </rPr>
          <t>Se debe cumplir el 90% o mas de lo programado en cada trimestre</t>
        </r>
      </text>
    </comment>
    <comment ref="D40" authorId="3">
      <text>
        <r>
          <rPr>
            <sz val="9"/>
            <color indexed="81"/>
            <rFont val="Tahoma"/>
            <family val="2"/>
          </rPr>
          <t>2011:90%
2012:95%</t>
        </r>
      </text>
    </comment>
    <comment ref="C51" authorId="4">
      <text>
        <r>
          <rPr>
            <b/>
            <sz val="8"/>
            <color indexed="81"/>
            <rFont val="Tahoma"/>
            <family val="2"/>
          </rPr>
          <t>Fichas técnicas de indicadores
Asistencia firmada de capacitación en software indicadores
Análisis de indicadores en el software institucional
Informe de monitoreo a resultado de indicadores por Proceso</t>
        </r>
        <r>
          <rPr>
            <sz val="8"/>
            <color indexed="81"/>
            <rFont val="Tahoma"/>
            <family val="2"/>
          </rPr>
          <t xml:space="preserve">
</t>
        </r>
      </text>
    </comment>
    <comment ref="E51" authorId="0">
      <text>
        <r>
          <rPr>
            <sz val="9"/>
            <color indexed="81"/>
            <rFont val="Tahoma"/>
            <family val="2"/>
          </rPr>
          <t>Análisis de resultados a Dic 2013</t>
        </r>
      </text>
    </comment>
    <comment ref="F51" authorId="0">
      <text>
        <r>
          <rPr>
            <sz val="9"/>
            <color indexed="81"/>
            <rFont val="Tahoma"/>
            <family val="2"/>
          </rPr>
          <t>Análisis de resultados a Marzo 2014</t>
        </r>
      </text>
    </comment>
    <comment ref="G51" authorId="0">
      <text>
        <r>
          <rPr>
            <sz val="9"/>
            <color indexed="81"/>
            <rFont val="Tahoma"/>
            <family val="2"/>
          </rPr>
          <t>Análisis de resultados a Junio 2014</t>
        </r>
      </text>
    </comment>
    <comment ref="H51" authorId="0">
      <text>
        <r>
          <rPr>
            <sz val="9"/>
            <color indexed="81"/>
            <rFont val="Tahoma"/>
            <family val="2"/>
          </rPr>
          <t>Análisis de resultados a Sept 2014</t>
        </r>
      </text>
    </comment>
  </commentList>
</comments>
</file>

<file path=xl/comments8.xml><?xml version="1.0" encoding="utf-8"?>
<comments xmlns="http://schemas.openxmlformats.org/spreadsheetml/2006/main">
  <authors>
    <author>asuarez</author>
  </authors>
  <commentList>
    <comment ref="G13" authorId="0">
      <text>
        <r>
          <rPr>
            <b/>
            <sz val="8"/>
            <color indexed="81"/>
            <rFont val="Tahoma"/>
            <family val="2"/>
          </rPr>
          <t>asuarez:</t>
        </r>
        <r>
          <rPr>
            <sz val="8"/>
            <color indexed="81"/>
            <rFont val="Tahoma"/>
            <family val="2"/>
          </rPr>
          <t xml:space="preserve">
Gestion de la Evaluacuion Organizacional </t>
        </r>
      </text>
    </comment>
  </commentList>
</comments>
</file>

<file path=xl/comments9.xml><?xml version="1.0" encoding="utf-8"?>
<comments xmlns="http://schemas.openxmlformats.org/spreadsheetml/2006/main">
  <authors>
    <author>asuarez</author>
  </authors>
  <commentList>
    <comment ref="D23" authorId="0">
      <text>
        <r>
          <rPr>
            <b/>
            <sz val="8"/>
            <color indexed="81"/>
            <rFont val="Tahoma"/>
            <family val="2"/>
          </rPr>
          <t>asuarez:</t>
        </r>
        <r>
          <rPr>
            <sz val="8"/>
            <color indexed="81"/>
            <rFont val="Tahoma"/>
            <family val="2"/>
          </rPr>
          <t xml:space="preserve">
Se aplicaron dos resultados investigativos sobre: barreras en la atención de pacientes con citologías normales; la otra es sobre Hierro Materno.</t>
        </r>
      </text>
    </comment>
    <comment ref="C29" authorId="0">
      <text>
        <r>
          <rPr>
            <b/>
            <sz val="8"/>
            <color indexed="81"/>
            <rFont val="Tahoma"/>
            <family val="2"/>
          </rPr>
          <t>Indicador de plan de desarrollo</t>
        </r>
        <r>
          <rPr>
            <sz val="8"/>
            <color indexed="81"/>
            <rFont val="Tahoma"/>
            <family val="2"/>
          </rPr>
          <t xml:space="preserve">
</t>
        </r>
      </text>
    </comment>
  </commentList>
</comments>
</file>

<file path=xl/sharedStrings.xml><?xml version="1.0" encoding="utf-8"?>
<sst xmlns="http://schemas.openxmlformats.org/spreadsheetml/2006/main" count="2536" uniqueCount="1199">
  <si>
    <t>1. MEDELLIN GOBERNABLE Y PARTICIPATIVA</t>
  </si>
  <si>
    <t>1.1 Cultura Ciudadana</t>
  </si>
  <si>
    <t>1.1.1 Cultura de la Autorregulación</t>
  </si>
  <si>
    <t>2. MEDELLÍN SOCIAL E INCLUYENTE</t>
  </si>
  <si>
    <t>1.2 Organización y Participación Ciudadana</t>
  </si>
  <si>
    <t>1.1.2 Primero la Vida</t>
  </si>
  <si>
    <t>3. MEDELLIN, UN ESPACIO PARA EL ENCUENTRO CIUDADANO</t>
  </si>
  <si>
    <t>1.3 Transparencia y Desarrollo Institucional</t>
  </si>
  <si>
    <t>1.1.3 Medellín Ciudad multicultural</t>
  </si>
  <si>
    <t>4. MEDELLIN PRODUCTIVA, COMPETITIVA Y SOLIDARIA</t>
  </si>
  <si>
    <t>1.4 Seguridad y Convivencia</t>
  </si>
  <si>
    <t>1.2.1 Formación Ciudadana para el desarrollo local y la construcción de lo público</t>
  </si>
  <si>
    <t>5. MEDELLIN INTEGRADA CON LA REGION Y CON EL MUNDO</t>
  </si>
  <si>
    <t>2.1 Educación</t>
  </si>
  <si>
    <t>1.2.2 Promoción y Apoyo a la organización ciudadana para la Integración Social "Tejer Ciudad"</t>
  </si>
  <si>
    <t>2.2 Salud</t>
  </si>
  <si>
    <t>1.2.3 Planeación y Presupuesto participativos</t>
  </si>
  <si>
    <t>2.3 Solidaridad</t>
  </si>
  <si>
    <t>1.2.4 Comunicación Pública para la convivencia y la participación ciudadana</t>
  </si>
  <si>
    <t>2.4 Deporte y Recreación</t>
  </si>
  <si>
    <t>1.3.1 Administración transparente y control social</t>
  </si>
  <si>
    <t>2.5 Equidad Social</t>
  </si>
  <si>
    <t>1.3.2 Una Administración cercana a la comunidad</t>
  </si>
  <si>
    <t>3.1 Proyectos Estratégicos de Ciudad</t>
  </si>
  <si>
    <t>1.3.3 Cultura y desarrollo organizacional</t>
  </si>
  <si>
    <t>3.2 Espacio Público</t>
  </si>
  <si>
    <t>1.3.4 Comunicación pública para el fortalecimiento de la cultura organizacional</t>
  </si>
  <si>
    <t>3.3 Vivienda y Hábitat</t>
  </si>
  <si>
    <t>1.4.1 Prevención de la violencia</t>
  </si>
  <si>
    <t>3.4 Movilidad y Transporte</t>
  </si>
  <si>
    <t>1.4.2 Manejo del espacio público para la convivencia</t>
  </si>
  <si>
    <t>3.5 Medio Ambiente</t>
  </si>
  <si>
    <t>1.4.3 Paz y Reconciliación</t>
  </si>
  <si>
    <t>4.1 Cultura y Creación de Empresas</t>
  </si>
  <si>
    <t>1.4.4 Modernización y transformación de organismos de seguridad y justicia</t>
  </si>
  <si>
    <t>4.2 Desarrollo y Consolidación</t>
  </si>
  <si>
    <t>1.4.5 Atención integral a la población carcelaria e infractora</t>
  </si>
  <si>
    <t>5.1 Integración con la Región</t>
  </si>
  <si>
    <t>2.1.1 Acceso e inclusión</t>
  </si>
  <si>
    <t>5.2 Integración con el Mundo</t>
  </si>
  <si>
    <t>2.1.2 Calidad y Pertinencia</t>
  </si>
  <si>
    <t>2.1.3 Modernización y Descentralización</t>
  </si>
  <si>
    <t>2.2.1 Salud Pública</t>
  </si>
  <si>
    <t>2.2.2 Aseguramiento</t>
  </si>
  <si>
    <t>2.2.5 Fortalecimiento de la red pública hospitalaria y de los centros de salud del Municipio</t>
  </si>
  <si>
    <t>2.3.1 Atención a poblaciones vulnerables</t>
  </si>
  <si>
    <t>2.3.2 Promoción de la calidad de vida</t>
  </si>
  <si>
    <t>2.3.3 Prevención para disminuir el riesgo</t>
  </si>
  <si>
    <t>2.4.4 Fortalecimiento y Desarrollo del Sistema Municipal de Deporte y Recreación</t>
  </si>
  <si>
    <t>2.5.1 Buen Comienzo</t>
  </si>
  <si>
    <t>2.5.2 Medellín Ciudad Joven</t>
  </si>
  <si>
    <t>2.5.3 Medellín con equidad de género</t>
  </si>
  <si>
    <t>3.1.1 Revitalización del Centro de la Ciudad - "El Centro Vive"</t>
  </si>
  <si>
    <t>3.1.2 Intervención integral en Moravia</t>
  </si>
  <si>
    <t>3.1.3 Intervención integral en el área de influencia de Metrocable</t>
  </si>
  <si>
    <t>3.1.4 Intervención integral en las zonas de influencia de Metroplús</t>
  </si>
  <si>
    <t>3.1.5 Fortalecimiento de las bibliotecas como centros integrales de desarrollo cultural y social</t>
  </si>
  <si>
    <t>3.1.6 Construcción y desarrollo del Parque Explora</t>
  </si>
  <si>
    <t>3.2.1 Gestión para la implementación del POT</t>
  </si>
  <si>
    <t>3.2.2 Intervenciones integrales en parques, cerros y bordes</t>
  </si>
  <si>
    <t>3.2.3 Recuperación de la calle como espacio para el encuentro ciudadano</t>
  </si>
  <si>
    <t>3.2.4 Recuperación y resignificación de los edificios públicos</t>
  </si>
  <si>
    <t>3.3.1 Centralidades y ejes urbanos habitables</t>
  </si>
  <si>
    <t>3.3.2 Barrios sostenibles, mejorados y consolidados</t>
  </si>
  <si>
    <t>3.3.3 Hábitat rural sostenible</t>
  </si>
  <si>
    <t>3.3.4 Regularización de tierras y gestión del suelo</t>
  </si>
  <si>
    <t>3.4.1 Movilidad para la integración regional y nacional</t>
  </si>
  <si>
    <t>3.4.2 Movilidad para la integración metopolitana y subregional</t>
  </si>
  <si>
    <t>3.4.3 Movilidad local para la integración social y territorial</t>
  </si>
  <si>
    <t>3.5.1 Manejo integral de la cuenca del río Medellín</t>
  </si>
  <si>
    <t>3.5.2 Protección de ecosistemas estratégicos y áreas verdes</t>
  </si>
  <si>
    <t>3.5.3 Manejo integral de los residuos sólidos</t>
  </si>
  <si>
    <t>3.5.4 Ciudad Limpia</t>
  </si>
  <si>
    <t>3.5.5 Prevención y atención de desastres</t>
  </si>
  <si>
    <t>3.5.6 Educación para la prevención y la protección ambiental</t>
  </si>
  <si>
    <t>3.5.7 Sistema de Gestión Ambiental Municipal</t>
  </si>
  <si>
    <t>4.1.1 Cultura del emprendimiento y creación de empresas sostenibles</t>
  </si>
  <si>
    <t>4.1.2 Formación para el trabajo y la inserción laboral</t>
  </si>
  <si>
    <t>4.2.1 Apoyo al desarrollo empresarial y acceso a mercados</t>
  </si>
  <si>
    <t>4.2.2 Apoyo a la Economía Solidaria y otras formas asociativas</t>
  </si>
  <si>
    <t>4.2.3 Diversificación productiva en corregimientos y acceso a mercados</t>
  </si>
  <si>
    <t>5.1.1 Planificación Regional y Ordenamiento Territorial</t>
  </si>
  <si>
    <t>5.2.1 Relaciones Internacionales</t>
  </si>
  <si>
    <t>5.2.2 Negocios Internacionales</t>
  </si>
  <si>
    <t>5.2.3 Mercadeo territorial</t>
  </si>
  <si>
    <t>5.2.4 Cultura para la internacionalización</t>
  </si>
  <si>
    <t>5.2.5 Fortalecimiento Institucional para la Internacionalización</t>
  </si>
  <si>
    <t>5.2.6 Cooperación Internacional</t>
  </si>
  <si>
    <t>UNIDAD ADMINISTRATIVA</t>
  </si>
  <si>
    <t>LÍNEA</t>
  </si>
  <si>
    <t>Gerencia General</t>
  </si>
  <si>
    <t>Oficina Asesora de Planeación</t>
  </si>
  <si>
    <t>Oficina Asesora Jurídica</t>
  </si>
  <si>
    <t>Fortalecimiento talento humano</t>
  </si>
  <si>
    <t>Desarrollo del modelo de atención con énfasis en promoción y prevención</t>
  </si>
  <si>
    <t>Sistemas de información</t>
  </si>
  <si>
    <t>Fortalecimiento red de servicios e integración de redes (gestión, apoyo y capacidad instalada)</t>
  </si>
  <si>
    <t>Cultura y comunicación</t>
  </si>
  <si>
    <t>Educación y desarrollo del talento humano</t>
  </si>
  <si>
    <t>Seguridad y protección del personal</t>
  </si>
  <si>
    <t>Innovación de modelos pedagógicos para promoción y prevención</t>
  </si>
  <si>
    <t>Reorientación de la prestación de los servicios de promoción y prevención</t>
  </si>
  <si>
    <t>Conectividad y automatización</t>
  </si>
  <si>
    <t>Comunicación corporativa y custodia de la información</t>
  </si>
  <si>
    <t>Control integrado de la gestión</t>
  </si>
  <si>
    <t>Fortalecimiento de la red de servicios</t>
  </si>
  <si>
    <t>Desarrollo y proyección en negocios y servicios</t>
  </si>
  <si>
    <t>Comunicaciones</t>
  </si>
  <si>
    <t>PERIODO</t>
  </si>
  <si>
    <t>ENERO - MARZO</t>
  </si>
  <si>
    <t>ENERO - JUNIO</t>
  </si>
  <si>
    <t>ENERO  - SEPTIEMBRE</t>
  </si>
  <si>
    <t>ENERO  - DICIEMBRE</t>
  </si>
  <si>
    <t>Los procedimientos que se esperan acompañar en su revisión son:  1. Definición componentes estratégicos. 2. Definición Estructura Administrativa. 3. Definición Estructura Corporativa. 4. Definición de la plataforma operacional. 5. Diseñar y analizar procedimientos. 6. Definición Estructura de Cargos. 7. Estructura y manejo de la información y la comunicación. 8. Evaluación Organizacional. 9. Caracterización necesidades y posibilidades institucionales. 10. Elaboración de instrumentos para el desarrollo. 11. Obtención Ingresos Por Prestación Servicios de Salud Usuarios. 12. Evaluar el Desempeño. 13. Negociación y Contratación de Servicios de Salud. 14. Seguimiento a Convenios y Contratos. 15. Identificación y aplicación normativa. 16. Defensa y representación jurídica. 17. Recepción de Servicios. 18. Atención Consulta Ambulatoria. 19. Atención Consulta Ambulatoria (Médico y odontólogo). 20. Atención por Cirugía. 21. Investigación epidemiológica institucional. 22. Diseño de programas de promoción y prevención. 23. Atención de promoción y prevención.</t>
  </si>
  <si>
    <t>FORMULACION</t>
  </si>
  <si>
    <t>Dirección de Promoción y Prevención</t>
  </si>
  <si>
    <t>Proyectos P y P</t>
  </si>
  <si>
    <t>Epidemiología e Investigación</t>
  </si>
  <si>
    <t>Unidades Prestadoras de Servicios de Salud</t>
  </si>
  <si>
    <t>Belen</t>
  </si>
  <si>
    <t>Prado</t>
  </si>
  <si>
    <t>San Cristobal</t>
  </si>
  <si>
    <t>Buenos Aires</t>
  </si>
  <si>
    <t>Manrique</t>
  </si>
  <si>
    <t>San Javier</t>
  </si>
  <si>
    <t>Castilla</t>
  </si>
  <si>
    <t>H.I.C.M</t>
  </si>
  <si>
    <t>Santa Cruz</t>
  </si>
  <si>
    <t>Doce de Octubre</t>
  </si>
  <si>
    <t>Oficina de Evaluación y Control</t>
  </si>
  <si>
    <t>Subgerencia Finaciera</t>
  </si>
  <si>
    <t>Subgerencia Red de Servicios</t>
  </si>
  <si>
    <t>Oficina Control Interno Disciplinario</t>
  </si>
  <si>
    <t>Dirección Económica</t>
  </si>
  <si>
    <t>Tesorería</t>
  </si>
  <si>
    <t>Facturación y Cartera</t>
  </si>
  <si>
    <t>Contabilidad</t>
  </si>
  <si>
    <t>Costos</t>
  </si>
  <si>
    <t>Presupuesto</t>
  </si>
  <si>
    <t>Dirección de Talento Humano</t>
  </si>
  <si>
    <t>Administración de Personal</t>
  </si>
  <si>
    <t>Desarrollo Personal y Bienestar</t>
  </si>
  <si>
    <t>Dirección Administrativa</t>
  </si>
  <si>
    <t>Contratación, Almacenamiento y Distribución</t>
  </si>
  <si>
    <t>Mantenimiento y Transporte</t>
  </si>
  <si>
    <t>Aseguramiento</t>
  </si>
  <si>
    <t>Documentación y Correspondencia</t>
  </si>
  <si>
    <t>Desarrollo Tecnológico e Informatica</t>
  </si>
  <si>
    <t>Dirección de Auditoría y Calidad</t>
  </si>
  <si>
    <t>Auditoria de Calidad</t>
  </si>
  <si>
    <t>Regulacion referencia y Contrareferencia</t>
  </si>
  <si>
    <t>Mercadeo</t>
  </si>
  <si>
    <t>Oficina de Cntrol interno disciplinario</t>
  </si>
  <si>
    <t>LINEA</t>
  </si>
  <si>
    <t>ACUMULADO</t>
  </si>
  <si>
    <t>PROGRAMA</t>
  </si>
  <si>
    <t>COMPONENTE</t>
  </si>
  <si>
    <t>2. DESARROLLO Y BIENESTAR PARA TODA LA POBLACIÓN</t>
  </si>
  <si>
    <t>2.2.4 Institucionalidad del Sector Salud</t>
  </si>
  <si>
    <t>La Población y su atención con calidad, nuestra fortaleza</t>
  </si>
  <si>
    <t>1. MEDELLIN, CIUDAD SOLIDARIA Y COMPETITIVA</t>
  </si>
  <si>
    <t>1.1 Lucha Contra la Pobreza y el Hambre</t>
  </si>
  <si>
    <t>1.1.1 Medellín Solidaria</t>
  </si>
  <si>
    <t xml:space="preserve">Gerencia </t>
  </si>
  <si>
    <t>Acceso con equidad a los servicios de salud para mejorar indicadores de calidad de vida</t>
  </si>
  <si>
    <t>1.2 Reconciliación, Restablecimiento de Derechos y Reintegración Social y Económica</t>
  </si>
  <si>
    <t>1.1.2 Poblaciones en riesgo social</t>
  </si>
  <si>
    <t>El Talento Humano Nuestra Fortaleza</t>
  </si>
  <si>
    <t>Servicios de Salud Competitivos- Modelo Salud Oral</t>
  </si>
  <si>
    <t>3. DESARROLLO ECONOMICO E INNOVACIÓN</t>
  </si>
  <si>
    <t>1.3 Vivienda y Hábitat</t>
  </si>
  <si>
    <t>1.2.1 Población en situación de desplazamiento</t>
  </si>
  <si>
    <t>Servicios de Salud Competitivos- Modelo Laboratorio-Imagenología</t>
  </si>
  <si>
    <t>4. HÁBITAT Y MEDIO AMBIENTE PARA LA GENTE</t>
  </si>
  <si>
    <t>1.4 Actuaciones Urbanas Integrales</t>
  </si>
  <si>
    <t>1.2.2 Paz y Reconciliación</t>
  </si>
  <si>
    <t>La cultura saludable para la calidad de vida</t>
  </si>
  <si>
    <t>Fortalecimiento del Sistema de Garantía de la Calidad</t>
  </si>
  <si>
    <t>5. CIUDAD CON PROYECCIÓN REGIONAL Y GLOBAL</t>
  </si>
  <si>
    <t>1.5 Desarrollo Corrigemental y Rural Educación</t>
  </si>
  <si>
    <t>1.2.3 Atención a víctimas del conflicto armado</t>
  </si>
  <si>
    <t>Subgerencia Financiera</t>
  </si>
  <si>
    <t>El sistema Financiero, Administrativo y Jurídico</t>
  </si>
  <si>
    <t>Participación Social Empresa -Ciudadanos</t>
  </si>
  <si>
    <t>6. INSTITUCIONALIDAD DEMOCRATICA Y PARTICIPACION CIUDADANA</t>
  </si>
  <si>
    <t>2.1 Medellín la más Educada</t>
  </si>
  <si>
    <t>1.2.4 Atención integral, con enfoque de género, a la población carcelaria, excarcelaria y pospenada y su entorno social</t>
  </si>
  <si>
    <t>La Metrosalud del Mañana</t>
  </si>
  <si>
    <t>Sistema de gestión del Talento Humano Basado en Competencias</t>
  </si>
  <si>
    <t>1.3.1 Mejoramiento integral de barrios</t>
  </si>
  <si>
    <t>Regulacion Referencia y Contrareferencia</t>
  </si>
  <si>
    <t>Gestión del Bienestar Social Laboral</t>
  </si>
  <si>
    <t>2.3 Arte y Cultura</t>
  </si>
  <si>
    <t>1.3.2 Hábitat rural sostenible Administración transparente y control social</t>
  </si>
  <si>
    <t>Gestión de la Planta de Personal</t>
  </si>
  <si>
    <t>2.4 Recreación y Deportes</t>
  </si>
  <si>
    <t>1.3.3 Nuevos desarrollos habitacionales</t>
  </si>
  <si>
    <t>Gestión Integral de las conductas y comportamientos de los servidores Públicos</t>
  </si>
  <si>
    <t>2.5 Seguridad y Convivencia</t>
  </si>
  <si>
    <t>1.3.4 Agua potable y Saneamiento Básico</t>
  </si>
  <si>
    <t>2.6 Atención a grupos poblacionales</t>
  </si>
  <si>
    <t>1.4.1Proyectos urbanos integrales</t>
  </si>
  <si>
    <t>Mejoramiento Continuo, base de la gestión de la Unidad de Promoción y Prevención</t>
  </si>
  <si>
    <t>2,7 Seguridad alimentaria y nutricional</t>
  </si>
  <si>
    <t>1.4.2 Macro proyecto de intervención integral de Moravia y su área de influencia</t>
  </si>
  <si>
    <t>Cultura de la Salud y educación para el reconocimiento del riesgo en las enfermedades transmisibles y no transmisibles</t>
  </si>
  <si>
    <t>3.1 Creación y Fortalecimiento de Empresas</t>
  </si>
  <si>
    <t>1.4.3 Gestión del plan integral del centro</t>
  </si>
  <si>
    <t>Corresponsabilidad Individuo, Familia, Estado y Sociedad en la calidad de vida</t>
  </si>
  <si>
    <t>3.2 Formación para el Trabajo y el Emprendimiento.</t>
  </si>
  <si>
    <t>1.5.1 Distrito rural</t>
  </si>
  <si>
    <t>Gestión Financiera</t>
  </si>
  <si>
    <t>3.3 Innovación y Desarrollo</t>
  </si>
  <si>
    <t>1.5.2 Gerencia integral de Corregimientos</t>
  </si>
  <si>
    <t>Sistema de Costos</t>
  </si>
  <si>
    <t>3.4 Soporte</t>
  </si>
  <si>
    <t>1.5.3 Fondo Rural de Solidaridad y redistribución de ingresos</t>
  </si>
  <si>
    <t>Gestión de Cartera</t>
  </si>
  <si>
    <t>4.1  Espacio Público, Equipamientos y Hábita Sostenible</t>
  </si>
  <si>
    <t>1.5.4 Diseño y construcción del sistema de acueducto y tratamiento de aguas residuales domésticas</t>
  </si>
  <si>
    <t>Gestión del Pasivo Prestacional</t>
  </si>
  <si>
    <t>4.2  Medio Ambiente</t>
  </si>
  <si>
    <t>1.5.5 Fomento a la Mujer Rural</t>
  </si>
  <si>
    <t>Gestión de la Contratación y de los Bienes y Servicios</t>
  </si>
  <si>
    <t>4.3 Movilidad y Transporte</t>
  </si>
  <si>
    <t>Seguimiento a la Gestión y Rendición de Cuentas</t>
  </si>
  <si>
    <t>4.4 Servicios Públicos</t>
  </si>
  <si>
    <t>2.1.1 Nadie por fuera</t>
  </si>
  <si>
    <t>Gestión Jurídica</t>
  </si>
  <si>
    <t>5.1 Integración Regional</t>
  </si>
  <si>
    <t>2.1.2 Más oportunidades para la Educación Superior, con Calidad y Pertinencia</t>
  </si>
  <si>
    <t>Investigación para el desarrollo y la competitividad  institucional</t>
  </si>
  <si>
    <t>5.2 Conectar a Medellín con el país y el Mundo</t>
  </si>
  <si>
    <t>2.1.3 La Calidad educativa es un derecho</t>
  </si>
  <si>
    <t>Gerencia de Sistema de Información y de la Tecnologia Informática</t>
  </si>
  <si>
    <t>5.3 Proyección Regional, Nacional e Internacional</t>
  </si>
  <si>
    <t>2.1.4 Democratización de la Escuela, Convivencia y Corresponsabilidad</t>
  </si>
  <si>
    <t>Gerencia de la Tecnologia Biomédica y del equipamiento relacionado con el proceso de atención en salud</t>
  </si>
  <si>
    <t>6.1 Descentralización de la Administración con Gobernabilidad Local</t>
  </si>
  <si>
    <t>2.1.5 Modernización Educativa</t>
  </si>
  <si>
    <t>Red de Servicios Proyectada en y para la comunidad</t>
  </si>
  <si>
    <t>6.2 Transparencia y Gestión Orientada a Resultados</t>
  </si>
  <si>
    <t>2.2.1 Salud Pública  Promoción Social</t>
  </si>
  <si>
    <t>Modelo de Gestión del Metrosalud del Mañana</t>
  </si>
  <si>
    <t>6.3 Cultura Ciudadana</t>
  </si>
  <si>
    <t>2.2.2 Acceso a los servicios de Salud</t>
  </si>
  <si>
    <t>Plan institucional de comunicación y medios basado en tecnologías de la información y la comunicación</t>
  </si>
  <si>
    <t>6.4 Desarrollo Institucional</t>
  </si>
  <si>
    <t>2.2.3 Dirección del Sector Salud</t>
  </si>
  <si>
    <t>2.2.5 Red Pública para la salud.</t>
  </si>
  <si>
    <t>2.3.1 Memorias y Patrimonio</t>
  </si>
  <si>
    <t>2.3.2 Fomento a la creación y a la formación artística y Cultural</t>
  </si>
  <si>
    <t>2.3.3 Infraestructura y Servicios Culturales</t>
  </si>
  <si>
    <t xml:space="preserve">Epidemiología </t>
  </si>
  <si>
    <t>2.3.4 Medellín un gran escenario</t>
  </si>
  <si>
    <t>2.3.5 Medellín, una ciudad para leer</t>
  </si>
  <si>
    <t>2.3.6 Planificación y Fortaleceimiento del Sectror Cultural</t>
  </si>
  <si>
    <t>2.4.1 Escuelas Populares del Deporte</t>
  </si>
  <si>
    <t>2.4.2 Medellín en movimiento</t>
  </si>
  <si>
    <t>2.4.3 Promoción y Apoyo al Deporte Asociado Educativo y Comunitario</t>
  </si>
  <si>
    <t>2.4.4 Recrea tus derechos</t>
  </si>
  <si>
    <t>2.4.5 Desarrollo del sistema Municipal de Deporte y Recreación</t>
  </si>
  <si>
    <t>2.4.6 Construcción, Mantenimiento y Adecuación de Escenarios Deportivos y Recreativos</t>
  </si>
  <si>
    <t>2.5.1 Sistema Municipal de Justicia cercana al ciudadano</t>
  </si>
  <si>
    <t>2.5.2 Política municipal de gestión y administración del espacio público</t>
  </si>
  <si>
    <t>2.5.3  Pedagogía, promoción y seguimiento a los derechos humanos</t>
  </si>
  <si>
    <t>Investigación</t>
  </si>
  <si>
    <t>2.5.4 Política Municipal de Seguridad y Convivencia Ciudadana</t>
  </si>
  <si>
    <t>Participación Social</t>
  </si>
  <si>
    <t>2.6.1 Equidad de Género</t>
  </si>
  <si>
    <t>2.6.2 Organización yParticipación de la Juventud</t>
  </si>
  <si>
    <t>2.6.3 Infancia Adolescencia y Familia</t>
  </si>
  <si>
    <t>2.6.4 Envejecimiento digno con Derechos</t>
  </si>
  <si>
    <t>2.6.5 Equiparación de Oportunidades</t>
  </si>
  <si>
    <t>2.6.6 Diversidad Etnica</t>
  </si>
  <si>
    <t>2.6.7 Diversidad sexual</t>
  </si>
  <si>
    <t>2.7.1 Sistema de Gestión Ambiental</t>
  </si>
  <si>
    <t>2.7.2 Complementación Alimentaria</t>
  </si>
  <si>
    <t>3.1.1 Apoyo al Emprendimiento</t>
  </si>
  <si>
    <t>3.1.2 oretalecimiento del Emprendimiento Barrial</t>
  </si>
  <si>
    <t>3.1.3 Emprendimiento Social y Rural</t>
  </si>
  <si>
    <t>3.1.4  Fortalecimiento de MYPIMES</t>
  </si>
  <si>
    <t>3.1.5 Apoyo a comunidades Cluster</t>
  </si>
  <si>
    <t>3.1.6 Fortalecimiento de la productividad</t>
  </si>
  <si>
    <r>
      <t xml:space="preserve">Los procedimientos a monitorear su implementación son: </t>
    </r>
    <r>
      <rPr>
        <sz val="8"/>
        <color indexed="60"/>
        <rFont val="Calibri"/>
        <family val="2"/>
      </rPr>
      <t xml:space="preserve">1. Contratación Bienes y Servicios. 2. Recepción bienes UPSS. </t>
    </r>
    <r>
      <rPr>
        <sz val="8"/>
        <rFont val="Calibri"/>
        <family val="2"/>
      </rPr>
      <t xml:space="preserve">3. Recepción bienes Almacén General. 4. Distribución Interna Bienes Consumo. </t>
    </r>
    <r>
      <rPr>
        <sz val="8"/>
        <color indexed="60"/>
        <rFont val="Calibri"/>
        <family val="2"/>
      </rPr>
      <t xml:space="preserve">5. Dispensación Medicamentos. 6. Control Inventario Bienes Farmacias y Almacenes UPSS. 7. Control Inventario Bienes Muebles. </t>
    </r>
    <r>
      <rPr>
        <sz val="8"/>
        <rFont val="Calibri"/>
        <family val="2"/>
      </rPr>
      <t xml:space="preserve">8. Control Inventario Bienes Inmuebles. </t>
    </r>
    <r>
      <rPr>
        <sz val="8"/>
        <color indexed="60"/>
        <rFont val="Calibri"/>
        <family val="2"/>
      </rPr>
      <t>9. Administración de Contratos. 10. Obtención Ingresos Por Prestación Servicios de Salud Entidades.</t>
    </r>
    <r>
      <rPr>
        <sz val="8"/>
        <rFont val="Calibri"/>
        <family val="2"/>
      </rPr>
      <t xml:space="preserve"> 11. Ejecución de Pagos. </t>
    </r>
    <r>
      <rPr>
        <sz val="8"/>
        <color indexed="60"/>
        <rFont val="Calibri"/>
        <family val="2"/>
      </rPr>
      <t xml:space="preserve">12. Ejecución de Pagos Caja Menor. </t>
    </r>
    <r>
      <rPr>
        <sz val="8"/>
        <rFont val="Calibri"/>
        <family val="2"/>
      </rPr>
      <t xml:space="preserve">13. Registro y Revelación de estados Financieros. 14. Registro y Revelación de informes presupuestales. 15. Costeo de Actividades. 16. Ingreso de Personal. 17. Administración de Salarios. 18. Desarrollo del Factor Humano por Salud Ocupacional. 19. Desarrollo del Factor Humano por Bienestar Laboral. 20. Desarrollo del Factor Humano por Bienestar Laboral. </t>
    </r>
    <r>
      <rPr>
        <sz val="8"/>
        <color indexed="60"/>
        <rFont val="Calibri"/>
        <family val="2"/>
      </rPr>
      <t xml:space="preserve">21. Evaluar el Desempeño. </t>
    </r>
    <r>
      <rPr>
        <sz val="8"/>
        <rFont val="Calibri"/>
        <family val="2"/>
      </rPr>
      <t xml:space="preserve">22. Desvinculación de Personal. </t>
    </r>
    <r>
      <rPr>
        <sz val="8"/>
        <color indexed="60"/>
        <rFont val="Calibri"/>
        <family val="2"/>
      </rPr>
      <t>23. Orientación del Usuario. 24. Ingreso del Usuario. 25. Atención Urgencias. 26. Atención por Partos. 27. Atención por Hospitalización.</t>
    </r>
  </si>
  <si>
    <r>
      <t xml:space="preserve">Los procedimientos con puntos de control e indicadores monitoreados son: </t>
    </r>
    <r>
      <rPr>
        <sz val="8"/>
        <color indexed="60"/>
        <rFont val="Calibri"/>
        <family val="2"/>
      </rPr>
      <t>1. Contratación Bienes y Servicios. 2. Recepción bienes UPSS.</t>
    </r>
    <r>
      <rPr>
        <sz val="8"/>
        <rFont val="Calibri"/>
        <family val="2"/>
      </rPr>
      <t xml:space="preserve"> 3. Recepción bienes Almacén General. 4. Distribución Interna Bienes Consumo. </t>
    </r>
    <r>
      <rPr>
        <sz val="8"/>
        <color indexed="60"/>
        <rFont val="Calibri"/>
        <family val="2"/>
      </rPr>
      <t xml:space="preserve">5. Dispensación Medicamentos. 6. Control Inventario Bienes Farmacias y Almacenes UPSS. 7. Control Inventario Bienes Muebles. </t>
    </r>
    <r>
      <rPr>
        <sz val="8"/>
        <rFont val="Calibri"/>
        <family val="2"/>
      </rPr>
      <t xml:space="preserve">8. Control Inventario Bienes Inmuebles. </t>
    </r>
    <r>
      <rPr>
        <sz val="8"/>
        <color indexed="60"/>
        <rFont val="Calibri"/>
        <family val="2"/>
      </rPr>
      <t xml:space="preserve">9. Administración de Contratos. 10. Obtención Ingresos Por Prestación Servicios de Salud Entidades. </t>
    </r>
    <r>
      <rPr>
        <sz val="8"/>
        <rFont val="Calibri"/>
        <family val="2"/>
      </rPr>
      <t xml:space="preserve">11. Ejecución de Pagos. </t>
    </r>
    <r>
      <rPr>
        <sz val="8"/>
        <color indexed="60"/>
        <rFont val="Calibri"/>
        <family val="2"/>
      </rPr>
      <t>12. Ejecución de Pagos Caja Menor.</t>
    </r>
    <r>
      <rPr>
        <sz val="8"/>
        <rFont val="Calibri"/>
        <family val="2"/>
      </rPr>
      <t xml:space="preserve"> 13. Registro y Revelación de estados Financieros. 14. Registro y Revelación de informes presupuestales. 15. Costeo de Actividades. 16. Ingreso de Personal. 17. Administración de Salarios. 18. Desarrollo del Factor Humano por Salud Ocupacional. 19. Desarrollo del Factor Humano por Bienestar Laboral. 20. Desarrollo del Factor Humano por Bienestar Laboral. </t>
    </r>
    <r>
      <rPr>
        <sz val="8"/>
        <color indexed="60"/>
        <rFont val="Calibri"/>
        <family val="2"/>
      </rPr>
      <t xml:space="preserve">21. Evaluar el Desempeño. </t>
    </r>
    <r>
      <rPr>
        <sz val="8"/>
        <rFont val="Calibri"/>
        <family val="2"/>
      </rPr>
      <t xml:space="preserve">22. Desvinculación de Personal. </t>
    </r>
    <r>
      <rPr>
        <sz val="8"/>
        <color indexed="60"/>
        <rFont val="Calibri"/>
        <family val="2"/>
      </rPr>
      <t>23. Orientación del Usuario. 24. Ingreso del Usuario. 25. Atención Urgencias. 26. Atención por Partos. 27. Atención por Hospitalización.</t>
    </r>
  </si>
  <si>
    <r>
      <t>Los procedimientos a monitorear su implementación son:</t>
    </r>
    <r>
      <rPr>
        <sz val="8"/>
        <color indexed="60"/>
        <rFont val="Calibri"/>
        <family val="2"/>
      </rPr>
      <t xml:space="preserve"> 1. Contratación Bienes y Servicios. </t>
    </r>
    <r>
      <rPr>
        <sz val="8"/>
        <rFont val="Calibri"/>
        <family val="2"/>
      </rPr>
      <t xml:space="preserve">2. Recepción bienes UPSS. 3. Recepción bienes Almacén General. 4. Distribución Interna Bienes Consumo. </t>
    </r>
    <r>
      <rPr>
        <sz val="8"/>
        <color indexed="60"/>
        <rFont val="Calibri"/>
        <family val="2"/>
      </rPr>
      <t>5. Dispensación Medicamentos.</t>
    </r>
    <r>
      <rPr>
        <sz val="8"/>
        <rFont val="Calibri"/>
        <family val="2"/>
      </rPr>
      <t xml:space="preserve"> </t>
    </r>
    <r>
      <rPr>
        <sz val="8"/>
        <color indexed="60"/>
        <rFont val="Calibri"/>
        <family val="2"/>
      </rPr>
      <t>6. Control Inventario Bienes Farmacias y Almacenes UPSS.</t>
    </r>
    <r>
      <rPr>
        <sz val="8"/>
        <rFont val="Calibri"/>
        <family val="2"/>
      </rPr>
      <t xml:space="preserve"> 7. Control Inventario Bienes Muebles. 8. Control Inventario Bienes Inmuebles. 9. Administración de Contratos. </t>
    </r>
    <r>
      <rPr>
        <sz val="8"/>
        <color indexed="60"/>
        <rFont val="Calibri"/>
        <family val="2"/>
      </rPr>
      <t xml:space="preserve">10. Obtención Ingresos Por Prestación Servicios de Salud Entidades. 11. Ejecución de Pagos. </t>
    </r>
    <r>
      <rPr>
        <sz val="8"/>
        <rFont val="Calibri"/>
        <family val="2"/>
      </rPr>
      <t xml:space="preserve">12. Ejecución de Pagos Caja Menor. 13. Registro y Revelación de estados Financieros. 14. Registro y Revelación de informes presupuestales. 15. Costeo de Actividades. 16. Ingreso de Personal. 17. Administración de Salarios. 18. Desarrollo del Factor Humano por Salud Ocupacional. 19. Desarrollo del Factor Humano por Bienestar Laboral. 20. Desarrollo del Factor Humano por Bienestar Laboral. </t>
    </r>
    <r>
      <rPr>
        <sz val="8"/>
        <color indexed="60"/>
        <rFont val="Calibri"/>
        <family val="2"/>
      </rPr>
      <t>21. Evaluar el Desempeño.</t>
    </r>
    <r>
      <rPr>
        <sz val="8"/>
        <rFont val="Calibri"/>
        <family val="2"/>
      </rPr>
      <t xml:space="preserve"> 22. Desvinculación de Personal. </t>
    </r>
    <r>
      <rPr>
        <sz val="8"/>
        <color indexed="60"/>
        <rFont val="Calibri"/>
        <family val="2"/>
      </rPr>
      <t xml:space="preserve">23. Orientación del Usuario. 24. Ingreso del Usuario. 25. Atención Urgencias. </t>
    </r>
    <r>
      <rPr>
        <sz val="8"/>
        <rFont val="Calibri"/>
        <family val="2"/>
      </rPr>
      <t>26. Atención por Partos. 27. Atención por Hospitalización.</t>
    </r>
  </si>
  <si>
    <t>OBSERVACIONES</t>
  </si>
  <si>
    <t>PROYECTO / ACCIÓN</t>
  </si>
  <si>
    <t>META</t>
  </si>
  <si>
    <t>ACTIVIDADES</t>
  </si>
  <si>
    <t>% PONDERACIÓN</t>
  </si>
  <si>
    <t>RESPONSABLE</t>
  </si>
  <si>
    <t>FISICAS / SOCIALES</t>
  </si>
  <si>
    <t>FINANCIERA</t>
  </si>
  <si>
    <t>% Metas / %Recursos</t>
  </si>
  <si>
    <t xml:space="preserve">PROGRAMADO </t>
  </si>
  <si>
    <t>REAL</t>
  </si>
  <si>
    <t>% Cumplimiento</t>
  </si>
  <si>
    <t>Trimestres</t>
  </si>
  <si>
    <t>Periodos</t>
  </si>
  <si>
    <t>E</t>
  </si>
  <si>
    <t>A</t>
  </si>
  <si>
    <t>S</t>
  </si>
  <si>
    <t>O</t>
  </si>
  <si>
    <t>N</t>
  </si>
  <si>
    <t>D</t>
  </si>
  <si>
    <t>UNIDAD</t>
  </si>
  <si>
    <t>% Eficacia</t>
  </si>
  <si>
    <t>VALOR EJEC. POAI</t>
  </si>
  <si>
    <t>%</t>
  </si>
  <si>
    <t>VALOR EJEC. R.HUMANO</t>
  </si>
  <si>
    <t>VALOR EJEC.GTOS GRALES</t>
  </si>
  <si>
    <t>VALOR EJEC.TOTAL</t>
  </si>
  <si>
    <t>axance fisico por producto</t>
  </si>
  <si>
    <t>Trimestre 01</t>
  </si>
  <si>
    <t>Trimestre 02</t>
  </si>
  <si>
    <t>Tercer Trimestre</t>
  </si>
  <si>
    <t>Trimestre 04</t>
  </si>
  <si>
    <t>Enero Marzo</t>
  </si>
  <si>
    <t>Enero Junio</t>
  </si>
  <si>
    <t>Enero Septiembre</t>
  </si>
  <si>
    <t>Enero Diciembre</t>
  </si>
  <si>
    <t>Definir campaña de despliegue de la plataforma estratégica</t>
  </si>
  <si>
    <t>Desarrollar campaña de despliegue y socialización a servidores públicos</t>
  </si>
  <si>
    <t>Desarrollar campaña de despliegue y socialización a grupos de interés</t>
  </si>
  <si>
    <t>Jefe Oficina Asesora de Planeación
Corresponsables:
Profesional Especializado Planeación</t>
  </si>
  <si>
    <t>Jefe Oficina Asesora de Planeación
Corresponsables:
Equipo Directivo, Profesional Especializado Planeación.</t>
  </si>
  <si>
    <t>Definir necesidades de ajuste a la plataforma WEB de procesos</t>
  </si>
  <si>
    <t>Jefe Oficina Asesora de Planeación.
Corresponsable: Profesional Especializado Planeación.</t>
  </si>
  <si>
    <t>Actualizar plataforma WEB de procesos</t>
  </si>
  <si>
    <t>Total Programa Modelo de Gestion Metroslaud del Manana</t>
  </si>
  <si>
    <t>Total Proyecto Sistema de Gestion</t>
  </si>
  <si>
    <t>Total Proyecto Produccion Ambiental sustentable y la produccion Limpia en la ESE</t>
  </si>
  <si>
    <t>1F</t>
  </si>
  <si>
    <t>2F</t>
  </si>
  <si>
    <t>3F</t>
  </si>
  <si>
    <t>4F</t>
  </si>
  <si>
    <t>1M</t>
  </si>
  <si>
    <t>2M</t>
  </si>
  <si>
    <t>3M</t>
  </si>
  <si>
    <t>4M</t>
  </si>
  <si>
    <t>5M</t>
  </si>
  <si>
    <t>1A</t>
  </si>
  <si>
    <t>2A</t>
  </si>
  <si>
    <t>3A</t>
  </si>
  <si>
    <t>4A</t>
  </si>
  <si>
    <t>5A</t>
  </si>
  <si>
    <t>1J</t>
  </si>
  <si>
    <t>2J</t>
  </si>
  <si>
    <t>3J</t>
  </si>
  <si>
    <t>4J</t>
  </si>
  <si>
    <t>5J</t>
  </si>
  <si>
    <t>1.2.  Plataforma estratégica socializada.  (1) Campaña de socialización y comunicación definida y desarrollada para servidores pùblicos y grupos de interès.</t>
  </si>
  <si>
    <t>CRONOGRAMA SEMANAL</t>
  </si>
  <si>
    <t>Jefe Oficina Asesora de Planeación, Jefe Oficina Relaciones Corporativas</t>
  </si>
  <si>
    <t>Implementar la nueva estructura organizacional de la E.S.E. Metrosalud</t>
  </si>
  <si>
    <t>Desarrollar e implementar las Unidades Organizacionales de metrosalud</t>
  </si>
  <si>
    <t>Definir e implementar los manuales de responsabilidades de Metrosalud</t>
  </si>
  <si>
    <t>Caracterizar los procesos corporativos</t>
  </si>
  <si>
    <t>Divulgar el Modelo operativo de procesos</t>
  </si>
  <si>
    <t>Ajustar la documentación de los procesos</t>
  </si>
  <si>
    <t>Elaborar el Mapa de Procesos (Relaciones)</t>
  </si>
  <si>
    <t>Establecer los alcances de los procesos</t>
  </si>
  <si>
    <t>J</t>
  </si>
  <si>
    <t>Jefe Oficina Asesora de Planeación
Corresponsables:
Profesionales Especializados Planeación</t>
  </si>
  <si>
    <t>Adoptar  la Estructura de Procesos</t>
  </si>
  <si>
    <t>Jefe Oficina Asesora de Planeación
Corresponsables:
Junta Directiva</t>
  </si>
  <si>
    <t>Ajustar la Documentación de Procedimientos</t>
  </si>
  <si>
    <t>Implementar plan de mejora (Ajustar y probar los procedimientos prioritarios)</t>
  </si>
  <si>
    <t>Elaborar Plan de Mejora</t>
  </si>
  <si>
    <t>Adoptar los procedimientos corporativos prioritarios</t>
  </si>
  <si>
    <t>Líderes de Proceso.
Corresponsable:  Jefe Oficina Asesora de Planeación</t>
  </si>
  <si>
    <t>Gerente.
Corresponsable:  Jefe Oficina Asesora de Planeación</t>
  </si>
  <si>
    <t>Implementar los procedimientos prioritarios en toda la red (Divulgar y socializar los procedimientos</t>
  </si>
  <si>
    <t>Evaluar los procedimientos prioritarios</t>
  </si>
  <si>
    <t>Establecer líderes y equipos de trabajo responsables</t>
  </si>
  <si>
    <t>Evaluar la implementación del nuevo esquema de trabajo</t>
  </si>
  <si>
    <t>Jefe Oficina Asesora de Planeación.
Corresponsable:  Profesional Especializado Planeación, Líderes de Proceso.</t>
  </si>
  <si>
    <t>Definir la metodología y criterios de construcción del Manual de Responsabilidad</t>
  </si>
  <si>
    <t>Definir términos de referencia y contratar la elaboración del Manual de responsabilidad</t>
  </si>
  <si>
    <t>Jefe Oficina Asesora de Planeación.
Corresponsable:  Directora Talento Humano, Profesional Especializado Planeación, Profesionales Gestión desempeño</t>
  </si>
  <si>
    <t>Director Talento Humano.
Corresponsable:  Jefe Oficina Asesora de Planeación, Profesional Especializado Planeación, Profesionales Gestión desempeño</t>
  </si>
  <si>
    <t>Recepcionar el Manual de Responsabilidad</t>
  </si>
  <si>
    <t>Adoptar el Manual de Responsabilidad</t>
  </si>
  <si>
    <t>Junta Directiva.
Corresponsable:  Jefe Oficina Asesora de Planeación, Profesional Especializado Planeación, Profesionales Gestión desempeño</t>
  </si>
  <si>
    <t>Jefe Control de Gestión.
Corresponsable:  Líderes de Proceso.</t>
  </si>
  <si>
    <t>Jefe Oficina Asesora de Planeación, Dirección Talento Humano.
Corresponsable:  Líderes Proceso.</t>
  </si>
  <si>
    <t>Jefe Oficina Asesora de Planeación, Dirección Talento Humano.
Corresponsable:  Profesional Especializado Planeación</t>
  </si>
  <si>
    <t>Taller de sesiones de trabajo
Revisión y validación con líderes de equipo</t>
  </si>
  <si>
    <t>Evento de difusión de la Estratructura de Oprcesos
Estrategia de trabajo de cada líder de proceso
Uso de los medios formales de comunicación</t>
  </si>
  <si>
    <t>Taller de trabajo con equipo directivo
Cajas negras</t>
  </si>
  <si>
    <t>Conformar equipo de trabajo
Definir metodología
Desarrollar talleres de trabajo con Líderes de Proceso
Consolidar y presentar caracterizaciones</t>
  </si>
  <si>
    <t>Presentar y aprobar cambios por medio de la junta dierctiva</t>
  </si>
  <si>
    <t xml:space="preserve">Definir metodología
Capacitar en la metodología
Formular plan de mejora (Líderes de Proceso)
</t>
  </si>
  <si>
    <t>Adopción por gerencia</t>
  </si>
  <si>
    <t>Definir metodología
Definir procedimientos prioritarios a intervenir (Líder Proceso)
Documentar los procedimientos prioritarios(Líderes Equipo)
Probar los equipos de trabajo</t>
  </si>
  <si>
    <t xml:space="preserve">Conformar equipo de trabajo
Definir metodología
Programar evaluación
Evaluar los procedimientos prioritarios
</t>
  </si>
  <si>
    <t>Socializar a cada equipo de trabajo
Entrenar a personal de los equipos de trabajo
Definir criterios de implementación
Verificar implementación del procedimiento</t>
  </si>
  <si>
    <t>Desarrollar los líderes de equipo de trabajo</t>
  </si>
  <si>
    <t>Definir equipos de trabajo
Conformar Equipos de Trabajo 
Adoptar equipos de trabajo
Comunicar e integrar equipos de trabajo</t>
  </si>
  <si>
    <t>Definir y Conformar los equipos de trabajo</t>
  </si>
  <si>
    <t>ACTIVIDAD DEL PLAN</t>
  </si>
  <si>
    <t>Diseño e implementaciòn del modelo de gestiòn para la Metrosalud del mañana.  Revisión Plataforma Estratégica.</t>
  </si>
  <si>
    <t>Implementar la nueva estructura organizacional de la ESE Metrosalud</t>
  </si>
  <si>
    <t>OBSERVACIÓN</t>
  </si>
  <si>
    <t>Plan acordado con comunicaciones</t>
  </si>
  <si>
    <t>Caracterizar el 100% de los procesos</t>
  </si>
  <si>
    <t>Ajustar la documentación del 20% de los procedimientos prioritarios</t>
  </si>
  <si>
    <t>Tener operando el 100% de la unidades administrativas</t>
  </si>
  <si>
    <t>Tener definido y adoptado el manual de responsabilidades para el 2010</t>
  </si>
  <si>
    <t>Ajustar la plataforma WEB de Procesos</t>
  </si>
  <si>
    <t>Tener definida y actualizada la plataforma WEB de procesos para el 2010</t>
  </si>
  <si>
    <t>LÍNEA ESTRATÉGICA PLAN DE DESARROLLO MUNICIPIO:</t>
  </si>
  <si>
    <t>LÍNEA ESTRATÉGICA PLAN GESTIÓN</t>
  </si>
  <si>
    <t>COMPONENTE PLAN MUNICIPIO:</t>
  </si>
  <si>
    <t>SISTEMA DE GESTIÓN PARA LA METROSALUD DEL MAÑANA</t>
  </si>
  <si>
    <t>PROGRAMA PLAN MUNICIPIO:</t>
  </si>
  <si>
    <t>UNIDAD ADMINISTRATIVA:</t>
  </si>
  <si>
    <t>FORMULACIÓN</t>
  </si>
  <si>
    <t>Actividades</t>
  </si>
  <si>
    <t>Indicadores</t>
  </si>
  <si>
    <t>Linea de Base</t>
  </si>
  <si>
    <t xml:space="preserve">Cantidad Programada </t>
  </si>
  <si>
    <t>Responsable</t>
  </si>
  <si>
    <t>Asignacion de Recursos (en millones)</t>
  </si>
  <si>
    <t>Redefinir la plataforma estratégica de la E.S.E. Metrosalud</t>
  </si>
  <si>
    <t>Divulgar la nueva plataforma estratégica</t>
  </si>
  <si>
    <t>Tener definida y socializada la plataforma estratégica de Metrosalud</t>
  </si>
  <si>
    <t>Cobertura de la campaña (Servidores Públicos)</t>
  </si>
  <si>
    <t>NLB</t>
  </si>
  <si>
    <t>Cobertura de la campaña (Grupos de interés)</t>
  </si>
  <si>
    <t>Ajustar la documentación de los procesos y procedimientos</t>
  </si>
  <si>
    <t>Tener ajustada e implementada la estructura de procesos para el 2011</t>
  </si>
  <si>
    <t>Actualizar la documentación del 60% de los procesos y procedimientos para el 2010 y el 40 % restante para el 2011</t>
  </si>
  <si>
    <t>% de procesos y procedimientos documentados</t>
  </si>
  <si>
    <t>Lograr un nivel de estandarización mayor a 3 en el 35 % de los procedimientos para el 2010 y el 75 % para el 2011</t>
  </si>
  <si>
    <t>Tener definidos e implementados los equipos de trabajo en el 45 % de UA para el 2010 y 45 % de UA para el 2011</t>
  </si>
  <si>
    <t>Tener elaborado el 50% manuales de competencias laborales para el 2010 y el otro 50% para el 2011</t>
  </si>
  <si>
    <t>Gerencia</t>
  </si>
  <si>
    <t>Subgerenmcia Financiera</t>
  </si>
  <si>
    <t>Subgerencia red de servicios</t>
  </si>
  <si>
    <t>Oficina de Control Interno Disciplinario</t>
  </si>
  <si>
    <t>Dirección auditoría y Calidad</t>
  </si>
  <si>
    <t>Dirección Promoción y Prevención</t>
  </si>
  <si>
    <t>Dirección Talento Humano</t>
  </si>
  <si>
    <t>Dirección Gestión Económica</t>
  </si>
  <si>
    <t>Dirección UPSS</t>
  </si>
  <si>
    <t>Comuinicaciones</t>
  </si>
  <si>
    <t>Implementar los procedimientos prioritarios en toda la red (Divulgar y socializar los procedimientos)</t>
  </si>
  <si>
    <t>1Ju</t>
  </si>
  <si>
    <t>2Ju</t>
  </si>
  <si>
    <t>3Ju</t>
  </si>
  <si>
    <t>4Ju</t>
  </si>
  <si>
    <t>Programa</t>
  </si>
  <si>
    <t>Implementar y Mantener el sistema de gestión para la Metrosalud del Mañana</t>
  </si>
  <si>
    <t>Realizar autoevaluación asistida de estándares para la acreditación institucional</t>
  </si>
  <si>
    <t>Conformar equipos de trabajo responsables de la autoevaluación</t>
  </si>
  <si>
    <t>Autoevaluar los estándares de acreditación</t>
  </si>
  <si>
    <t>Capacitar los equipos en estándares de autoevaluación de equipos de trabajo</t>
  </si>
  <si>
    <t>Acciones</t>
  </si>
  <si>
    <t>Implementar el Programa de Auditoría Para el Mejoramiento de la Calidad</t>
  </si>
  <si>
    <t>Elaborar el Plan de Mejora Institucional</t>
  </si>
  <si>
    <t>Desarrollar los procesos priorizados (Implementar el plan de Mejora)</t>
  </si>
  <si>
    <t>Adoptar e implementar los procedimientos prioritarios</t>
  </si>
  <si>
    <t>Evaluar los procesos y procedimientos prioritarios</t>
  </si>
  <si>
    <t>Ajustar la Documentación de Procesos organizacionales</t>
  </si>
  <si>
    <t>Realizar autoevaluación asistida a UPSS a acreditar</t>
  </si>
  <si>
    <t>Autoevaluar el sistema de procesos de Metrosalud</t>
  </si>
  <si>
    <t>Elaborar plan de mejora según nueva evaluación</t>
  </si>
  <si>
    <t>Preparar y entregar informe para visita de acreditación</t>
  </si>
  <si>
    <t>Implementar el Programa de Auditoría Para el Mejoramiento de la Calidad *</t>
  </si>
  <si>
    <t>Programar y preparar visita de evaluación para acreditación</t>
  </si>
  <si>
    <t>Recibir visita de acreditación</t>
  </si>
  <si>
    <t>Elaborar plan de mejora según evaluación</t>
  </si>
  <si>
    <t>Programar y desarrollar visita de preparación para acreditación</t>
  </si>
  <si>
    <t>Fecha Inicio</t>
  </si>
  <si>
    <t>Fecha Final</t>
  </si>
  <si>
    <t>Definir instrumentos y criterios para la elaboración del plan de mejora</t>
  </si>
  <si>
    <t>1 - 6 Agosto</t>
  </si>
  <si>
    <t>8 - 14 Agosto</t>
  </si>
  <si>
    <t>15 - 21 Agosto</t>
  </si>
  <si>
    <t>22 - 28 Agosto</t>
  </si>
  <si>
    <t>29 - 31 Agosto</t>
  </si>
  <si>
    <t>1 - 4 Sept</t>
  </si>
  <si>
    <t>5 - 11 Sept</t>
  </si>
  <si>
    <t>12 - 18 Sept</t>
  </si>
  <si>
    <t>19 - 25 Sept</t>
  </si>
  <si>
    <t>26 - 30 Sept</t>
  </si>
  <si>
    <t>1 - 2 Octubre</t>
  </si>
  <si>
    <t>3 - 9 Octubre</t>
  </si>
  <si>
    <t>10 - 16 Octubre</t>
  </si>
  <si>
    <t>17 - 23 Octubre</t>
  </si>
  <si>
    <t>24 - 30 Octubre</t>
  </si>
  <si>
    <t>01 - 06 Noviembre</t>
  </si>
  <si>
    <t>07 - 13 Noviembre</t>
  </si>
  <si>
    <t>14 - 20 Noviembre</t>
  </si>
  <si>
    <t>21 - 27 Noviembre</t>
  </si>
  <si>
    <t>28 - 30 Noviembre</t>
  </si>
  <si>
    <t>1 - 04 Diciembre</t>
  </si>
  <si>
    <t>05 - 11 Diciembre</t>
  </si>
  <si>
    <t>12 - 18 Diciembre</t>
  </si>
  <si>
    <t>19 - 25 Diciembre</t>
  </si>
  <si>
    <t>26 - 31 Diciembre</t>
  </si>
  <si>
    <t xml:space="preserve">
Plataforma estratégica socializada.  (1) Campaña de socialización y comunicación definida y desarrollada para servidores pùblicos y grupos de interès.</t>
  </si>
  <si>
    <t>Tener definida y socializada la plataforma estratégica de Metrosalud.</t>
  </si>
  <si>
    <t>PRODUCTO ESPERADO</t>
  </si>
  <si>
    <t>Consolidar el Plan de Mejora Institucional por proceso prioritario</t>
  </si>
  <si>
    <t>Aumentar en la escala de valoración de acreditación de 1 a 3 en los procesos priorizados</t>
  </si>
  <si>
    <t>Implementar el plan de Mejora (Desarrollar los procesos priorizados)</t>
  </si>
  <si>
    <t>Monitorear los procedimientos objeto de mejora</t>
  </si>
  <si>
    <t>INVESTIGACIÓN Y DESARROLLO INSTITUCIONAL</t>
  </si>
  <si>
    <t>Gestionar Proyectos de Investigación</t>
  </si>
  <si>
    <t>Tener ejecutadas 27 Investigaciones al 2011</t>
  </si>
  <si>
    <t>Numero de convocatorias realizadas</t>
  </si>
  <si>
    <t>Monitorear proyectos de investigación</t>
  </si>
  <si>
    <t>% Proyectos de investigación</t>
  </si>
  <si>
    <t>Gestionar el conocimiento</t>
  </si>
  <si>
    <t>Sistematizar la información de las investigaciones</t>
  </si>
  <si>
    <t>Lograr la publicación (Generación) de 6 Artículos de investigación  al  2012</t>
  </si>
  <si>
    <t>Articulos publicados</t>
  </si>
  <si>
    <t>Tener definidas 5 nuevas propuestas de oferta de servicios al 2011</t>
  </si>
  <si>
    <t>N° Nuevos servicios ofertados</t>
  </si>
  <si>
    <t>Desarrollar proyectos innovadores</t>
  </si>
  <si>
    <t>Tener desarrolladas 2 comunidades de práctica al 2011</t>
  </si>
  <si>
    <t>N Comunidades de práctica desarrolladas</t>
  </si>
  <si>
    <t>FORTALECIMIENTO DEL SISTEMA DE INFORMACIÓN CORPORATIVO</t>
  </si>
  <si>
    <t>INFRAESTRUCTURA FÍSICA DE LA RED DE SERVICIOS</t>
  </si>
  <si>
    <t>Desarrollar las etapas de identificación y preinversión para la ejecución de obras de los nuevos puntos de atención</t>
  </si>
  <si>
    <t>Construcción del nuevo equipamiento de la red de servicios</t>
  </si>
  <si>
    <t>Desarrollar la fase de construcción e interventoría de los nuevos equipamientos</t>
  </si>
  <si>
    <t>% de ejecución de las obras</t>
  </si>
  <si>
    <t>Desarrollar las etapas de identificación y preinversión para la ejecución de obras de los puntos de atención a repotenciar</t>
  </si>
  <si>
    <t>Repotenciación del equipamiento de la red de servicios</t>
  </si>
  <si>
    <t>Diseñar y mantener actualizado el plan de mantenimiento integral</t>
  </si>
  <si>
    <t>Identificar las necesidades de mantenimiento de la red de servicios</t>
  </si>
  <si>
    <t>Elaborar y adoptar el plan de mantenimiento integral</t>
  </si>
  <si>
    <t>Desarrollar el plan de manetenimiento integral de la red de servicios</t>
  </si>
  <si>
    <t>Definir las estrategias para ejecución dl plan de mantenimiento</t>
  </si>
  <si>
    <t>Ejecutar el plan de manteminiento</t>
  </si>
  <si>
    <t>Monitorear la ejacución del plan de mantenimiento integral</t>
  </si>
  <si>
    <t>Ejecutar el 100% del plan de mantenimiento institucional</t>
  </si>
  <si>
    <t>Lograr la revison tecnica para viabilidad de 8 nuevos equipamientos en salud a lo largo del período 2008 - 2012</t>
  </si>
  <si>
    <t>Diseños de nuevos equipamientos</t>
  </si>
  <si>
    <t>Lograr la construcción de 1 UH, 7 CS (Puntos de atención) para el período 2008 - 2012</t>
  </si>
  <si>
    <t>Revisar y actualizar el tablero de indicadores por proceso</t>
  </si>
  <si>
    <t>Contratar ente externo acompañante</t>
  </si>
  <si>
    <t>Escenarios de futuro</t>
  </si>
  <si>
    <t>% cobertura de los medios actuales de comunicación</t>
  </si>
  <si>
    <t>Definir e implementar el programa de Tecnovigilancia</t>
  </si>
  <si>
    <t>Tener el programa de Tecnovigilancia y Farmacovigilancia implementado para el  2012 en la totalidad de la red</t>
  </si>
  <si>
    <t>Definir y desarrollar el programa de Farmacovigilancia</t>
  </si>
  <si>
    <t>PLAN DE DESARROLLO</t>
  </si>
  <si>
    <t>PLAN DE ACCIÓN</t>
  </si>
  <si>
    <t>PESO PROGRAMADO %</t>
  </si>
  <si>
    <t>PESO EJECUTADO%</t>
  </si>
  <si>
    <t>%Ejecutado</t>
  </si>
  <si>
    <t>PROYECTO</t>
  </si>
  <si>
    <t>PROGRAMADO</t>
  </si>
  <si>
    <t>EJECUTADO</t>
  </si>
  <si>
    <t>LA METROSALUD DEL MAÑANA</t>
  </si>
  <si>
    <t>Desarrollo de la Investigación en Metrosalud</t>
  </si>
  <si>
    <t>Fortalecimiento de la tecnología biomédica</t>
  </si>
  <si>
    <t>Construcción nuevos equipamientos en salud</t>
  </si>
  <si>
    <t>Repotenciación del equipamiento actual</t>
  </si>
  <si>
    <t>Mantenimiento de la infraestructura física</t>
  </si>
  <si>
    <t>Fortalecimiento de la Estructura Organizacional</t>
  </si>
  <si>
    <t>Desarrollo del Sistema de Gestión Ambiental</t>
  </si>
  <si>
    <t>Fortalecimiento de la comunicación corporativa</t>
  </si>
  <si>
    <t xml:space="preserve">Gestión de la evaluacion institucional </t>
  </si>
  <si>
    <t>Integración del sistema de información</t>
  </si>
  <si>
    <t>Desarrollo informático de la red de servicios</t>
  </si>
  <si>
    <t>Gestión documental</t>
  </si>
  <si>
    <t>% Ejecución L 5</t>
  </si>
  <si>
    <t>PLAN DE GESTIÓN - PLAN ACCIÓN</t>
  </si>
  <si>
    <t>PLAN DE GESTIÓN 2008 - 2012  (Humana, Innovadora y Sostenible)
EMPRESA SOCIAL DEL ESTADO METROSALUD</t>
  </si>
  <si>
    <t xml:space="preserve">LA METROSALUD DEL MAÑANA </t>
  </si>
  <si>
    <r>
      <rPr>
        <b/>
        <sz val="10"/>
        <color indexed="8"/>
        <rFont val="Century Gothic"/>
        <family val="2"/>
      </rPr>
      <t>OBJETIVO ESTRATÉGICO:</t>
    </r>
    <r>
      <rPr>
        <b/>
        <sz val="9"/>
        <color indexed="8"/>
        <rFont val="Century Gothic"/>
        <family val="2"/>
      </rPr>
      <t xml:space="preserve">  
</t>
    </r>
    <r>
      <rPr>
        <sz val="9"/>
        <color indexed="8"/>
        <rFont val="Century Gothic"/>
        <family val="2"/>
      </rPr>
      <t>Diseñar la Metrosalud futura y promover su desarrollo en el sector salud, respondiendo a las exigencias de cambio que le garanticen la sostenibilidad y la competitividad en el contexto económico y social, considerando su desarrollo y la responsabilidad que tiene como ejecutora de políticas públicas y contribuyente en el desarrollo sostenible del entorno a que tienen derecho los y las ciudadanas del Municipio.</t>
    </r>
  </si>
  <si>
    <t>PESO %</t>
  </si>
  <si>
    <t>ACCIONES</t>
  </si>
  <si>
    <t>Peso</t>
  </si>
  <si>
    <t xml:space="preserve">METAS </t>
  </si>
  <si>
    <t xml:space="preserve">INDICADORES </t>
  </si>
  <si>
    <t>Desarrolllar convocatorias de invesitigación</t>
  </si>
  <si>
    <t>Tener desarrollados 2 estudios de mercado</t>
  </si>
  <si>
    <t>% Estudios realizados</t>
  </si>
  <si>
    <t>Formular proyectos de innovación y desarrollo</t>
  </si>
  <si>
    <t>Fortalecer la relación docente asistencial</t>
  </si>
  <si>
    <t>Incrementar en 40 % los beneficios docente asistenciales para el 2011</t>
  </si>
  <si>
    <t>% beneficios obtenidos período</t>
  </si>
  <si>
    <t>Diseñar el programa para la Gestion de la Tecnologia Biomedica</t>
  </si>
  <si>
    <t>Identificar y adaptar la normatividad vigente a los procesos institucionales</t>
  </si>
  <si>
    <t xml:space="preserve">Tener identificado y caracterizado el 100% de los equipos de tecnología biomédica para el 2010 </t>
  </si>
  <si>
    <t>Programa de gestión de tecnología biomédica adoptado</t>
  </si>
  <si>
    <t>Elaborar y aprobar el programa para la gestión de la tecnología biomédica</t>
  </si>
  <si>
    <t>Diseñar el programa de tecnovigilancia y farmacovigilancia en Metrosalud</t>
  </si>
  <si>
    <t>Programa de tecnovigilancia y farmacovigilancia</t>
  </si>
  <si>
    <t>Realizar los estudios para identificación de los nuevos puntos de atención</t>
  </si>
  <si>
    <t>Gestionar el diseño de los nuevos equipamientos</t>
  </si>
  <si>
    <t>Contratar la construcción e interventoría de los nuevos equipamientos</t>
  </si>
  <si>
    <t>N° Contratos realizados</t>
  </si>
  <si>
    <t>Realizar los estudios para identificación de los nuevos puntos de atención a repotenciar</t>
  </si>
  <si>
    <t>Tener los diseños de 8 equipamientos en salud a repotenciar para el período 2008 - 2012</t>
  </si>
  <si>
    <t>Diseños y estudios técnicos de equipamientos</t>
  </si>
  <si>
    <t>Gestionar el diseño de los equipamientos a repotenciar</t>
  </si>
  <si>
    <t>Contratar la repotenciación e interventoría del equipamiento en salud</t>
  </si>
  <si>
    <t>Tener 8 equipamientos repotenciación para el período 2008 - 2012</t>
  </si>
  <si>
    <t>Gestionar la fase de construcción e interventoría del equipamiento a repotenciar</t>
  </si>
  <si>
    <t>% de ejecucion del plan de mantenimiento</t>
  </si>
  <si>
    <t>Revisar la plataforma estratégica actual</t>
  </si>
  <si>
    <t>Plataforma estrategica adoptada</t>
  </si>
  <si>
    <t>Definir la nueva plataforma estratégica</t>
  </si>
  <si>
    <t>Revisar y ajustar la estructura organizacional de la E.S.E. Metrosalud</t>
  </si>
  <si>
    <t>Revisar y ajustar la estructura de procesos corporativos</t>
  </si>
  <si>
    <t>Tener definida y ajustada la estructura organica y la planta de cargos de Metrosalud</t>
  </si>
  <si>
    <t>Estructura organizacional adoptada</t>
  </si>
  <si>
    <t>Adecuar la estructura administrativa a la estructura de proceso</t>
  </si>
  <si>
    <t>Definir la nueva planta de cargos de Metrosalud</t>
  </si>
  <si>
    <t>Planta de cargos implementada</t>
  </si>
  <si>
    <t>Adoptar y socializar la nueva estructura organizacional de Metrosalud</t>
  </si>
  <si>
    <t>Implementar los procesos y procedimientos corporativos</t>
  </si>
  <si>
    <t>% de procedimientos estandarizados</t>
  </si>
  <si>
    <t>Tener implementada la estructura administrativa y planta de cargos para el 2010</t>
  </si>
  <si>
    <t>% de Unidades Administrativas con equipos operando</t>
  </si>
  <si>
    <t>% de servidores informados</t>
  </si>
  <si>
    <t>Tener elaborado y socializado el manual de responsabilidades para el 2010</t>
  </si>
  <si>
    <t>% Cargos con manual de responsabilidad definido y socializado</t>
  </si>
  <si>
    <t>Diseñar y adoptar Política para la  gestión ambiental</t>
  </si>
  <si>
    <t>Elaborar y adoptar la política de gestión ambiental integral</t>
  </si>
  <si>
    <t>Tener definida y adoptada la politica de gestión ambiental</t>
  </si>
  <si>
    <t>Política de gestión ambiental adoptada</t>
  </si>
  <si>
    <t>Establecer las estrategias para el despliegue de la política de gestión ambiental</t>
  </si>
  <si>
    <t>Fortalecer el plan de Manejo Integral de Residuos de la Red</t>
  </si>
  <si>
    <t>Fomentar la cultura para la disposición adecuada de residuos en la red de servicios</t>
  </si>
  <si>
    <t>Mantener actualizado y en ejecución el plan de manejo integral de residuos de la red a lo largo de la vigencia</t>
  </si>
  <si>
    <t>% de adherencia al plan de manejo de residuos</t>
  </si>
  <si>
    <t>Desarrollar y monitorear el plan de manejo integral de residuos de la red</t>
  </si>
  <si>
    <t>Evaluar el plan de manejo integral de residuos de la red</t>
  </si>
  <si>
    <t>Elaborar el Plan Estratégico de Sistemas de Información</t>
  </si>
  <si>
    <t>Elaborar el diagnóstico del sistema de información corporativa</t>
  </si>
  <si>
    <t>Tener definido el plan estratégico de sistemas de información</t>
  </si>
  <si>
    <t>Plan estrategico de sistemas de información</t>
  </si>
  <si>
    <t>Definir y Elaborar el plan estratégico de sistemas de información</t>
  </si>
  <si>
    <t>Integrar el sistema de información corporativo</t>
  </si>
  <si>
    <t>Definir e implementar el Sistema de información (subsistemas Transaccional, de apoyo a toma de decisiones y estratégico)</t>
  </si>
  <si>
    <t>Lograr la implementación de la totalidad de los módulos del sistema de información</t>
  </si>
  <si>
    <t>Módulo del sistema de información implementados</t>
  </si>
  <si>
    <t>Implementar el subsistemas de apoyo al negocio integrados al sistema de información corporativo</t>
  </si>
  <si>
    <t>Implementar y automatizar los indicadores de gestión del negocio</t>
  </si>
  <si>
    <t>Tener implementado y automatizado la generación de indicadores de monitoreo del negocio para el primer semestre de 2009</t>
  </si>
  <si>
    <t>Indicadores automatizados</t>
  </si>
  <si>
    <t>Seguridad de información e informática</t>
  </si>
  <si>
    <t>Desarrollar Politica General de Seguridad Informática par la ESE Metrosalud</t>
  </si>
  <si>
    <t>Tener para el primer semestre del 2009 la Política General de Seguridad Informatica aprobada</t>
  </si>
  <si>
    <t>política de seguridad informática adoptada</t>
  </si>
  <si>
    <t>Implementar mecanismos de respaldo y recuperación de datos y manejo de contingencias del sistema de información corporativo</t>
  </si>
  <si>
    <t>Tener definido e implementado los mecanismos de respaldo y recuperación de la información en la totalidad de puntos de atención</t>
  </si>
  <si>
    <t>Puntos de atención con mecanismo de salvaguardia implementado</t>
  </si>
  <si>
    <t>Definir e implementar estrategias de validación y acceso al sistema de información y a las redes de transmisión de datos</t>
  </si>
  <si>
    <t>Historia Clínica Digital</t>
  </si>
  <si>
    <t>Selecionar y adquirir el equipamiento informatico para la historia clinica Digital</t>
  </si>
  <si>
    <t>Tener definidos los estudios tecnicos y análisis de la factibilidad tecnologica del mercado</t>
  </si>
  <si>
    <t>Documento Tecnico</t>
  </si>
  <si>
    <t>Implementar la historia clínica digital en los diferentes servicios de los puntos de atención</t>
  </si>
  <si>
    <t>Tener el servicio de historia clínica liberado a los 52 puntos de atención  y con mantenimiento de operación durante 2009-20012</t>
  </si>
  <si>
    <t>% puntos de atención con historia clinica digital operando</t>
  </si>
  <si>
    <t>Modernización del manejo de la  gestión documental</t>
  </si>
  <si>
    <t>Evaluar y caracterizar los archivos: de historias clínicas, administrativo, laboral, financiero y jurídico en aplicación de las tablas de retención documental de acuerdo con la legislación vigente.</t>
  </si>
  <si>
    <t>Tener elaborado y caracterizado el estado actual del archivo financiero, jurídico, de historias clínicas y de correspondencia</t>
  </si>
  <si>
    <t>Diagnóstico de los archivos (Laboral, Jurídico, financiero, Historias Clínicas elaborado</t>
  </si>
  <si>
    <t>Fortalecer el sistema de gestión Documental de la ESE Metrosalud</t>
  </si>
  <si>
    <t>Tener digitalizado el archivo financiero, jurídico, laboral, de correspondencia y de historia clínica</t>
  </si>
  <si>
    <t>Archivo financiero, jurídico, de historias clínicas y de correspondencia digitalizado</t>
  </si>
  <si>
    <t>Tener integrado y en operación el sistema automatizado de correspondencia y correo electrónico</t>
  </si>
  <si>
    <t>% de Disminución del consumo de papel en la correspondencia</t>
  </si>
  <si>
    <t>Elaborar el plan de comunicación corporativa</t>
  </si>
  <si>
    <t>Elaborar un diagnóstico y analizar la información obtenida, como punto de partida en la elaboración del Plan de Comunicaciones.</t>
  </si>
  <si>
    <t>Diagnosticar la comunicación corporativa.</t>
  </si>
  <si>
    <t>Diagnóstico de comunicación corporativa</t>
  </si>
  <si>
    <t>Definir y formalizar el Plan de comunicación corporativa</t>
  </si>
  <si>
    <t>Adoptar el plan de comunicación  para el año 2011</t>
  </si>
  <si>
    <t>Plan de Comunicaciones Definido y formalizado</t>
  </si>
  <si>
    <t>Ejecutar el plan de comunicación corporativa</t>
  </si>
  <si>
    <t>Fortalecer los medios de comunicación Internos y externos</t>
  </si>
  <si>
    <t>Implementar el plan de comunicación Corporativa en toda la Red.</t>
  </si>
  <si>
    <t>% de ejecución</t>
  </si>
  <si>
    <t>Diseñar e implementar nuevas alternativas de difusión que faciliten la entrega oportuna de información</t>
  </si>
  <si>
    <t>Mantener contacto permanente con medios masivos y alternativos para promocionar programas y proyectos, generando con ello, contenidos noticiosos positivos para la Red.</t>
  </si>
  <si>
    <t>Diseñar un Manual de Comunicación Interna, consecuente con lo establecido en el Manual de Imagen Corporativa</t>
  </si>
  <si>
    <t>Asesorar y acompañar a todas las áreas de la Empresa que lo requieraran en la aplicción de la Imagen Corporativa durante la realización de eventos y actividades.</t>
  </si>
  <si>
    <t xml:space="preserve">Diseñar y elaborar un Jingle institucional que ayude a posicionar el nombre de la Empresa en todos los eventos que se realicen
</t>
  </si>
  <si>
    <t xml:space="preserve">Producir 7 comerciales de televisión como piezas de apoyo de las campañas institucionales.
</t>
  </si>
  <si>
    <t>Realizar seguimiento  y analisis a los cambios en los comportamientos y  cultura de la organización hacia una atención centrada en el usuario</t>
  </si>
  <si>
    <t>Nivel de apropiación de los componentes de la cultura de la calidad</t>
  </si>
  <si>
    <t>Lograr el 100% de apropiación de los componentes de la cultura de la calidad el 100% de los servidores de las UH San Antonio Prado y UH Castilla</t>
  </si>
  <si>
    <t xml:space="preserve">Desplegar la estrategia de cultura organizacional a funcionarios, usuarios y demas colaboradores </t>
  </si>
  <si>
    <t>Caracterización y articular la Cultura de la calidad en la cultura Organizacional</t>
  </si>
  <si>
    <t>Lograr la caracterización y articular la Cultura de la calidad en la cultura Organizacional</t>
  </si>
  <si>
    <t>Integrar la caracterización de la cultura de calidad, seguridad y respeto por el usuario a la cultura organizacional</t>
  </si>
  <si>
    <t>Desarrollar la cultura de la calidad en la red de servicios</t>
  </si>
  <si>
    <t>Realizar simulacro de visita de acreditación a las unidades seleccionadas</t>
  </si>
  <si>
    <t xml:space="preserve">Establecer metodologia que permita la referenciación de la E.S.E Metrosalud </t>
  </si>
  <si>
    <t>Actualizar y desplegar el PAMEC priorizando  las oportunidades de mejoramiento detectadas</t>
  </si>
  <si>
    <t>Aumentar en la escala de valoración de acreditación de 1 a 3 en tres años, en las unidades selecionadas</t>
  </si>
  <si>
    <t>Realizar autoevaluación asistida de  los estándares para la acreditación institucional</t>
  </si>
  <si>
    <t>Desarrollar los estándares de acreditación institucional</t>
  </si>
  <si>
    <t>Acreditación mejorando la calidad en la atención</t>
  </si>
  <si>
    <t>% Disminución eventos adversos trazadores en procesos clínicos</t>
  </si>
  <si>
    <t>Lograr una adherencia del 80% a las guías clínicas de manejo relacionadas con la Maternidad Segura en 3 años</t>
  </si>
  <si>
    <t>Monitorear el funcionamiento de la politica de seguridad clinica</t>
  </si>
  <si>
    <t>% adherencia a guías de atención</t>
  </si>
  <si>
    <t>Lograr una adherencia del 80% al protocolo de lavado de manos en 3 años</t>
  </si>
  <si>
    <t>Desarrollar la estrategia de los grupos operativos de seguridad clinica en las UPSS</t>
  </si>
  <si>
    <t xml:space="preserve">Desarrollar la metodologia para implementar la seguridad clinica en la E.S.E Metrosalud </t>
  </si>
  <si>
    <t>Aumentar en la escala de valoración del calidoscopio de insuficiente critico a satisfactorio</t>
  </si>
  <si>
    <t>Definir y adoptar la politica de seguridad clinica</t>
  </si>
  <si>
    <t>Desarrollar el programa de seguridad clínica para la atención confiable</t>
  </si>
  <si>
    <t xml:space="preserve">Consolidar los resultados de la autoevaluacion y presentarlos para la certificacion </t>
  </si>
  <si>
    <t xml:space="preserve">Fortalecimiento de  los componentes básicos del Sistema de Garantía de la Calidad </t>
  </si>
  <si>
    <r>
      <t xml:space="preserve">Proporcion de vigilancia de eventos adversos trazadores
</t>
    </r>
    <r>
      <rPr>
        <b/>
        <sz val="9"/>
        <color indexed="62"/>
        <rFont val="Century Gothic"/>
        <family val="2"/>
      </rPr>
      <t>*</t>
    </r>
  </si>
  <si>
    <t>Fortalecimiento del Sistema de Control</t>
  </si>
  <si>
    <t xml:space="preserve">Realizar auroevaluacion por servicio </t>
  </si>
  <si>
    <t>Realizar inscripcion de los servicios ante la DSSA</t>
  </si>
  <si>
    <t>Tener el 100% de los Servicios incritos ante la DSSA para el 2011</t>
  </si>
  <si>
    <t>Desarrollar el Sistema de Medicion</t>
  </si>
  <si>
    <t>Implementar el tablero de indicadores de Gestion Asistencial por UPSS</t>
  </si>
  <si>
    <t xml:space="preserve">Monitorear el Sisitema de Indicadores </t>
  </si>
  <si>
    <t>Tener implementado el tablero de indicadores para 2012</t>
  </si>
  <si>
    <t>Tablero de indicadores revisado y ajustado</t>
  </si>
  <si>
    <t xml:space="preserve">Informe de analisis de indicadores de empresa </t>
  </si>
  <si>
    <t>Desarrollar el Plan Integral de Evaluacion</t>
  </si>
  <si>
    <t xml:space="preserve">Lograr la ejecucion del 100% del Plan Integral de evaluacion </t>
  </si>
  <si>
    <t>% de ejecucion del plan de evaluaciones</t>
  </si>
  <si>
    <t>Lograr un cumplimiento del Plna de Dllo &gt;92% en el 2011</t>
  </si>
  <si>
    <t>Lograr un cumplimiento del Plan de Accion &gt;90% a lo largo del periodo 2008-2011</t>
  </si>
  <si>
    <t>Implementar el Sistema de Control Interno  a lo largo del periodo 2008-2011</t>
  </si>
  <si>
    <t>Grado o % de avance del MECI</t>
  </si>
  <si>
    <t xml:space="preserve">% de cumplimiento del Plan de Accion </t>
  </si>
  <si>
    <t>% de cumplimiento del Plan de Dllo</t>
  </si>
  <si>
    <t xml:space="preserve">Verificacion y seguimiento  los planes de mejoramiento </t>
  </si>
  <si>
    <t>Realizar verificacion y seguimiento a los planes de mejoramiento de las auditorias realizadas por los entes de control</t>
  </si>
  <si>
    <t>% de cumplimiento al seguimiento a los Planes de mejora</t>
  </si>
  <si>
    <t xml:space="preserve">Evaluar el Sistema de control Interno y Calidad </t>
  </si>
  <si>
    <t>Realizar seguimiento a la rendicion de cuentas</t>
  </si>
  <si>
    <t>Lograr la asesoria y seguimiento al 100% de las cuentas que debe rendir la E.S.E Metrosalud a los entes de control</t>
  </si>
  <si>
    <t>Oportunidad y fenecimiento de las cuentas vencidas</t>
  </si>
  <si>
    <t>Definir las lineas estrategicas de intervencion de Metrosalud (Planeacion por escenarios)</t>
  </si>
  <si>
    <t xml:space="preserve">Definir los escenarios de futuro </t>
  </si>
  <si>
    <r>
      <t xml:space="preserve">Tener definidos los escenarios de futuro de Metrosalud para el </t>
    </r>
    <r>
      <rPr>
        <sz val="9"/>
        <color rgb="FFFF0000"/>
        <rFont val="Century Gothic"/>
        <family val="2"/>
      </rPr>
      <t>2012</t>
    </r>
  </si>
  <si>
    <t>Metodologia formulacion Plan de Desarrollo (2012-2025)</t>
  </si>
  <si>
    <t>LINEA  V
I SEMESTRE 2011</t>
  </si>
  <si>
    <t>EJECUCION I SEMESTRE 2011
LINEA  V</t>
  </si>
  <si>
    <t>Direccionamiento Corporativo</t>
  </si>
  <si>
    <t>% de servicos certificados por cumplimiento de requisitios de habilitacion visitados por la DSSA</t>
  </si>
  <si>
    <t>Fortalecimientos del sistema de información corporativo}</t>
  </si>
  <si>
    <t>L1</t>
  </si>
  <si>
    <t>L2</t>
  </si>
  <si>
    <t>L3</t>
  </si>
  <si>
    <t>L4</t>
  </si>
  <si>
    <t>L5</t>
  </si>
  <si>
    <t xml:space="preserve">N° de medios implementados </t>
  </si>
  <si>
    <t xml:space="preserve">N° de personas impactadas con el jingle </t>
  </si>
  <si>
    <t>Frecuencia - impacto</t>
  </si>
  <si>
    <t>Llegar a  20000 usuarios de toda la Red</t>
  </si>
  <si>
    <t>% Planes de mejora formulados por proceso prioritario</t>
  </si>
  <si>
    <t>% Planes de mejora desplegado por proceso prioritario</t>
  </si>
  <si>
    <t>Cumplimiento Línea 5</t>
  </si>
  <si>
    <t>LÍNEA 5</t>
  </si>
  <si>
    <t>Programado %</t>
  </si>
  <si>
    <t>Ejecutado %</t>
  </si>
  <si>
    <t>Cumplimiento Plan dllo Línea 5</t>
  </si>
  <si>
    <t>Cumplimiento plan acción Línea 5</t>
  </si>
  <si>
    <t>Plan desarrollo</t>
  </si>
  <si>
    <t>Plan acción</t>
  </si>
  <si>
    <t>P</t>
  </si>
  <si>
    <t>Monitorear la Gestión de los Procesos Organizacionales</t>
  </si>
  <si>
    <t>Fortalecer la implementación del Sistema de Administración de Riesgos y Seguridad Clínica (SARSC)</t>
  </si>
  <si>
    <t>5. Legalidad, legitimidad e institucionalidad para la vida y la equidad</t>
  </si>
  <si>
    <t>5.1. Buen gobierno y transparencia</t>
  </si>
  <si>
    <t>5.1.1 Modernización e innovación</t>
  </si>
  <si>
    <t>LÍNEA ESTRATÉGICA PLAN DE DESARROLLO</t>
  </si>
  <si>
    <t>PROGRAMA DEL PLAN DE DESARROLLO</t>
  </si>
  <si>
    <t>COMPONENTE DEL PLAN DE DESARROLLO</t>
  </si>
  <si>
    <t>La Competitividad, Fuente de Sostenibilidad</t>
  </si>
  <si>
    <t>Gestión de la Calidad  y Desarrollo Organizacional</t>
  </si>
  <si>
    <t>Direccionamiento  Estratégico para el Desarrollo</t>
  </si>
  <si>
    <t>Gestión del control y la evaluación institucional</t>
  </si>
  <si>
    <t>Sistema de Gestión Organizacional</t>
  </si>
  <si>
    <t>1.2.3. Direccionamiento del sector salud</t>
  </si>
  <si>
    <t>1.2. Direccionamiento
del sector salud</t>
  </si>
  <si>
    <t>1. Ciudad que respeta, valora y protege la vida</t>
  </si>
  <si>
    <t>Gestión del Mercadeo</t>
  </si>
  <si>
    <t xml:space="preserve">Gestión Mercadeo Corporativo. 
</t>
  </si>
  <si>
    <t>Metrosalud incluyente y en armonía con el entorno</t>
  </si>
  <si>
    <t>Desarrollo de Servicios</t>
  </si>
  <si>
    <t>Formular y evaluar plan de acción</t>
  </si>
  <si>
    <t>Tareas</t>
  </si>
  <si>
    <t>T1</t>
  </si>
  <si>
    <t>T2</t>
  </si>
  <si>
    <t>T3</t>
  </si>
  <si>
    <t>T4</t>
  </si>
  <si>
    <t>Fecha de inicio y Finalización</t>
  </si>
  <si>
    <t>Fecha de Inicio y Finalización</t>
  </si>
  <si>
    <t xml:space="preserve">NOMBRE DEL PROYECTO O ACCIÓN:  Participación activa: usuario, familia y comunidad </t>
  </si>
  <si>
    <t>NOMBRE DEL PROYECTO O ACCIÓN: Formación ciudadana en salud</t>
  </si>
  <si>
    <t>NOMBRE DEL PROYECTO O ACCIÓN: Modernización de la Estructura Organizacional</t>
  </si>
  <si>
    <t>NOMBRE DEL PROYECTO O ACCIÓN: Gestión de Procesos Corporativos</t>
  </si>
  <si>
    <t>Formular y evaluar proyectos de inversión</t>
  </si>
  <si>
    <t>NOMBRE DEL PROYECTO O ACCIÓN: Desarrollo del modelo de cooperación Nacional y/o internacional</t>
  </si>
  <si>
    <t>Formular y evaluar Plan de Inversiones</t>
  </si>
  <si>
    <t>Grado de conocimiento en derechos y deberes clientes internos y/o externos</t>
  </si>
  <si>
    <t>NOMBRE DEL PROYECTO O ACCIÓN: El gobierno corporativo y la ética empresarial para la transparencia</t>
  </si>
  <si>
    <t>Cobertura del despliegue del
Codigo de Ética y Buen Gobierno</t>
  </si>
  <si>
    <t>Evaluar el sistema de administración de riesgos</t>
  </si>
  <si>
    <t>NOMBRE DEL PROYECTO O ACCIÓN: Gerencia de convenios y contratos</t>
  </si>
  <si>
    <t>Mantener actualizada la declaracion de los servicios prestados en la ESE Metrosalud</t>
  </si>
  <si>
    <t>Porcentaje de servicios inscritos o declarados</t>
  </si>
  <si>
    <t>NOMBRE DEL PROYECTO O ACCIÓN: Gerencia de Premios y reconocimientos a la gestión corporativa</t>
  </si>
  <si>
    <t>Adherencia a la metodología de trabajo de premios y reconocimientos</t>
  </si>
  <si>
    <t>NOMBRE DEL PROYECTO: Gestión de la mejora organizacional (PAMEC con enfoque en acreditación)</t>
  </si>
  <si>
    <t>Implementar el PAMEC con enfoque en acreditación</t>
  </si>
  <si>
    <t>Implementar los planes de mejora (procesos, contraloría, PAMEC)</t>
  </si>
  <si>
    <t xml:space="preserve">Implementar los planes de Mejora </t>
  </si>
  <si>
    <t xml:space="preserve">NOMBRE DEL PROYECTO O ACCIÓN: Desarrollo del Sistema de Control y evaluación organizacional </t>
  </si>
  <si>
    <t>Ejecutar el Programa de Evaluaciones</t>
  </si>
  <si>
    <t>Porcentaje de cumplimiento del Programa de evaluaciones</t>
  </si>
  <si>
    <t xml:space="preserve">NOMBRE DEL PROYECTO O ACCIÓN:  Gestión del riesgo organizacional y la seguridad clínica
</t>
  </si>
  <si>
    <t>Monitorear el cumplimiento a la rendición de cuentas</t>
  </si>
  <si>
    <t>Cumplimiento de la programación de la rendición de la cuenta</t>
  </si>
  <si>
    <t>NOMBRE DEL PROYECTO O ACCIÓN: Desarrollo del Portafolio de Servicios</t>
  </si>
  <si>
    <t>NOMBRE DEL PROYECTO O ACCIÓN: Referenciación comparativa</t>
  </si>
  <si>
    <t>Ejecutar la contratacion</t>
  </si>
  <si>
    <t>NOMBRE DEL PROYECTO O ACCIÓN: La gestión Ambiental un compromiso</t>
  </si>
  <si>
    <t>Realizar auditoria a empresa de recoleccion de residuos ordinarios y reciclaje</t>
  </si>
  <si>
    <t>Documentar el programa de manejo de quimicos</t>
  </si>
  <si>
    <t>NOMBRE DEL PROYECTO O ACCIÓN: Desarrollo del Sistema de Planeación Institucional</t>
  </si>
  <si>
    <t>NOMBRE DEL PROYECTO: Sistema de Medición Institucional</t>
  </si>
  <si>
    <t>NOMBRE DEL PROYECTO O ACCIÓN: Desarrollo del Sistema Integrado de Gestión Organizacional (Desarrollo de estándares para acreditación institucional, MECI, NTCGP 1000 y demás sistemas de gestión.</t>
  </si>
  <si>
    <t>Capacitaciones realizadas</t>
  </si>
  <si>
    <t>Cumplimiento de la gestión de residuos hospitalarios</t>
  </si>
  <si>
    <t>Programa documentado</t>
  </si>
  <si>
    <t xml:space="preserve">NOMBRE DEL PROYECTO O ACCIÓN: Gestión de la comunicación organizacional </t>
  </si>
  <si>
    <t>Cantidad Programada Acumulada</t>
  </si>
  <si>
    <t>NOMBRE DEL PROYECTO O ACCIÓN: Fortalecimiento del Sistema único de habilitación</t>
  </si>
  <si>
    <t>&gt;90%</t>
  </si>
  <si>
    <t xml:space="preserve">% Cumplimiento proyecto programado: </t>
  </si>
  <si>
    <t xml:space="preserve">% Cumplimiento proyecto ejecutado: </t>
  </si>
  <si>
    <t>NOMBRE DEL PROYECTO O ACCIÓN: Fortalecimiento del Sistema de Mercadeo Institucional</t>
  </si>
  <si>
    <t xml:space="preserve">Programar la rendición de la cuenta </t>
  </si>
  <si>
    <t xml:space="preserve">Ejecutar la programaión de la rendición de la cuenta </t>
  </si>
  <si>
    <t>Realizar capacitación dos veces por año en las UPSS</t>
  </si>
  <si>
    <t>Plan de Desarrollo 2012-2020 ajustado</t>
  </si>
  <si>
    <t>Aprobar ajustes del Plan de Desarrollo 2012-2020</t>
  </si>
  <si>
    <t>Junta Directiva</t>
  </si>
  <si>
    <t>Realizar seguimento y evaluación al plan en forma semestral</t>
  </si>
  <si>
    <t>≥90%</t>
  </si>
  <si>
    <t xml:space="preserve">Plan de Desarrollo 2012-2020 aprobado </t>
  </si>
  <si>
    <t>Mantener la rendición de cuentas</t>
  </si>
  <si>
    <t>% de Procedimientos documentados y/o actualizados</t>
  </si>
  <si>
    <t>Subgerecia Red de Servicios
Dirección Gestión Clínica y PYP
Dirección UPSS</t>
  </si>
  <si>
    <t xml:space="preserve">
Subgerencia Red de Servicios
Dirección Gestión Clínica y PYP
Direcciones UPSS</t>
  </si>
  <si>
    <t>Fortalecer la ética empresarial, la transparencia y el gobierno corporativo</t>
  </si>
  <si>
    <t xml:space="preserve"> Oficina Asesora de Planeación y Desarrollo Organizacional</t>
  </si>
  <si>
    <t xml:space="preserve">Gerencia
Oficina Asesora de Planeación y Desarrollo Organizacional
</t>
  </si>
  <si>
    <t xml:space="preserve"> Oficina de Control Interno y Evaluación</t>
  </si>
  <si>
    <t>Gerencia
 Oficina Asesora de Planeación y Desarrollo Organizacional
Corresponsables:
Jefes de Unidades administrativas</t>
  </si>
  <si>
    <t>Cantidad Programada</t>
  </si>
  <si>
    <t>Auditorias ejecutadas</t>
  </si>
  <si>
    <t>Dirección Administrativo</t>
  </si>
  <si>
    <t>Dirección Administrativo
Corresponsables:
Directores UPSS</t>
  </si>
  <si>
    <t>DirecciónAdministrativo</t>
  </si>
  <si>
    <t>Planes actualizados en los Centros de Salud</t>
  </si>
  <si>
    <t>Oficina Asesora de Planeación y Desarrollo Organizacional
Corresponsable:  
Gerencia
Grupo de comunicaciones</t>
  </si>
  <si>
    <t>Desplegar el nuevo direccionamiento estratégico</t>
  </si>
  <si>
    <t>Oficina Asesora de Planeación y Desarrollo Organizacional</t>
  </si>
  <si>
    <t>Oficina Asesora Planeación y Desarrollo Organizacional
Corresponsable: Gerencia</t>
  </si>
  <si>
    <t>Oficina Asesora Planeación y Desarrollo Organizacional
Corresponsable: Gerencia, Unidades Administrativas</t>
  </si>
  <si>
    <t>Oficina Asesora Planeación y Desarrollo Organizacional
Corresponsables:
Unidades Administrativas</t>
  </si>
  <si>
    <t>Oficina Asesora Planeación y Desarrollo Organizacional, Subgerencia Administrativa y Financiera</t>
  </si>
  <si>
    <t xml:space="preserve">Oficina Asesora Planeación y Desarrollo Organizacional
</t>
  </si>
  <si>
    <t>Caracterizar los procesos y procedimientos institucionales</t>
  </si>
  <si>
    <t>Documentar y/o actualizar los procedimientos institucionales</t>
  </si>
  <si>
    <t>Oficina Asesora de Planeación y Desarrollo Organizacional
Corresponsables:
Unidades administrativas</t>
  </si>
  <si>
    <t>Oficina Asesora de Planeación y Desarrollo Organizacional
Corresponsables:
Unidades Administrativas</t>
  </si>
  <si>
    <t xml:space="preserve">Informe consolidado de seguimiento a la implementación del Sistema de Administración de Riesgos </t>
  </si>
  <si>
    <t xml:space="preserve">Oficina Control Interno y Evaluación
</t>
  </si>
  <si>
    <t>Oficina Control Interno y Evaluación</t>
  </si>
  <si>
    <t xml:space="preserve">Acompañar y asesorar en la formulación de planes de mejoramiento de Contraloría </t>
  </si>
  <si>
    <t xml:space="preserve">Porcentaje de asesorias realizadas para la formulación de los planes  de mejoramiento de Contraloría </t>
  </si>
  <si>
    <t xml:space="preserve"> Oficina Control Interno y Evaluación</t>
  </si>
  <si>
    <t xml:space="preserve">Oficina Mercadeo y Negocios Institucionales </t>
  </si>
  <si>
    <t xml:space="preserve">Subgerencia Red de Servicios
Oficina Mercadeo y Negocios Institucionales
Dirección de Gestión Clínica y PYP </t>
  </si>
  <si>
    <t>Evaluar la entidad bajo el MECI</t>
  </si>
  <si>
    <t>% de cumplimiento del sistema MECI</t>
  </si>
  <si>
    <t>Realizar autoevaluación de los estándares de acreditación</t>
  </si>
  <si>
    <t>E.S.E. METROSALUD
PLAN DE ACCIÓN AÑO 2014</t>
  </si>
  <si>
    <t xml:space="preserve">Realizar ajuste al Plan de Desarrollo 2012-2020 </t>
  </si>
  <si>
    <t>01/02/2014 - 31/12/2014</t>
  </si>
  <si>
    <t>Gestionar el Plan de Desarrollo 2012 - 2020</t>
  </si>
  <si>
    <t>Realizar seguimiento al plan de gestión para vigencia 2013</t>
  </si>
  <si>
    <t>Desplegar informe de resultados del 2013</t>
  </si>
  <si>
    <t>Presentar a la junta para aprobación</t>
  </si>
  <si>
    <t>Desplegar y evaluar conocimiento de la Plataforma estratégica, la Estructura de procesos y la Estructura administrativa</t>
  </si>
  <si>
    <t>Informe aprobado por junta</t>
  </si>
  <si>
    <t>Informe socializado por la página web de la entidad</t>
  </si>
  <si>
    <t>Oficina Asesora Planeación y Desarrollo Organizacional</t>
  </si>
  <si>
    <t>01/02/2014 - 30/05/2014</t>
  </si>
  <si>
    <t>01/02/2014 - 30/06/2014</t>
  </si>
  <si>
    <t>Documento Plan de Acción 2014 aprobado</t>
  </si>
  <si>
    <t xml:space="preserve">Realizar seguimiento y evaluación del Plan de Acción 2013 (a diciembre 31) </t>
  </si>
  <si>
    <t xml:space="preserve">% de cumplimiento plan de acción 2013 (a diciembre 31) </t>
  </si>
  <si>
    <t>Realizar seguimiento y evaluación del Plan de Acción 2014 (Trimestres 1,2,3)</t>
  </si>
  <si>
    <t>% de cumplimiento plan de acción 2014 (Trimestres 1,2,3)</t>
  </si>
  <si>
    <t>01/01/2014 - 28/02/2014</t>
  </si>
  <si>
    <t>01/01/2014 - 31/12/2014</t>
  </si>
  <si>
    <t>01/09/2014 - 31/12/2014</t>
  </si>
  <si>
    <t>Realizar seguimiento y evaluación Plan de Inversiones 2014</t>
  </si>
  <si>
    <t>Informe de ejecución del plan Inversiones de 2014</t>
  </si>
  <si>
    <t>01/04/2014 - 31/12/2014</t>
  </si>
  <si>
    <t>Asesoría en formulación de proyectos según POAI 2014 ESE Metrosalud aprobado y gestión de recursos con entes externos</t>
  </si>
  <si>
    <t>01/01/2014, 31/12/2014</t>
  </si>
  <si>
    <t>Desarrollar el enfoque de la gestión de proyectos de cooperación nacional e internacional</t>
  </si>
  <si>
    <t>Desplegar el enfoque</t>
  </si>
  <si>
    <t xml:space="preserve">Implementar el enfoque sobre gestión de proyectos de cooperación </t>
  </si>
  <si>
    <t>01/01/2014 - 30/12/2014</t>
  </si>
  <si>
    <r>
      <rPr>
        <sz val="10"/>
        <color theme="1"/>
        <rFont val="Calibri"/>
        <family val="2"/>
      </rPr>
      <t>≥</t>
    </r>
    <r>
      <rPr>
        <sz val="6"/>
        <color theme="1"/>
        <rFont val="Century Gothic"/>
        <family val="2"/>
      </rPr>
      <t xml:space="preserve"> </t>
    </r>
    <r>
      <rPr>
        <sz val="10"/>
        <color theme="1"/>
        <rFont val="Century Gothic"/>
        <family val="2"/>
      </rPr>
      <t>60%</t>
    </r>
  </si>
  <si>
    <t>01/01/2014 - 30/06/2014</t>
  </si>
  <si>
    <t>Desarrollar el SIGO</t>
  </si>
  <si>
    <t>Implementar el SIGO</t>
  </si>
  <si>
    <t>Oficina Asesora de Planeación y Desarrollo OrganizacionalJefes Unidades Administrativas</t>
  </si>
  <si>
    <t>01/06/2014 – 31/12/2014</t>
  </si>
  <si>
    <t>Ajustar Metodología  de trabajo Premios y reconocimientos</t>
  </si>
  <si>
    <t>Metodología ajustada y desplegada</t>
  </si>
  <si>
    <t>01/01/2014-31/12/2014</t>
  </si>
  <si>
    <t xml:space="preserve">Equipos de mejoramiento
Oficina Asesora de Planeación y Desarrollo Organizacional
</t>
  </si>
  <si>
    <t>02/01/2014 al 30/12/2014</t>
  </si>
  <si>
    <t>Equipo Sigo</t>
  </si>
  <si>
    <t>Promedio cumplimiento en la ejecución de los planes de mejoramiento institucionales (Plan de mejoramiento de los Sistemas, de los Procesos, del  PAMEC y de Contraloría)</t>
  </si>
  <si>
    <t>≥85%</t>
  </si>
  <si>
    <t xml:space="preserve">
 Jefes Unidades Administrativas</t>
  </si>
  <si>
    <t>Seguimiento trimestral a planes de mejora (autoevaluación)</t>
  </si>
  <si>
    <t xml:space="preserve"> Oficina  Control Interno y Evaluación
</t>
  </si>
  <si>
    <t>Plan de intervención a incumplimientos de habilitación según nueva normatividad</t>
  </si>
  <si>
    <t>Consolidar la autoevaluación por UPSS</t>
  </si>
  <si>
    <t>Formular plan de intervención</t>
  </si>
  <si>
    <t>Gestionar la habilitación en la red</t>
  </si>
  <si>
    <t xml:space="preserve">Informe de autoevalación </t>
  </si>
  <si>
    <t>02/01/2014-30/03/2014</t>
  </si>
  <si>
    <t>02/01/2014-30/06/2014</t>
  </si>
  <si>
    <t>02/01/2014-30/12/2014</t>
  </si>
  <si>
    <t>Realizar un ejercicio de referenciación  comparativa interna.</t>
  </si>
  <si>
    <t>Número de eventos de referenciación comparativa interna realizados</t>
  </si>
  <si>
    <t>Participar en eventos de referenciación comparativa externa</t>
  </si>
  <si>
    <t>Número de experiencias exitosas presentadas en eventos de referenciación comparativa externa</t>
  </si>
  <si>
    <t>02/01/2014 - 30/12/2014</t>
  </si>
  <si>
    <t>Divulgar el Código de Ética y Buen Gobierno</t>
  </si>
  <si>
    <t>Calificación de autoevalua-ción con enfoque de acreditación 2014</t>
  </si>
  <si>
    <t>Autoevaluar la implementación del SIGO</t>
  </si>
  <si>
    <t>Oficina de Control Interno y Evaluación</t>
  </si>
  <si>
    <t>01/06/2014 - 30/12/2014</t>
  </si>
  <si>
    <t>Formular plan anticorrupción y de atención al ciudadano 2014</t>
  </si>
  <si>
    <t>Plan formulado</t>
  </si>
  <si>
    <t>Seguimiento al plan anticorrupción con corte al 31 de diciembre del 2013</t>
  </si>
  <si>
    <t>Desplegar el plan anticorrupción y de atención al ciudadano</t>
  </si>
  <si>
    <t>01/01/2014 - 31/01/2014</t>
  </si>
  <si>
    <t xml:space="preserve"> Oficina Asesora de Planeación y Desarrollo Organizacional                                                                                                                           Corresponsables: Jefes Unidades Administrativas</t>
  </si>
  <si>
    <t xml:space="preserve"> Oficina Asesora de Planeación y Desarrollo Organizacional,                                                                                                                                                                  Corresponsable:  Jefes Unidades Administrativas, Oficina de Control Interno y Evaluación</t>
  </si>
  <si>
    <t>Aprobar plan de acción 2014</t>
  </si>
  <si>
    <t>Formular plan de inversiones 2015</t>
  </si>
  <si>
    <t>Revisar y ajustar la metodología para formulación y evaluación del Plan de Acción 2015</t>
  </si>
  <si>
    <t>Formular plan de acción 2015</t>
  </si>
  <si>
    <t>01/10/2014 - 31/12/2014</t>
  </si>
  <si>
    <t>NOMBRE DEL PROYECTO O ACCIÓN:  DESARROLLO DE RELACIONES CON GRUPOS DE INTERÉS</t>
  </si>
  <si>
    <t>Asignacion de Recursos      (en millones)</t>
  </si>
  <si>
    <t xml:space="preserve">NOMBRE DEL PROYECTO O ACCIÓN: Gestión del Plan de Mercadeo </t>
  </si>
  <si>
    <t>Plan de Mercadeo documentado</t>
  </si>
  <si>
    <t>Formular el Plan de Mercadeo</t>
  </si>
  <si>
    <t>NOMBRE DEL PROYECTO O ACCIÓN: Conformaciòn de redes de cooperaciòn</t>
  </si>
  <si>
    <t>≥ 90%</t>
  </si>
  <si>
    <t>≥ 70%</t>
  </si>
  <si>
    <t>≥ 60%</t>
  </si>
  <si>
    <t>% Cumplimiento del Plan de Gestión</t>
  </si>
  <si>
    <r>
      <rPr>
        <sz val="9"/>
        <color theme="1" tint="4.9989318521683403E-2"/>
        <rFont val="Calibri"/>
        <family val="2"/>
      </rPr>
      <t>≥</t>
    </r>
    <r>
      <rPr>
        <sz val="9"/>
        <color theme="1" tint="4.9989318521683403E-2"/>
        <rFont val="Century Gothic"/>
        <family val="2"/>
      </rPr>
      <t xml:space="preserve"> 75%</t>
    </r>
  </si>
  <si>
    <t>Elaborar cronograma de trabajo en acuerdo con las Unidades Administrativas</t>
  </si>
  <si>
    <t>Actualizar el manual de procedimientos institucional</t>
  </si>
  <si>
    <t>Oficina Asesora de Planeación y Desarrollo Organizacional
Corresponsables:
Jefes Unidades administrativas</t>
  </si>
  <si>
    <t>Definir y/o ajustar el Plan de Intervención de Riesgos por Proceso</t>
  </si>
  <si>
    <t>Desplegar el Mapa de Riesgos por Proceso y el Plan de Intervención de Riesgos,  a los servidores de la ESE</t>
  </si>
  <si>
    <t>Desarrollar las acciones de mitigación definidas en el Plan de Intervención de Riesgos Institucional</t>
  </si>
  <si>
    <t>01/01/02014 - 31/12/2014</t>
  </si>
  <si>
    <t>Jefes y/o Directores de Unidades Administrativas</t>
  </si>
  <si>
    <t>Revisar y ajustar el Tablero de Indicadores (variables, fuentes y metas), con base en la normatividad y en estándares de acreditación</t>
  </si>
  <si>
    <t>% de cumplimiento del análisis de indicadores en el software institucional</t>
  </si>
  <si>
    <t>Definir y/o ajustar fichas técnicas de los indicadores del TI</t>
  </si>
  <si>
    <t>Realizar informe de monitoreo a resultados de indicadores por Proceso</t>
  </si>
  <si>
    <t>Asesorar y apoyar la realización de eventos y actividades institucionales</t>
  </si>
  <si>
    <t>Divulgar los hechos de interés de la ESE Metrosalud a través de los medios masivos y alternativos de comunicación</t>
  </si>
  <si>
    <t>Diseñar y diagramar piezas comunicacionales</t>
  </si>
  <si>
    <t>Mantener el resultado del MECI</t>
  </si>
  <si>
    <t>Monitorear y realizar seguimiento al sistema de administración de riesgos</t>
  </si>
  <si>
    <t>Revisar y actualizar de  los planes de manejo de residuos hospitalarios</t>
  </si>
  <si>
    <t>Fortalecer el proceso de Gestión Comercial</t>
  </si>
  <si>
    <t xml:space="preserve">Documento  de tarifas por venta de servicos </t>
  </si>
  <si>
    <t xml:space="preserve">Anallizar tarifas </t>
  </si>
  <si>
    <t>02/01/2014 - 30/07/2014</t>
  </si>
  <si>
    <t xml:space="preserve">Gestionar los Contratos, Proyectos y Convenios </t>
  </si>
  <si>
    <t>Gestionar contratación</t>
  </si>
  <si>
    <t xml:space="preserve">
Ventas generadas por nuevos productos</t>
  </si>
  <si>
    <t>Gestionar el Plan de Mercadeo de la ESE Metrosalud</t>
  </si>
  <si>
    <t xml:space="preserve">Realizar estudio de mercado </t>
  </si>
  <si>
    <t>Documento Estudio de Mercado</t>
  </si>
  <si>
    <t>% cumplimiento del plan de mercadeo</t>
  </si>
  <si>
    <t>01/07/2014 - 30/12/2014</t>
  </si>
  <si>
    <t>NOMBRE DEL PROYECTO O ACCIÓN: Desarrollo de Unidades de Negocios</t>
  </si>
  <si>
    <t>Gestionar  las Unidades de Negocio</t>
  </si>
  <si>
    <t xml:space="preserve">Definir  las Unidades de Negocios  </t>
  </si>
  <si>
    <t>Modelo  para la Gestión de las Unidades de Negocios aprobado y desplegado</t>
  </si>
  <si>
    <t>Subgerencia de Red, Oficina Mercadeo y Negocios Institucionales, 
Oficina Asesora de Planeación y Desarrollo Organizacional y Subgerencia Financiera</t>
  </si>
  <si>
    <t>Definir el Modelo para la Gestión de las Unidades de Negocios</t>
  </si>
  <si>
    <t>Estructurar  e implementar un piloto de Unidad de Negocios</t>
  </si>
  <si>
    <t>Piloto documentado e implementado</t>
  </si>
  <si>
    <t>Subgerencia de red de red, 
Corresponsable: Oficina de Mercadeo y Negocios Institucionales y Oficina Asesora de Planeación y Desarrollo Organizacional.</t>
  </si>
  <si>
    <t>Revisar y ajustar el portafolio de servicios</t>
  </si>
  <si>
    <t>Portafolio de servicios actualizado y desplegado (trimestralmente)</t>
  </si>
  <si>
    <t>Estructurar la oferta servicios en la red de Metrosalud</t>
  </si>
  <si>
    <t xml:space="preserve">Oficina Mercadeo y Negocios Institucionales y Grupo de Comunicaciones
</t>
  </si>
  <si>
    <t>Gestionar el  SIAU</t>
  </si>
  <si>
    <t>Monitorizar la implementación del SIAU</t>
  </si>
  <si>
    <t>Proporción de Manifestaciones con respuesta antes de 15 días</t>
  </si>
  <si>
    <t>Ajustar los procedimientos del SIAU</t>
  </si>
  <si>
    <t xml:space="preserve">Desarrollar la estrategia de grupos focales como mecanismo de identificación de necesidades y expectativas de los usuarios, familia, comunidad y grupos de interes </t>
  </si>
  <si>
    <t xml:space="preserve">Implementar la estrategia de grupos focales </t>
  </si>
  <si>
    <t>Subgerencia Red de Servicios
Dirección Gestión Clínica y PYP Direcciones de UPSS</t>
  </si>
  <si>
    <t>Monitorear y ajustar la implementación de la estrategia de grupos focales</t>
  </si>
  <si>
    <t>Monitorear la implementación del programa de formación continua para clientes internos y externos que incluya la realización de actividades lúdico-pedagógicas</t>
  </si>
  <si>
    <t>Verificar ejecución del programa de formación continua para clientes internos y externos</t>
  </si>
  <si>
    <t>Ajustar el programa de formación continua para clientes internos y externos</t>
  </si>
  <si>
    <t xml:space="preserve">Satisfacción del usuario, familia y grupos de interes </t>
  </si>
  <si>
    <t xml:space="preserve">Realizar informe de seguimiento al plan anticorrupción </t>
  </si>
  <si>
    <t>Mantener el plan de manejo de residuos hospitalarios</t>
  </si>
  <si>
    <t>Realizar auditoria interna a los puntos de atencion</t>
  </si>
  <si>
    <t>Número de auditorias internas realizadas</t>
  </si>
  <si>
    <t>02/01/2014 - 31/12/2014</t>
  </si>
  <si>
    <t>Gestionar premios y reconocimientos</t>
  </si>
  <si>
    <t>01/03/2014 - 31/12/2014</t>
  </si>
  <si>
    <t>Formular el plan de acción por proceso priorizado.</t>
  </si>
  <si>
    <t>Presentar al equipo directivo y hacer el despliegue del PAMEC</t>
  </si>
  <si>
    <t>02/01/2014  al 30/12/2014</t>
  </si>
  <si>
    <t xml:space="preserve">Identificar los margenes de negociación, según tarifas del mercado y costos internos  de acuerdo con los productos  a ofertar </t>
  </si>
  <si>
    <r>
      <rPr>
        <sz val="10"/>
        <color theme="1"/>
        <rFont val="Calibri"/>
        <family val="2"/>
      </rPr>
      <t>≥</t>
    </r>
    <r>
      <rPr>
        <sz val="10"/>
        <color theme="1"/>
        <rFont val="Century Gothic"/>
        <family val="2"/>
      </rPr>
      <t xml:space="preserve"> 5%</t>
    </r>
  </si>
  <si>
    <r>
      <rPr>
        <sz val="10"/>
        <rFont val="Calibri"/>
        <family val="2"/>
      </rPr>
      <t>≥</t>
    </r>
    <r>
      <rPr>
        <sz val="10"/>
        <rFont val="Century Gothic"/>
        <family val="2"/>
      </rPr>
      <t xml:space="preserve"> 85%</t>
    </r>
  </si>
  <si>
    <t>Gestionar la Referenciación Comparativa</t>
  </si>
  <si>
    <t>1O/01/2014 - 30/09/2014</t>
  </si>
  <si>
    <t>1O/01/2014 - 31/12/2014</t>
  </si>
  <si>
    <t>Gestionar  las redes de cooperación (redes integradas)</t>
  </si>
  <si>
    <t>Evaluar la gestión de residuos</t>
  </si>
  <si>
    <r>
      <rPr>
        <sz val="10"/>
        <color theme="1"/>
        <rFont val="Calibri"/>
        <family val="2"/>
      </rPr>
      <t>≥</t>
    </r>
    <r>
      <rPr>
        <sz val="10"/>
        <color theme="1"/>
        <rFont val="Century Gothic"/>
        <family val="2"/>
      </rPr>
      <t>70%</t>
    </r>
  </si>
  <si>
    <t>Realizar seguimiento al Plan de Gestión 2012 - 2015</t>
  </si>
  <si>
    <t xml:space="preserve">Analizar los costos existentes de los productos a ofertar </t>
  </si>
  <si>
    <t xml:space="preserve">Oficina de Mercadeo y Negocios Institucionales  
Corressponsable: Subgerencia Administrativa y Financiera </t>
  </si>
  <si>
    <t>Realizar seguimiento y evaluación a los proyectos en ejecución</t>
  </si>
  <si>
    <t>Implementar y evaluar plan de mercadeo</t>
  </si>
  <si>
    <t xml:space="preserve">Definir  la oferta de servicios de acuerdo con los avances del estudio de Mercados </t>
  </si>
  <si>
    <t>Número de experiencias exitosas implementadas</t>
  </si>
  <si>
    <t>1O/01/2014 - 31/07/2014</t>
  </si>
  <si>
    <t xml:space="preserve">Actualizar, desplegar y promocionar el portafolio de servicios </t>
  </si>
  <si>
    <t>Proporción de ejecución contractual</t>
  </si>
  <si>
    <t>Proporción de usuarios con conocimiento del código de etica</t>
  </si>
  <si>
    <t>Establecer estrategias para operativizar las politicas relaconadas con los procesos de direccionamiento y planeación organizacional</t>
  </si>
  <si>
    <t>% de cumplimiento en la documentación de politicas</t>
  </si>
  <si>
    <t>Definir e Implementar plan de trabajo de las funciones de Transparencia y Probidad</t>
  </si>
  <si>
    <t>% de cumplimiento en el plan de trabajo</t>
  </si>
  <si>
    <t xml:space="preserve">Cumplimiento de las estrategias del plan anticorrupción y de atención al ciudadano
</t>
  </si>
  <si>
    <t>Gestionar modelo de responsabilidad social</t>
  </si>
  <si>
    <t>Jefe Oficina Asesora de Planeación y Desarrollo Organizacional,                                                                                                                                                                              Corresponsable: Subgerencia red de servicios, Subgerencia Administrativa y Financiera y Oficina de Mercadeo y Negocios Institucionales</t>
  </si>
  <si>
    <t>Definir el modelo de responsabilidad social</t>
  </si>
  <si>
    <t>Aprobar el modelo de responsabilidad social</t>
  </si>
  <si>
    <t>Modelo de responsabilidad social Aprobado</t>
  </si>
  <si>
    <t>Desplegar documento aprobado de responsabilidad social</t>
  </si>
  <si>
    <t>Cumplimiento de las estrategias de despliegue</t>
  </si>
  <si>
    <t>Jefe Oficina Asesora de Planeación y Desarrollo Organizacional,                                                                                                                                                                              Corresponsable: Jefes de unidades Administrativas</t>
  </si>
  <si>
    <t>Desarrollar el proceso de modernización articulado al proceso de Modernización Alcaldía de Medellín</t>
  </si>
  <si>
    <t>Elaborar proyecto de acuerdo de ajuste a la planta de cargos</t>
  </si>
  <si>
    <t>Aprobar ajuste a la planta de cargos</t>
  </si>
  <si>
    <t>Elaborar proyecto de acuerdo de Ajuste al Manual de Funciones</t>
  </si>
  <si>
    <t>Aprobar ajusteAjuste al Manual de Funciones</t>
  </si>
  <si>
    <t>Divulgar Manual de funciones</t>
  </si>
  <si>
    <t>Proyecto de acuerdo ajuste a la planta de cargos aprobado</t>
  </si>
  <si>
    <t>Proyecto de acuerdo Ajuste al Manual de Funciones aprobado</t>
  </si>
  <si>
    <t>% de cumplimiento de las estrategicas de despliegue</t>
  </si>
  <si>
    <t>Oficina Asesora de Planeación y Desarrollo Organizacional
Corresponsable:  
Dirección de Talento Humano</t>
  </si>
  <si>
    <t xml:space="preserve">Dirección de Talento Humano
Corresponsable:  
Jefes de Unidades Administrativas </t>
  </si>
  <si>
    <t>Grado de conocimiento del direccionamiento</t>
  </si>
  <si>
    <t>% de cumplimiento del Plan de Desarrollo año 2012 - 2013 y primer semestre de 2014</t>
  </si>
  <si>
    <t>01/01/2014 - 30/10/2014</t>
  </si>
  <si>
    <t xml:space="preserve">Plan de acción 2015 formulado </t>
  </si>
  <si>
    <t>Documento Plan de Inversiones 2015 formulado y aprobado</t>
  </si>
  <si>
    <t>% de cumplimiento en la ejecución del Plan de inversiones 2014</t>
  </si>
  <si>
    <t>&gt;80%</t>
  </si>
  <si>
    <t>Formular  proyecto de desarrollo organizacional</t>
  </si>
  <si>
    <t>Aprobar proyecto de desarrollo organizacional</t>
  </si>
  <si>
    <t>Ejecutar y evaluar proyecto de desarrollo organizacional</t>
  </si>
  <si>
    <t>Proyecto fomulado y aprobado</t>
  </si>
  <si>
    <t>Comité de Inversiones</t>
  </si>
  <si>
    <t>% de cumplimiento en la ejecución del proyecto</t>
  </si>
  <si>
    <t>01/07/2014 - 31/12/2014</t>
  </si>
  <si>
    <t>% de cumplimiento en el despliegue de estrategias</t>
  </si>
  <si>
    <t>01/01/2014 - 30/11/2014</t>
  </si>
  <si>
    <t>Manual actualizado</t>
  </si>
  <si>
    <t>Elaborar estrategia de despliegue de los procesos y procedimientos institucionales</t>
  </si>
  <si>
    <t>Ejecutar la estrategia de despliegue</t>
  </si>
  <si>
    <t>% Cumplimiento de las estrategias de despliegue</t>
  </si>
  <si>
    <t>Nivel de estandarización de los procesos de los procesos</t>
  </si>
  <si>
    <t>Evaluar la estandarización de los procesos actualizados en el 2013</t>
  </si>
  <si>
    <t>% de cumplimiento de las estrategias de despliegue del SIGO</t>
  </si>
  <si>
    <t>Desplegar  a los servidores el SIGO</t>
  </si>
  <si>
    <t>Nivel de estandarización de los elementos del SIGO</t>
  </si>
  <si>
    <t>Declarar las novedades ante la SSSYPA para el 2014</t>
  </si>
  <si>
    <t xml:space="preserve">% De cumplimiento de las estrategias del despliegue </t>
  </si>
  <si>
    <t>% de Cumplimiento en la ejecución del Plan de Intervención de Riesgos</t>
  </si>
  <si>
    <t xml:space="preserve"> Oficina Asesora de Planeación y Desarrollo Organizacional
Corresponsables:
Jefes y/o Directores de Unidades Administrativas</t>
  </si>
  <si>
    <t>% de instrumentos elaborados</t>
  </si>
  <si>
    <t>% de Procedimientos vigentes autoevaluados con puntos de control</t>
  </si>
  <si>
    <t>Informe elaborado</t>
  </si>
  <si>
    <t>Elaborar informe del sistema de administración de riesgos 2013</t>
  </si>
  <si>
    <t>01/01/2014 - 30/03/2014</t>
  </si>
  <si>
    <t xml:space="preserve">Porcentaje de cumplimiento del cronograma de la ruta crítica del PAMEC con enfoque en acreditación </t>
  </si>
  <si>
    <t>Evaluar los planes de mejora</t>
  </si>
  <si>
    <t>Implementar el Sistema de Evaluación y Control</t>
  </si>
  <si>
    <t>Formular programa o Estrategia de Autocontrol</t>
  </si>
  <si>
    <t>Programa o estrategia de Autocontrol presentada a comité de control interno</t>
  </si>
  <si>
    <t>Ejecutar el Programa de Autocontrol</t>
  </si>
  <si>
    <t xml:space="preserve">Porcentaje de cumplimiento del Programa o estrategia de Autocontrol </t>
  </si>
  <si>
    <t>Fortalecer la cultura de la medición y de gestión de procesos a través de indicadores</t>
  </si>
  <si>
    <t>Oficina Asesora de Planeación y Desarrollo Organizacional,  Corresponsable: Jefes y/o Directores de Unidades Administrativas</t>
  </si>
  <si>
    <t>Monitorear los resultados de indicadores por Proceso</t>
  </si>
  <si>
    <t>Monitorear los resultados de indicadores por Proceso consolidados de la ESE</t>
  </si>
  <si>
    <t>Informe de seguimiento elaborado</t>
  </si>
  <si>
    <t>Capacitar los equipos técnicos de las UPSS y demás Unidades Administrativas en el software de indicadores institucional</t>
  </si>
  <si>
    <t>% De Personas capacitadas                                                              (Equipo directivo y comites técnicos de las UPSS)</t>
  </si>
  <si>
    <t>01/01/2014 - 31/03/2014</t>
  </si>
  <si>
    <t>Cumplimiento de las estrategias de despliegue del portafolio de servicios</t>
  </si>
  <si>
    <t>Implementar las experiencias exitosas en la red</t>
  </si>
  <si>
    <t>Realizar seguimiento a la implementación</t>
  </si>
  <si>
    <t>Definir instrumento para el seguimiento de las experiencias exitosas</t>
  </si>
  <si>
    <t>Instrumento defiinido</t>
  </si>
  <si>
    <t>% Cumplimiento de criterios evaluados según instrumento</t>
  </si>
  <si>
    <t>Oficina Asesora de Planeación y Desarrollo Organizacional, Corresponsables: Directores UPSS</t>
  </si>
  <si>
    <t>1O/01/2014 - 30/03/2014</t>
  </si>
  <si>
    <t>1O/01/2014 - 30/12/2014</t>
  </si>
  <si>
    <t>Jefes de Unidades Adminisrativas</t>
  </si>
  <si>
    <t xml:space="preserve">% de cumplimiento del programa de referenciación comparativa                                                                            </t>
  </si>
  <si>
    <t>Verificar el cumplimiento del cronograma de referenciaciones                                       (bench marking)</t>
  </si>
  <si>
    <t>Articular las estrategias a la gestión organizacional</t>
  </si>
  <si>
    <t>Cumplimiento en las estrategias de despliegue</t>
  </si>
  <si>
    <t xml:space="preserve">Desplegar las estrategias de trabajo del proyecto HOSPIRED </t>
  </si>
  <si>
    <t>Oficina de Mercadeo y Negocios Institucionales  Corresponsables: Subgerencia de Red</t>
  </si>
  <si>
    <t>01/01/2014 - 30/04/2014</t>
  </si>
  <si>
    <t>Gestionar Comités Insitucionales</t>
  </si>
  <si>
    <t>Realizar el monitoreo a la gestión de los comités institucionales</t>
  </si>
  <si>
    <t>Realizar la gestión del calendario institucional</t>
  </si>
  <si>
    <t>Porcentaje de cumplimiento de la gestión de comités</t>
  </si>
  <si>
    <t xml:space="preserve">Desplegar el manual del usuario y código de resarcimiento y el manual de escucha activa  </t>
  </si>
  <si>
    <t>Liga  de usuarios capacitada  en manual del usuario y codigo de resarcimiento y en el manual de escucha activa</t>
  </si>
  <si>
    <t>Director UPSS Y Oficina de Participación Social</t>
  </si>
  <si>
    <t>Desplegar el Plan de Comunicaciones y el Manual de Imagen para la ESE Metrosalud</t>
  </si>
  <si>
    <t>01/01/2014-31/03/2014</t>
  </si>
  <si>
    <t>Elaborar el manual de calidad</t>
  </si>
  <si>
    <t>Manual de calidad elaborado</t>
  </si>
  <si>
    <t>01/06/2014 – 31/10/2014</t>
  </si>
  <si>
    <t>Realizar asesoría técnica a los diseños y proyectos de infraestructura en relación con los requisitos del sistema unico de habilitación</t>
  </si>
  <si>
    <r>
      <t xml:space="preserve">% de diseños y proyectos de infraestructura física con asesoría técnica requerida en requisitos de habilitación                                                    </t>
    </r>
    <r>
      <rPr>
        <b/>
        <i/>
        <sz val="8"/>
        <color theme="1"/>
        <rFont val="Century Gothic"/>
        <family val="2"/>
      </rPr>
      <t>(Este proyecto se trabaja según demanda)</t>
    </r>
  </si>
  <si>
    <r>
      <t xml:space="preserve">% de cumplimiento en proyectos asesorados en formulación y/o seguimiento </t>
    </r>
    <r>
      <rPr>
        <b/>
        <sz val="10"/>
        <color theme="1"/>
        <rFont val="Century Gothic"/>
        <family val="2"/>
      </rPr>
      <t xml:space="preserve"> </t>
    </r>
    <r>
      <rPr>
        <b/>
        <i/>
        <sz val="9"/>
        <color theme="1"/>
        <rFont val="Century Gothic"/>
        <family val="2"/>
      </rPr>
      <t xml:space="preserve">(Este proyecto se trabaja según demanda)                            </t>
    </r>
    <r>
      <rPr>
        <sz val="9"/>
        <color theme="1"/>
        <rFont val="Century Gothic"/>
        <family val="2"/>
      </rPr>
      <t xml:space="preserve">                                                                   </t>
    </r>
  </si>
  <si>
    <t>Oficina Asesora de Planeación y Desarrollo Organizacional  Corresponsable: Jefes Unidades Administrativas</t>
  </si>
  <si>
    <t xml:space="preserve">Ajustar los instrumentos y evaluar la aplicación de puntos de control de los Procedimientos vigentes </t>
  </si>
  <si>
    <t>Oficina Asesora de Planeación y Desarrollo Organizacional, Oficina de Control Interno y Evaluación, Dirección Talento Humano, Subgerencia Red de Servicios, Dirección Sistemas de Información.</t>
  </si>
  <si>
    <t>Seguimientoa planes de mejora (Evaluación)</t>
  </si>
  <si>
    <t>Porcentaje de referenciaciones documentadas</t>
  </si>
  <si>
    <t xml:space="preserve">Oficina Asesora de Planeación y Desarrollo Organizacional, Director UPSS </t>
  </si>
  <si>
    <t>Definir indicadores</t>
  </si>
  <si>
    <t>Implementar la metodología de trabajo de premios y reconocimientos para las UPSS.</t>
  </si>
  <si>
    <t xml:space="preserve">Gestionar el Plan de Comunicaciones 2014 - 2016 de la ESE Metrosalud
</t>
  </si>
  <si>
    <t>Porcentaje de cumplimiento en la Ejecución del Plan de Comunicaciones</t>
  </si>
  <si>
    <r>
      <t>≥</t>
    </r>
    <r>
      <rPr>
        <sz val="7.4"/>
        <color theme="1"/>
        <rFont val="Century Gothic"/>
        <family val="2"/>
      </rPr>
      <t>90%</t>
    </r>
  </si>
  <si>
    <t>Gerencia y 
Grupo de comunicaciones 
Corresponsables: Jefe de unidades administrativas</t>
  </si>
  <si>
    <t>Producir y difundir medios institucionales</t>
  </si>
  <si>
    <t>Gerencia y 
Grupo de comunicaciones</t>
  </si>
  <si>
    <t>Documentar y/o actualizar los instructivos institucionales</t>
  </si>
  <si>
    <t>% de Instructivos documentados y/o actualizados</t>
  </si>
  <si>
    <t>≥ 100%</t>
  </si>
  <si>
    <t>≥94%</t>
  </si>
  <si>
    <r>
      <rPr>
        <sz val="9"/>
        <color theme="1"/>
        <rFont val="Calibri"/>
        <family val="2"/>
      </rPr>
      <t>≥</t>
    </r>
    <r>
      <rPr>
        <sz val="9"/>
        <color theme="1"/>
        <rFont val="Century Gothic"/>
        <family val="2"/>
      </rPr>
      <t>80%</t>
    </r>
  </si>
  <si>
    <r>
      <rPr>
        <sz val="10"/>
        <color theme="1"/>
        <rFont val="Calibri"/>
        <family val="2"/>
      </rPr>
      <t>&gt;</t>
    </r>
    <r>
      <rPr>
        <sz val="10"/>
        <color theme="1"/>
        <rFont val="Century Gothic"/>
        <family val="2"/>
      </rPr>
      <t>2</t>
    </r>
  </si>
  <si>
    <t>Cantidad Año</t>
  </si>
  <si>
    <t>Oficina Asesora de Planeación y Desarrollo Organizacional Jefes Unidades Administrativas</t>
  </si>
  <si>
    <t>Seguimiento al plan anticorrupción a: Enero 31, Abril 30, Agosto 31, Diciembre 31</t>
  </si>
  <si>
    <t xml:space="preserve">% Cumplimiento programa programado: </t>
  </si>
  <si>
    <t xml:space="preserve">% Cumplimiento programa ejecutado: </t>
  </si>
  <si>
    <t>Directores UPSS                                                                                                                     Corresponsables: Dirección Administrativo</t>
  </si>
</sst>
</file>

<file path=xl/styles.xml><?xml version="1.0" encoding="utf-8"?>
<styleSheet xmlns="http://schemas.openxmlformats.org/spreadsheetml/2006/main">
  <numFmts count="10">
    <numFmt numFmtId="6" formatCode="&quot;$&quot;\ #,##0_);[Red]\(&quot;$&quot;\ #,##0\)"/>
    <numFmt numFmtId="43" formatCode="_(* #,##0.00_);_(* \(#,##0.00\);_(* &quot;-&quot;??_);_(@_)"/>
    <numFmt numFmtId="164" formatCode="&quot;$&quot;#,##0.00_);[Red]\(&quot;$&quot;#,##0.00\)"/>
    <numFmt numFmtId="165" formatCode="_-* #,##0.00\ _P_t_s_-;\-* #,##0.00\ _P_t_s_-;_-* &quot;-&quot;??\ _P_t_s_-;_-@_-"/>
    <numFmt numFmtId="166" formatCode="0.0"/>
    <numFmt numFmtId="167" formatCode="0.0%"/>
    <numFmt numFmtId="168" formatCode="&quot;Activado&quot;;&quot;Activado&quot;;&quot;Desactivado&quot;"/>
    <numFmt numFmtId="169" formatCode="_-[$£-809]* #,##0.00_-;\-[$£-809]* #,##0.00_-;_-[$£-809]* &quot;-&quot;??_-;_-@_-"/>
    <numFmt numFmtId="170" formatCode="_-* #,##0\ _P_t_s_-;\-* #,##0\ _P_t_s_-;_-* &quot;-&quot;??\ _P_t_s_-;_-@_-"/>
    <numFmt numFmtId="171" formatCode="0.000%"/>
  </numFmts>
  <fonts count="108">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8"/>
      <color indexed="81"/>
      <name val="Tahoma"/>
      <family val="2"/>
    </font>
    <font>
      <b/>
      <sz val="8"/>
      <color indexed="81"/>
      <name val="Tahoma"/>
      <family val="2"/>
    </font>
    <font>
      <sz val="8"/>
      <name val="Calibri"/>
      <family val="2"/>
    </font>
    <font>
      <sz val="8"/>
      <color indexed="60"/>
      <name val="Calibri"/>
      <family val="2"/>
    </font>
    <font>
      <sz val="10"/>
      <name val="Arial"/>
      <family val="2"/>
    </font>
    <font>
      <sz val="11"/>
      <color indexed="8"/>
      <name val="Calibri"/>
      <family val="2"/>
    </font>
    <font>
      <b/>
      <sz val="10"/>
      <name val="Century Gothic"/>
      <family val="2"/>
    </font>
    <font>
      <sz val="10"/>
      <name val="Century Gothic"/>
      <family val="2"/>
    </font>
    <font>
      <b/>
      <sz val="12"/>
      <name val="Century Gothic"/>
      <family val="2"/>
    </font>
    <font>
      <sz val="10"/>
      <color indexed="8"/>
      <name val="Century Gothic"/>
      <family val="2"/>
    </font>
    <font>
      <b/>
      <sz val="10"/>
      <color indexed="8"/>
      <name val="Century Gothic"/>
      <family val="2"/>
    </font>
    <font>
      <b/>
      <sz val="8"/>
      <name val="Century Gothic"/>
      <family val="2"/>
    </font>
    <font>
      <b/>
      <sz val="9"/>
      <name val="Century Gothic"/>
      <family val="2"/>
    </font>
    <font>
      <sz val="9"/>
      <name val="Century Gothic"/>
      <family val="2"/>
    </font>
    <font>
      <sz val="12"/>
      <name val="Arial"/>
      <family val="2"/>
    </font>
    <font>
      <sz val="12"/>
      <name val="Arial"/>
      <family val="2"/>
    </font>
    <font>
      <b/>
      <sz val="11"/>
      <name val="Century Gothic"/>
      <family val="2"/>
    </font>
    <font>
      <sz val="11"/>
      <color theme="1"/>
      <name val="Calibri"/>
      <family val="2"/>
      <scheme val="minor"/>
    </font>
    <font>
      <b/>
      <sz val="10"/>
      <name val="Calibri"/>
      <family val="2"/>
      <scheme val="minor"/>
    </font>
    <font>
      <sz val="10"/>
      <name val="Calibri"/>
      <family val="2"/>
      <scheme val="minor"/>
    </font>
    <font>
      <sz val="12"/>
      <name val="Calibri"/>
      <family val="2"/>
      <scheme val="minor"/>
    </font>
    <font>
      <b/>
      <sz val="12"/>
      <name val="Calibri"/>
      <family val="2"/>
      <scheme val="minor"/>
    </font>
    <font>
      <sz val="9"/>
      <name val="Calibri"/>
      <family val="2"/>
      <scheme val="minor"/>
    </font>
    <font>
      <sz val="8"/>
      <name val="Calibri"/>
      <family val="2"/>
      <scheme val="minor"/>
    </font>
    <font>
      <b/>
      <sz val="9"/>
      <name val="Calibri"/>
      <family val="2"/>
      <scheme val="minor"/>
    </font>
    <font>
      <b/>
      <sz val="8"/>
      <name val="Calibri"/>
      <family val="2"/>
      <scheme val="minor"/>
    </font>
    <font>
      <sz val="10"/>
      <color indexed="12"/>
      <name val="Calibri"/>
      <family val="2"/>
      <scheme val="minor"/>
    </font>
    <font>
      <sz val="12"/>
      <color indexed="57"/>
      <name val="Calibri"/>
      <family val="2"/>
      <scheme val="minor"/>
    </font>
    <font>
      <b/>
      <sz val="12"/>
      <color indexed="57"/>
      <name val="Calibri"/>
      <family val="2"/>
      <scheme val="minor"/>
    </font>
    <font>
      <sz val="9"/>
      <color indexed="57"/>
      <name val="Calibri"/>
      <family val="2"/>
      <scheme val="minor"/>
    </font>
    <font>
      <b/>
      <sz val="9"/>
      <color indexed="12"/>
      <name val="Calibri"/>
      <family val="2"/>
      <scheme val="minor"/>
    </font>
    <font>
      <b/>
      <sz val="9"/>
      <color theme="0"/>
      <name val="Calibri"/>
      <family val="2"/>
      <scheme val="minor"/>
    </font>
    <font>
      <sz val="10"/>
      <color indexed="10"/>
      <name val="Calibri"/>
      <family val="2"/>
      <scheme val="minor"/>
    </font>
    <font>
      <sz val="10"/>
      <color theme="1"/>
      <name val="Century Gothic"/>
      <family val="2"/>
    </font>
    <font>
      <b/>
      <sz val="9"/>
      <color theme="0"/>
      <name val="Century Gothic"/>
      <family val="2"/>
    </font>
    <font>
      <sz val="10"/>
      <color rgb="FFFF0000"/>
      <name val="Century Gothic"/>
      <family val="2"/>
    </font>
    <font>
      <sz val="9"/>
      <color theme="1"/>
      <name val="Century Gothic"/>
      <family val="2"/>
    </font>
    <font>
      <b/>
      <sz val="9"/>
      <color theme="1"/>
      <name val="Century Gothic"/>
      <family val="2"/>
    </font>
    <font>
      <b/>
      <sz val="10"/>
      <color indexed="60"/>
      <name val="Calibri"/>
      <family val="2"/>
      <scheme val="minor"/>
    </font>
    <font>
      <sz val="11"/>
      <name val="Calibri"/>
      <family val="2"/>
      <scheme val="minor"/>
    </font>
    <font>
      <sz val="11"/>
      <color theme="1"/>
      <name val="Century Gothic"/>
      <family val="2"/>
    </font>
    <font>
      <b/>
      <sz val="18"/>
      <color theme="6"/>
      <name val="Century Gothic"/>
      <family val="2"/>
    </font>
    <font>
      <b/>
      <sz val="18"/>
      <color theme="1"/>
      <name val="Calibri"/>
      <family val="2"/>
      <scheme val="minor"/>
    </font>
    <font>
      <b/>
      <sz val="11"/>
      <color theme="0"/>
      <name val="Century Gothic"/>
      <family val="2"/>
    </font>
    <font>
      <b/>
      <sz val="10"/>
      <color theme="0"/>
      <name val="Century Gothic"/>
      <family val="2"/>
    </font>
    <font>
      <sz val="9"/>
      <color theme="0"/>
      <name val="Century Gothic"/>
      <family val="2"/>
    </font>
    <font>
      <b/>
      <sz val="28"/>
      <color indexed="55"/>
      <name val="Century Gothic"/>
      <family val="2"/>
    </font>
    <font>
      <b/>
      <sz val="11"/>
      <color indexed="8"/>
      <name val="Century Gothic"/>
      <family val="2"/>
    </font>
    <font>
      <b/>
      <sz val="11"/>
      <name val="Calibri"/>
      <family val="2"/>
      <scheme val="minor"/>
    </font>
    <font>
      <sz val="11"/>
      <name val="Century Gothic"/>
      <family val="2"/>
    </font>
    <font>
      <b/>
      <sz val="12"/>
      <color indexed="8"/>
      <name val="Century Gothic"/>
      <family val="2"/>
    </font>
    <font>
      <sz val="9"/>
      <color indexed="8"/>
      <name val="Century Gothic"/>
      <family val="2"/>
    </font>
    <font>
      <b/>
      <sz val="9"/>
      <color indexed="8"/>
      <name val="Century Gothic"/>
      <family val="2"/>
    </font>
    <font>
      <b/>
      <sz val="48"/>
      <color indexed="55"/>
      <name val="Century Gothic"/>
      <family val="2"/>
    </font>
    <font>
      <b/>
      <sz val="9"/>
      <color indexed="62"/>
      <name val="Century Gothic"/>
      <family val="2"/>
    </font>
    <font>
      <b/>
      <sz val="8"/>
      <color indexed="81"/>
      <name val="Century Gothic"/>
      <family val="2"/>
    </font>
    <font>
      <sz val="8"/>
      <color indexed="81"/>
      <name val="Century Gothic"/>
      <family val="2"/>
    </font>
    <font>
      <sz val="9"/>
      <color rgb="FFFF0000"/>
      <name val="Century Gothic"/>
      <family val="2"/>
    </font>
    <font>
      <b/>
      <sz val="12"/>
      <color theme="0"/>
      <name val="Century Gothic"/>
      <family val="2"/>
    </font>
    <font>
      <b/>
      <sz val="12"/>
      <color indexed="9"/>
      <name val="Century Gothic"/>
      <family val="2"/>
    </font>
    <font>
      <sz val="9"/>
      <color theme="1"/>
      <name val="Calibri"/>
      <family val="2"/>
      <scheme val="minor"/>
    </font>
    <font>
      <b/>
      <sz val="10"/>
      <color indexed="9"/>
      <name val="Century Gothic"/>
      <family val="2"/>
    </font>
    <font>
      <sz val="11"/>
      <color indexed="8"/>
      <name val="Century Gothic"/>
      <family val="2"/>
    </font>
    <font>
      <sz val="12"/>
      <color theme="1"/>
      <name val="Arial"/>
      <family val="2"/>
    </font>
    <font>
      <b/>
      <sz val="9"/>
      <color indexed="81"/>
      <name val="Tahoma"/>
      <family val="2"/>
    </font>
    <font>
      <sz val="9"/>
      <color indexed="81"/>
      <name val="Tahoma"/>
      <family val="2"/>
    </font>
    <font>
      <b/>
      <sz val="20"/>
      <color theme="0"/>
      <name val="Arial"/>
      <family val="2"/>
    </font>
    <font>
      <b/>
      <sz val="18"/>
      <color theme="1"/>
      <name val="Arial"/>
      <family val="2"/>
    </font>
    <font>
      <b/>
      <sz val="8"/>
      <color theme="1"/>
      <name val="Century Gothic"/>
      <family val="2"/>
    </font>
    <font>
      <b/>
      <sz val="16"/>
      <color theme="0"/>
      <name val="Arial"/>
      <family val="2"/>
    </font>
    <font>
      <sz val="11"/>
      <name val="Arial"/>
      <family val="2"/>
    </font>
    <font>
      <b/>
      <sz val="16"/>
      <color theme="1"/>
      <name val="Arial"/>
      <family val="2"/>
    </font>
    <font>
      <sz val="10"/>
      <color theme="1" tint="4.9989318521683403E-2"/>
      <name val="Century Gothic"/>
      <family val="2"/>
    </font>
    <font>
      <sz val="12"/>
      <color theme="1"/>
      <name val="Century Gothic"/>
      <family val="2"/>
    </font>
    <font>
      <sz val="12"/>
      <name val="Century Gothic"/>
      <family val="2"/>
    </font>
    <font>
      <b/>
      <sz val="18"/>
      <color theme="1"/>
      <name val="Century Gothic"/>
      <family val="2"/>
    </font>
    <font>
      <sz val="10"/>
      <color theme="1"/>
      <name val="Calibri"/>
      <family val="2"/>
    </font>
    <font>
      <sz val="6"/>
      <color theme="1"/>
      <name val="Century Gothic"/>
      <family val="2"/>
    </font>
    <font>
      <sz val="9"/>
      <color theme="1" tint="4.9989318521683403E-2"/>
      <name val="Century Gothic"/>
      <family val="2"/>
    </font>
    <font>
      <sz val="11"/>
      <color theme="1" tint="4.9989318521683403E-2"/>
      <name val="Calibri"/>
      <family val="2"/>
    </font>
    <font>
      <b/>
      <sz val="16"/>
      <color theme="0"/>
      <name val="Calibri"/>
      <family val="2"/>
      <scheme val="minor"/>
    </font>
    <font>
      <sz val="9"/>
      <color theme="1"/>
      <name val="Calibri"/>
      <family val="2"/>
    </font>
    <font>
      <sz val="9"/>
      <color theme="1" tint="4.9989318521683403E-2"/>
      <name val="Calibri"/>
      <family val="2"/>
    </font>
    <font>
      <b/>
      <sz val="18"/>
      <color theme="0"/>
      <name val="Arial"/>
      <family val="2"/>
    </font>
    <font>
      <sz val="16"/>
      <name val="Arial"/>
      <family val="2"/>
    </font>
    <font>
      <sz val="10"/>
      <name val="Calibri"/>
      <family val="2"/>
    </font>
    <font>
      <sz val="16"/>
      <name val="Calibri"/>
      <family val="2"/>
      <scheme val="minor"/>
    </font>
    <font>
      <b/>
      <sz val="10"/>
      <color theme="1"/>
      <name val="Century Gothic"/>
      <family val="2"/>
    </font>
    <font>
      <b/>
      <sz val="11"/>
      <color indexed="81"/>
      <name val="Tahoma"/>
      <family val="2"/>
    </font>
    <font>
      <b/>
      <i/>
      <sz val="8"/>
      <color theme="1"/>
      <name val="Century Gothic"/>
      <family val="2"/>
    </font>
    <font>
      <b/>
      <i/>
      <sz val="9"/>
      <color theme="1"/>
      <name val="Century Gothic"/>
      <family val="2"/>
    </font>
    <font>
      <sz val="11"/>
      <color indexed="81"/>
      <name val="Tahoma"/>
      <family val="2"/>
    </font>
    <font>
      <sz val="7.4"/>
      <color theme="1"/>
      <name val="Century Gothic"/>
      <family val="2"/>
    </font>
    <font>
      <b/>
      <sz val="16"/>
      <name val="Century Gothic"/>
      <family val="2"/>
    </font>
  </fonts>
  <fills count="4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003399"/>
        <bgColor indexed="64"/>
      </patternFill>
    </fill>
    <fill>
      <patternFill patternType="solid">
        <fgColor rgb="FF00B0F0"/>
        <bgColor indexed="64"/>
      </patternFill>
    </fill>
    <fill>
      <patternFill patternType="solid">
        <fgColor theme="7" tint="-0.249977111117893"/>
        <bgColor indexed="64"/>
      </patternFill>
    </fill>
    <fill>
      <patternFill patternType="solid">
        <fgColor rgb="FF6600FF"/>
        <bgColor indexed="64"/>
      </patternFill>
    </fill>
    <fill>
      <patternFill patternType="solid">
        <fgColor rgb="FF0070C0"/>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7030A0"/>
        <bgColor indexed="64"/>
      </patternFill>
    </fill>
    <fill>
      <patternFill patternType="solid">
        <fgColor theme="9" tint="-0.49998474074526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7030A0"/>
        <bgColor indexed="9"/>
      </patternFill>
    </fill>
    <fill>
      <patternFill patternType="solid">
        <fgColor rgb="FF000099"/>
        <bgColor indexed="9"/>
      </patternFill>
    </fill>
    <fill>
      <patternFill patternType="solid">
        <fgColor rgb="FF006600"/>
        <bgColor indexed="9"/>
      </patternFill>
    </fill>
    <fill>
      <patternFill patternType="solid">
        <fgColor rgb="FFC00000"/>
        <bgColor indexed="9"/>
      </patternFill>
    </fill>
    <fill>
      <patternFill patternType="solid">
        <fgColor theme="5" tint="-0.249977111117893"/>
        <bgColor indexed="9"/>
      </patternFill>
    </fill>
    <fill>
      <patternFill patternType="solid">
        <fgColor theme="2"/>
        <bgColor indexed="64"/>
      </patternFill>
    </fill>
    <fill>
      <patternFill patternType="solid">
        <fgColor rgb="FFC8E38D"/>
        <bgColor indexed="64"/>
      </patternFill>
    </fill>
    <fill>
      <patternFill patternType="solid">
        <fgColor rgb="FF99CC00"/>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66CC"/>
        <bgColor indexed="64"/>
      </patternFill>
    </fill>
    <fill>
      <patternFill patternType="solid">
        <fgColor indexed="3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66FFFF"/>
        <bgColor indexed="64"/>
      </patternFill>
    </fill>
    <fill>
      <patternFill patternType="solid">
        <fgColor theme="5" tint="-0.249977111117893"/>
        <bgColor indexed="64"/>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10"/>
      </bottom>
      <diagonal/>
    </border>
    <border>
      <left style="thin">
        <color indexed="64"/>
      </left>
      <right/>
      <top style="double">
        <color indexed="12"/>
      </top>
      <bottom/>
      <diagonal/>
    </border>
    <border>
      <left/>
      <right/>
      <top/>
      <bottom style="mediumDashDotDot">
        <color indexed="17"/>
      </bottom>
      <diagonal/>
    </border>
    <border>
      <left/>
      <right/>
      <top/>
      <bottom style="double">
        <color indexed="1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theme="2" tint="-0.499984740745262"/>
      </left>
      <right style="hair">
        <color theme="2" tint="-0.499984740745262"/>
      </right>
      <top style="hair">
        <color theme="2" tint="-0.499984740745262"/>
      </top>
      <bottom/>
      <diagonal/>
    </border>
    <border>
      <left style="hair">
        <color theme="2" tint="-0.499984740745262"/>
      </left>
      <right style="hair">
        <color theme="2" tint="-0.499984740745262"/>
      </right>
      <top/>
      <bottom style="hair">
        <color theme="2" tint="-0.499984740745262"/>
      </bottom>
      <diagonal/>
    </border>
    <border>
      <left style="thin">
        <color rgb="FF92D050"/>
      </left>
      <right style="thin">
        <color indexed="64"/>
      </right>
      <top style="thin">
        <color rgb="FF92D050"/>
      </top>
      <bottom style="thin">
        <color indexed="64"/>
      </bottom>
      <diagonal/>
    </border>
    <border>
      <left style="thin">
        <color indexed="64"/>
      </left>
      <right style="thin">
        <color rgb="FF92D050"/>
      </right>
      <top style="thin">
        <color rgb="FF92D050"/>
      </top>
      <bottom style="thin">
        <color indexed="64"/>
      </bottom>
      <diagonal/>
    </border>
    <border>
      <left style="thin">
        <color indexed="64"/>
      </left>
      <right style="thin">
        <color rgb="FF92D050"/>
      </right>
      <top style="thin">
        <color indexed="64"/>
      </top>
      <bottom style="thin">
        <color indexed="64"/>
      </bottom>
      <diagonal/>
    </border>
    <border>
      <left style="thin">
        <color rgb="FF92D050"/>
      </left>
      <right style="thin">
        <color indexed="64"/>
      </right>
      <top style="thin">
        <color indexed="64"/>
      </top>
      <bottom style="thin">
        <color indexed="64"/>
      </bottom>
      <diagonal/>
    </border>
    <border>
      <left style="thin">
        <color rgb="FF92D050"/>
      </left>
      <right/>
      <top/>
      <bottom/>
      <diagonal/>
    </border>
    <border>
      <left/>
      <right style="thin">
        <color rgb="FF92D050"/>
      </right>
      <top/>
      <bottom/>
      <diagonal/>
    </border>
    <border>
      <left style="thin">
        <color rgb="FF92D050"/>
      </left>
      <right/>
      <top/>
      <bottom style="thin">
        <color rgb="FF92D050"/>
      </bottom>
      <diagonal/>
    </border>
    <border>
      <left/>
      <right style="thin">
        <color indexed="64"/>
      </right>
      <top/>
      <bottom style="thin">
        <color rgb="FF92D050"/>
      </bottom>
      <diagonal/>
    </border>
    <border>
      <left style="thin">
        <color indexed="64"/>
      </left>
      <right style="thin">
        <color indexed="64"/>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indexed="64"/>
      </left>
      <right style="thin">
        <color rgb="FF92D050"/>
      </right>
      <top style="thin">
        <color indexed="64"/>
      </top>
      <bottom style="thin">
        <color rgb="FF92D050"/>
      </bottom>
      <diagonal/>
    </border>
    <border>
      <left style="hair">
        <color theme="2" tint="-0.499984740745262"/>
      </left>
      <right style="hair">
        <color theme="2" tint="-0.499984740745262"/>
      </right>
      <top/>
      <bottom/>
      <diagonal/>
    </border>
    <border>
      <left style="hair">
        <color theme="2" tint="-0.499984740745262"/>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hair">
        <color theme="2" tint="-0.499984740745262"/>
      </right>
      <top style="hair">
        <color theme="2" tint="-0.499984740745262"/>
      </top>
      <bottom style="hair">
        <color theme="2" tint="-0.499984740745262"/>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theme="2" tint="-0.499984740745262"/>
      </left>
      <right/>
      <top style="hair">
        <color theme="2" tint="-0.499984740745262"/>
      </top>
      <bottom/>
      <diagonal/>
    </border>
    <border>
      <left style="hair">
        <color theme="2" tint="-0.499984740745262"/>
      </left>
      <right/>
      <top/>
      <bottom style="hair">
        <color theme="2" tint="-0.499984740745262"/>
      </bottom>
      <diagonal/>
    </border>
    <border>
      <left/>
      <right/>
      <top style="hair">
        <color theme="2" tint="-0.499984740745262"/>
      </top>
      <bottom/>
      <diagonal/>
    </border>
    <border>
      <left/>
      <right/>
      <top/>
      <bottom style="hair">
        <color theme="2" tint="-0.499984740745262"/>
      </bottom>
      <diagonal/>
    </border>
    <border>
      <left style="hair">
        <color indexed="64"/>
      </left>
      <right style="hair">
        <color indexed="64"/>
      </right>
      <top style="hair">
        <color indexed="64"/>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bottom style="hair">
        <color indexed="64"/>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indexed="64"/>
      </left>
      <right style="hair">
        <color indexed="64"/>
      </right>
      <top/>
      <bottom style="hair">
        <color indexed="64"/>
      </bottom>
      <diagonal/>
    </border>
    <border>
      <left style="hair">
        <color indexed="64"/>
      </left>
      <right/>
      <top/>
      <bottom/>
      <diagonal/>
    </border>
    <border>
      <left style="hair">
        <color theme="2" tint="-0.499984740745262"/>
      </left>
      <right style="hair">
        <color theme="2" tint="-0.499984740745262"/>
      </right>
      <top/>
      <bottom style="hair">
        <color indexed="64"/>
      </bottom>
      <diagonal/>
    </border>
    <border>
      <left style="hair">
        <color theme="2" tint="-0.499984740745262"/>
      </left>
      <right/>
      <top/>
      <bottom/>
      <diagonal/>
    </border>
    <border>
      <left style="hair">
        <color indexed="64"/>
      </left>
      <right style="hair">
        <color theme="2" tint="-0.499984740745262"/>
      </right>
      <top/>
      <bottom style="hair">
        <color indexed="64"/>
      </bottom>
      <diagonal/>
    </border>
    <border>
      <left style="hair">
        <color indexed="64"/>
      </left>
      <right style="hair">
        <color theme="2" tint="-0.499984740745262"/>
      </right>
      <top/>
      <bottom/>
      <diagonal/>
    </border>
    <border>
      <left style="hair">
        <color theme="2" tint="-0.499984740745262"/>
      </left>
      <right/>
      <top/>
      <bottom style="hair">
        <color indexed="64"/>
      </bottom>
      <diagonal/>
    </border>
    <border>
      <left style="hair">
        <color theme="0" tint="-0.499984740745262"/>
      </left>
      <right style="hair">
        <color theme="0" tint="-0.499984740745262"/>
      </right>
      <top style="hair">
        <color theme="0" tint="-0.499984740745262"/>
      </top>
      <bottom/>
      <diagonal/>
    </border>
    <border>
      <left style="hair">
        <color indexed="64"/>
      </left>
      <right style="hair">
        <color indexed="64"/>
      </right>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hair">
        <color theme="0" tint="-0.499984740745262"/>
      </top>
      <bottom/>
      <diagonal/>
    </border>
    <border>
      <left style="hair">
        <color theme="0" tint="-0.499984740745262"/>
      </left>
      <right/>
      <top/>
      <bottom/>
      <diagonal/>
    </border>
    <border>
      <left/>
      <right style="hair">
        <color indexed="64"/>
      </right>
      <top/>
      <bottom style="hair">
        <color indexed="64"/>
      </bottom>
      <diagonal/>
    </border>
    <border>
      <left/>
      <right style="hair">
        <color indexed="64"/>
      </right>
      <top/>
      <bottom/>
      <diagonal/>
    </border>
    <border>
      <left/>
      <right/>
      <top style="hair">
        <color theme="0" tint="-0.499984740745262"/>
      </top>
      <bottom/>
      <diagonal/>
    </border>
    <border>
      <left style="hair">
        <color theme="0" tint="-0.499984740745262"/>
      </left>
      <right style="hair">
        <color theme="0" tint="-0.499984740745262"/>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theme="2" tint="-0.499984740745262"/>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indexed="64"/>
      </left>
      <right style="hair">
        <color theme="2" tint="-0.499984740745262"/>
      </right>
      <top style="hair">
        <color indexed="64"/>
      </top>
      <bottom style="hair">
        <color indexed="64"/>
      </bottom>
      <diagonal/>
    </border>
    <border>
      <left style="hair">
        <color indexed="64"/>
      </left>
      <right style="hair">
        <color theme="2" tint="-0.499984740745262"/>
      </right>
      <top style="hair">
        <color indexed="64"/>
      </top>
      <bottom/>
      <diagonal/>
    </border>
    <border>
      <left style="hair">
        <color indexed="64"/>
      </left>
      <right/>
      <top/>
      <bottom/>
      <diagonal/>
    </border>
    <border>
      <left/>
      <right style="hair">
        <color auto="1"/>
      </right>
      <top style="hair">
        <color auto="1"/>
      </top>
      <bottom/>
      <diagonal/>
    </border>
    <border>
      <left/>
      <right style="hair">
        <color theme="0" tint="-0.499984740745262"/>
      </right>
      <top/>
      <bottom/>
      <diagonal/>
    </border>
    <border>
      <left/>
      <right style="hair">
        <color theme="2" tint="-0.499984740745262"/>
      </right>
      <top/>
      <bottom/>
      <diagonal/>
    </border>
    <border>
      <left style="hair">
        <color theme="2" tint="-0.499984740745262"/>
      </left>
      <right style="hair">
        <color theme="2" tint="-0.499984740745262"/>
      </right>
      <top style="hair">
        <color indexed="64"/>
      </top>
      <bottom style="hair">
        <color indexed="64"/>
      </bottom>
      <diagonal/>
    </border>
    <border>
      <left style="hair">
        <color theme="2" tint="-0.499984740745262"/>
      </left>
      <right style="hair">
        <color indexed="64"/>
      </right>
      <top style="hair">
        <color indexed="64"/>
      </top>
      <bottom style="hair">
        <color indexed="64"/>
      </bottom>
      <diagonal/>
    </border>
    <border>
      <left/>
      <right/>
      <top style="hair">
        <color indexed="64"/>
      </top>
      <bottom style="hair">
        <color theme="2" tint="-0.499984740745262"/>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style="hair">
        <color theme="0" tint="-0.499984740745262"/>
      </top>
      <bottom/>
      <diagonal/>
    </border>
    <border>
      <left/>
      <right style="hair">
        <color theme="0" tint="-0.499984740745262"/>
      </right>
      <top/>
      <bottom style="hair">
        <color theme="0" tint="-0.499984740745262"/>
      </bottom>
      <diagonal/>
    </border>
    <border>
      <left/>
      <right style="hair">
        <color theme="2" tint="-0.499984740745262"/>
      </right>
      <top/>
      <bottom style="hair">
        <color theme="2" tint="-0.499984740745262"/>
      </bottom>
      <diagonal/>
    </border>
    <border>
      <left style="hair">
        <color indexed="64"/>
      </left>
      <right/>
      <top style="hair">
        <color theme="0" tint="-0.499984740745262"/>
      </top>
      <bottom/>
      <diagonal/>
    </border>
    <border>
      <left style="hair">
        <color indexed="64"/>
      </left>
      <right/>
      <top style="hair">
        <color theme="2" tint="-0.499984740745262"/>
      </top>
      <bottom style="hair">
        <color indexed="64"/>
      </bottom>
      <diagonal/>
    </border>
    <border>
      <left/>
      <right/>
      <top style="hair">
        <color theme="2" tint="-0.499984740745262"/>
      </top>
      <bottom style="hair">
        <color indexed="64"/>
      </bottom>
      <diagonal/>
    </border>
  </borders>
  <cellStyleXfs count="85">
    <xf numFmtId="0" fontId="0" fillId="0" borderId="0"/>
    <xf numFmtId="165" fontId="12" fillId="0" borderId="0" applyFont="0" applyFill="0" applyBorder="0" applyAlignment="0" applyProtection="0"/>
    <xf numFmtId="165" fontId="2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0" fontId="31" fillId="0" borderId="0"/>
    <xf numFmtId="0" fontId="18" fillId="0" borderId="0"/>
    <xf numFmtId="0" fontId="18" fillId="0" borderId="0"/>
    <xf numFmtId="0" fontId="18" fillId="0" borderId="0"/>
    <xf numFmtId="0" fontId="18" fillId="0" borderId="0"/>
    <xf numFmtId="0" fontId="1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2" fillId="0" borderId="0"/>
    <xf numFmtId="9" fontId="12" fillId="0" borderId="0" applyFont="0" applyFill="0" applyBorder="0" applyAlignment="0" applyProtection="0"/>
    <xf numFmtId="9" fontId="31"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0" fontId="11" fillId="0" borderId="0"/>
    <xf numFmtId="0" fontId="12" fillId="0" borderId="0"/>
    <xf numFmtId="9" fontId="11" fillId="0" borderId="0" applyFont="0" applyFill="0" applyBorder="0" applyAlignment="0" applyProtection="0"/>
    <xf numFmtId="0" fontId="12" fillId="0" borderId="0"/>
    <xf numFmtId="0" fontId="6" fillId="0" borderId="0"/>
    <xf numFmtId="9" fontId="6" fillId="0" borderId="0" applyFont="0" applyFill="0" applyBorder="0" applyAlignment="0" applyProtection="0"/>
    <xf numFmtId="170" fontId="6" fillId="0" borderId="0" applyFont="0" applyFill="0" applyBorder="0" applyAlignment="0" applyProtection="0"/>
    <xf numFmtId="9" fontId="19" fillId="0" borderId="0" applyFont="0" applyFill="0" applyBorder="0" applyAlignment="0" applyProtection="0"/>
    <xf numFmtId="165" fontId="12"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165" fontId="12"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0" fontId="1" fillId="0" borderId="0" applyFont="0" applyFill="0" applyBorder="0" applyAlignment="0" applyProtection="0"/>
  </cellStyleXfs>
  <cellXfs count="1590">
    <xf numFmtId="0" fontId="0" fillId="0" borderId="0" xfId="0"/>
    <xf numFmtId="0" fontId="32" fillId="2" borderId="1"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3" fillId="0" borderId="0" xfId="0" applyFont="1" applyProtection="1"/>
    <xf numFmtId="0" fontId="32" fillId="2" borderId="3" xfId="0" applyFont="1" applyFill="1" applyBorder="1" applyAlignment="1" applyProtection="1">
      <alignment horizontal="left" vertical="center"/>
    </xf>
    <xf numFmtId="0" fontId="32" fillId="2" borderId="2" xfId="0" applyFont="1" applyFill="1" applyBorder="1" applyAlignment="1" applyProtection="1">
      <alignment horizontal="left" vertical="center"/>
    </xf>
    <xf numFmtId="0" fontId="33" fillId="0" borderId="0" xfId="0" applyFont="1" applyProtection="1">
      <protection locked="0"/>
    </xf>
    <xf numFmtId="0" fontId="32" fillId="0" borderId="0" xfId="0" applyFont="1" applyProtection="1">
      <protection locked="0"/>
    </xf>
    <xf numFmtId="0" fontId="33" fillId="0" borderId="1" xfId="0" applyFont="1" applyFill="1" applyBorder="1" applyAlignment="1" applyProtection="1">
      <alignment horizontal="justify" vertical="center" wrapText="1"/>
    </xf>
    <xf numFmtId="0" fontId="33" fillId="0" borderId="1" xfId="0" applyFont="1" applyFill="1" applyBorder="1" applyAlignment="1" applyProtection="1">
      <alignment horizontal="center" vertical="center" wrapText="1"/>
    </xf>
    <xf numFmtId="0" fontId="33" fillId="0" borderId="0" xfId="0" applyFont="1" applyAlignment="1" applyProtection="1">
      <alignment vertical="center"/>
      <protection locked="0"/>
    </xf>
    <xf numFmtId="0" fontId="33" fillId="0" borderId="0" xfId="0" applyFont="1" applyFill="1" applyBorder="1" applyAlignment="1" applyProtection="1">
      <alignment horizontal="justify" vertical="center" wrapText="1"/>
    </xf>
    <xf numFmtId="0" fontId="33" fillId="0" borderId="4" xfId="0" applyFont="1" applyFill="1" applyBorder="1" applyAlignment="1" applyProtection="1">
      <alignment horizontal="justify" vertical="center" wrapText="1"/>
    </xf>
    <xf numFmtId="0" fontId="32" fillId="0" borderId="1" xfId="0" applyFont="1" applyBorder="1" applyAlignment="1" applyProtection="1">
      <alignment vertical="center" wrapText="1"/>
    </xf>
    <xf numFmtId="0" fontId="33" fillId="0" borderId="1" xfId="0" applyFont="1" applyBorder="1" applyAlignment="1" applyProtection="1">
      <alignment horizontal="center" vertical="center" wrapText="1"/>
    </xf>
    <xf numFmtId="0" fontId="32" fillId="0" borderId="1" xfId="0" applyFont="1" applyBorder="1" applyAlignment="1" applyProtection="1">
      <alignment horizontal="left" vertical="center" wrapText="1"/>
    </xf>
    <xf numFmtId="0" fontId="33" fillId="0" borderId="1" xfId="0" applyFont="1" applyBorder="1" applyAlignment="1" applyProtection="1">
      <alignment wrapText="1"/>
    </xf>
    <xf numFmtId="0" fontId="33" fillId="0" borderId="1" xfId="0" applyFont="1" applyBorder="1" applyProtection="1"/>
    <xf numFmtId="0" fontId="33" fillId="0" borderId="1" xfId="0" applyFont="1" applyBorder="1" applyAlignment="1" applyProtection="1">
      <alignment vertical="center" wrapText="1"/>
    </xf>
    <xf numFmtId="0" fontId="32" fillId="0" borderId="1" xfId="0" applyFont="1" applyBorder="1" applyAlignment="1" applyProtection="1">
      <alignment wrapText="1"/>
    </xf>
    <xf numFmtId="0" fontId="33" fillId="0" borderId="0" xfId="0" applyFont="1" applyBorder="1" applyAlignment="1" applyProtection="1">
      <alignment vertical="center"/>
    </xf>
    <xf numFmtId="0" fontId="33" fillId="0" borderId="0" xfId="0" applyFont="1" applyAlignment="1" applyProtection="1">
      <protection locked="0"/>
    </xf>
    <xf numFmtId="0" fontId="33" fillId="0" borderId="0" xfId="0" applyFont="1" applyBorder="1" applyAlignment="1" applyProtection="1"/>
    <xf numFmtId="0" fontId="33" fillId="0" borderId="1" xfId="0" applyFont="1" applyBorder="1" applyAlignment="1" applyProtection="1">
      <alignment horizontal="right" vertical="center" wrapText="1"/>
    </xf>
    <xf numFmtId="0" fontId="33" fillId="0" borderId="1" xfId="0" applyFont="1" applyBorder="1" applyAlignment="1" applyProtection="1">
      <alignment horizontal="right"/>
    </xf>
    <xf numFmtId="0" fontId="33" fillId="0" borderId="0" xfId="0" applyFont="1" applyFill="1" applyAlignment="1" applyProtection="1">
      <protection locked="0"/>
    </xf>
    <xf numFmtId="0" fontId="33" fillId="0" borderId="1" xfId="0" applyFont="1" applyBorder="1" applyAlignment="1" applyProtection="1">
      <alignment horizontal="right" wrapText="1"/>
    </xf>
    <xf numFmtId="0" fontId="34" fillId="0" borderId="0" xfId="0" applyFont="1" applyAlignment="1" applyProtection="1">
      <protection locked="0"/>
    </xf>
    <xf numFmtId="0" fontId="34" fillId="0" borderId="0" xfId="0" applyFont="1" applyBorder="1" applyAlignment="1" applyProtection="1">
      <alignment vertical="center"/>
      <protection locked="0"/>
    </xf>
    <xf numFmtId="0" fontId="35" fillId="0" borderId="0" xfId="0" applyFont="1" applyAlignment="1" applyProtection="1">
      <protection locked="0"/>
    </xf>
    <xf numFmtId="9" fontId="36" fillId="0" borderId="5" xfId="24" applyFont="1" applyFill="1" applyBorder="1" applyAlignment="1" applyProtection="1">
      <alignment horizontal="center" vertical="center"/>
      <protection locked="0"/>
    </xf>
    <xf numFmtId="167" fontId="36" fillId="0" borderId="6" xfId="23" applyNumberFormat="1" applyFont="1" applyFill="1" applyBorder="1" applyAlignment="1" applyProtection="1">
      <alignment horizontal="center" vertical="center" wrapText="1"/>
      <protection locked="0"/>
    </xf>
    <xf numFmtId="0" fontId="34" fillId="0" borderId="7" xfId="0" applyFont="1" applyFill="1" applyBorder="1" applyAlignment="1" applyProtection="1">
      <protection locked="0"/>
    </xf>
    <xf numFmtId="0" fontId="34" fillId="0" borderId="8" xfId="0" applyFont="1" applyFill="1" applyBorder="1" applyAlignment="1" applyProtection="1">
      <protection locked="0"/>
    </xf>
    <xf numFmtId="0" fontId="33" fillId="0" borderId="9" xfId="0" applyFont="1" applyBorder="1" applyProtection="1">
      <protection locked="0"/>
    </xf>
    <xf numFmtId="9" fontId="34" fillId="3" borderId="10" xfId="24" applyFont="1" applyFill="1" applyBorder="1" applyAlignment="1" applyProtection="1">
      <alignment horizontal="left"/>
    </xf>
    <xf numFmtId="167" fontId="34" fillId="3" borderId="6" xfId="24" applyNumberFormat="1" applyFont="1" applyFill="1" applyBorder="1" applyAlignment="1" applyProtection="1">
      <protection locked="0"/>
    </xf>
    <xf numFmtId="167" fontId="34" fillId="0" borderId="6" xfId="0" applyNumberFormat="1" applyFont="1" applyFill="1" applyBorder="1" applyAlignment="1" applyProtection="1">
      <protection locked="0"/>
    </xf>
    <xf numFmtId="167" fontId="34" fillId="0" borderId="11" xfId="0" applyNumberFormat="1" applyFont="1" applyFill="1" applyBorder="1" applyAlignment="1" applyProtection="1">
      <protection locked="0"/>
    </xf>
    <xf numFmtId="0" fontId="34" fillId="0" borderId="0" xfId="0" applyFont="1" applyFill="1" applyAlignment="1" applyProtection="1">
      <protection locked="0"/>
    </xf>
    <xf numFmtId="0" fontId="36" fillId="0" borderId="1" xfId="0" applyFont="1" applyBorder="1" applyAlignment="1" applyProtection="1">
      <alignment vertical="center" wrapText="1"/>
      <protection locked="0"/>
    </xf>
    <xf numFmtId="9" fontId="36" fillId="0" borderId="12" xfId="24" applyFont="1" applyFill="1" applyBorder="1" applyAlignment="1" applyProtection="1">
      <alignment horizontal="center" vertical="center"/>
      <protection locked="0"/>
    </xf>
    <xf numFmtId="167" fontId="36" fillId="0" borderId="13" xfId="23" applyNumberFormat="1" applyFont="1" applyFill="1" applyBorder="1" applyAlignment="1" applyProtection="1">
      <alignment horizontal="center" vertical="center" wrapText="1"/>
      <protection locked="0"/>
    </xf>
    <xf numFmtId="0" fontId="37" fillId="0" borderId="8" xfId="0" applyFont="1" applyBorder="1" applyAlignment="1" applyProtection="1">
      <alignment horizontal="center" vertical="center"/>
      <protection locked="0"/>
    </xf>
    <xf numFmtId="0" fontId="33" fillId="0" borderId="14" xfId="0" applyFont="1" applyBorder="1" applyProtection="1">
      <protection locked="0"/>
    </xf>
    <xf numFmtId="9" fontId="34" fillId="3" borderId="15" xfId="24" applyFont="1" applyFill="1" applyBorder="1" applyAlignment="1" applyProtection="1">
      <alignment horizontal="left"/>
    </xf>
    <xf numFmtId="167" fontId="34" fillId="3" borderId="1" xfId="24" applyNumberFormat="1" applyFont="1" applyFill="1" applyBorder="1" applyAlignment="1" applyProtection="1">
      <protection locked="0"/>
    </xf>
    <xf numFmtId="167" fontId="34" fillId="0" borderId="1" xfId="0" applyNumberFormat="1" applyFont="1" applyFill="1" applyBorder="1" applyAlignment="1" applyProtection="1">
      <protection locked="0"/>
    </xf>
    <xf numFmtId="167" fontId="34" fillId="0" borderId="16" xfId="0" applyNumberFormat="1" applyFont="1" applyFill="1" applyBorder="1" applyAlignment="1" applyProtection="1">
      <protection locked="0"/>
    </xf>
    <xf numFmtId="0" fontId="36" fillId="0" borderId="1" xfId="0" applyFont="1" applyFill="1" applyBorder="1" applyAlignment="1" applyProtection="1">
      <alignment vertical="center" wrapText="1"/>
      <protection locked="0"/>
    </xf>
    <xf numFmtId="9" fontId="36" fillId="0" borderId="13" xfId="23" applyNumberFormat="1" applyFont="1" applyFill="1" applyBorder="1" applyAlignment="1" applyProtection="1">
      <alignment horizontal="center" vertical="center" wrapText="1"/>
      <protection locked="0"/>
    </xf>
    <xf numFmtId="167" fontId="33" fillId="0" borderId="13" xfId="24" applyNumberFormat="1" applyFont="1" applyFill="1" applyBorder="1" applyAlignment="1" applyProtection="1">
      <alignment horizontal="center" vertical="center"/>
      <protection locked="0"/>
    </xf>
    <xf numFmtId="167" fontId="34" fillId="4" borderId="15" xfId="24" applyNumberFormat="1" applyFont="1" applyFill="1" applyBorder="1" applyAlignment="1" applyProtection="1">
      <alignment horizontal="right"/>
    </xf>
    <xf numFmtId="9" fontId="36" fillId="0" borderId="1" xfId="24" applyFont="1" applyFill="1" applyBorder="1" applyAlignment="1" applyProtection="1">
      <alignment horizontal="center" vertical="center"/>
      <protection locked="0"/>
    </xf>
    <xf numFmtId="167" fontId="36" fillId="0" borderId="17" xfId="24"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justify" vertical="center" wrapText="1"/>
      <protection locked="0"/>
    </xf>
    <xf numFmtId="0" fontId="34" fillId="0" borderId="3" xfId="0" applyFont="1" applyFill="1" applyBorder="1" applyAlignment="1" applyProtection="1">
      <protection locked="0"/>
    </xf>
    <xf numFmtId="0" fontId="34" fillId="0" borderId="2" xfId="0" applyFont="1" applyFill="1" applyBorder="1" applyAlignment="1" applyProtection="1">
      <protection locked="0"/>
    </xf>
    <xf numFmtId="0" fontId="33" fillId="0" borderId="18" xfId="0" applyFont="1" applyFill="1" applyBorder="1" applyAlignment="1" applyProtection="1">
      <alignment horizontal="justify" vertical="center" wrapText="1"/>
      <protection locked="0"/>
    </xf>
    <xf numFmtId="0" fontId="33" fillId="0" borderId="18" xfId="0" applyFont="1" applyBorder="1" applyProtection="1">
      <protection locked="0"/>
    </xf>
    <xf numFmtId="167" fontId="36" fillId="0" borderId="13" xfId="24" applyNumberFormat="1" applyFont="1" applyFill="1" applyBorder="1" applyAlignment="1" applyProtection="1">
      <alignment horizontal="center" vertical="center" wrapText="1"/>
      <protection locked="0"/>
    </xf>
    <xf numFmtId="167" fontId="36" fillId="0" borderId="1" xfId="24" applyNumberFormat="1" applyFont="1" applyFill="1" applyBorder="1" applyAlignment="1" applyProtection="1">
      <alignment vertical="center"/>
      <protection locked="0"/>
    </xf>
    <xf numFmtId="0" fontId="34" fillId="0" borderId="14" xfId="0" applyFont="1" applyFill="1" applyBorder="1" applyAlignment="1" applyProtection="1">
      <protection locked="0"/>
    </xf>
    <xf numFmtId="167" fontId="34" fillId="3" borderId="15" xfId="24" applyNumberFormat="1" applyFont="1" applyFill="1" applyBorder="1" applyAlignment="1" applyProtection="1">
      <alignment horizontal="right"/>
    </xf>
    <xf numFmtId="0" fontId="34" fillId="0" borderId="19" xfId="0" applyFont="1" applyFill="1" applyBorder="1" applyAlignment="1" applyProtection="1">
      <protection locked="0"/>
    </xf>
    <xf numFmtId="0" fontId="37" fillId="0" borderId="13" xfId="0" applyFont="1" applyBorder="1" applyProtection="1">
      <protection locked="0"/>
    </xf>
    <xf numFmtId="0" fontId="33" fillId="0" borderId="19" xfId="0" applyFont="1" applyBorder="1" applyProtection="1">
      <protection locked="0"/>
    </xf>
    <xf numFmtId="0" fontId="34" fillId="0" borderId="18" xfId="0" applyFont="1" applyFill="1" applyBorder="1" applyAlignment="1" applyProtection="1">
      <protection locked="0"/>
    </xf>
    <xf numFmtId="0" fontId="37" fillId="0" borderId="8" xfId="0" applyFont="1" applyBorder="1" applyProtection="1">
      <protection locked="0"/>
    </xf>
    <xf numFmtId="9" fontId="37" fillId="0" borderId="17" xfId="24" applyFont="1" applyFill="1" applyBorder="1" applyAlignment="1" applyProtection="1">
      <alignment horizontal="center" vertical="center" wrapText="1"/>
      <protection locked="0"/>
    </xf>
    <xf numFmtId="167" fontId="37" fillId="0" borderId="13" xfId="24" applyNumberFormat="1" applyFont="1" applyFill="1" applyBorder="1" applyAlignment="1" applyProtection="1">
      <alignment horizontal="center" vertical="center" wrapText="1"/>
      <protection locked="0"/>
    </xf>
    <xf numFmtId="9" fontId="37" fillId="0" borderId="13" xfId="24" applyFont="1" applyFill="1" applyBorder="1" applyAlignment="1" applyProtection="1">
      <alignment horizontal="center" vertical="center" wrapText="1"/>
      <protection locked="0"/>
    </xf>
    <xf numFmtId="9" fontId="37" fillId="0" borderId="1" xfId="24" applyFont="1" applyFill="1" applyBorder="1" applyAlignment="1" applyProtection="1">
      <alignment vertical="center"/>
      <protection locked="0"/>
    </xf>
    <xf numFmtId="167" fontId="37" fillId="0" borderId="17" xfId="24" applyNumberFormat="1" applyFont="1" applyFill="1" applyBorder="1" applyAlignment="1" applyProtection="1">
      <alignment horizontal="center" vertical="center" wrapText="1"/>
      <protection locked="0"/>
    </xf>
    <xf numFmtId="167" fontId="37" fillId="0" borderId="1" xfId="24" applyNumberFormat="1" applyFont="1" applyFill="1" applyBorder="1" applyAlignment="1" applyProtection="1">
      <alignment vertical="center"/>
      <protection locked="0"/>
    </xf>
    <xf numFmtId="0" fontId="32" fillId="3" borderId="20" xfId="0" applyFont="1" applyFill="1" applyBorder="1" applyAlignment="1" applyProtection="1">
      <alignment vertical="center"/>
      <protection locked="0"/>
    </xf>
    <xf numFmtId="0" fontId="32" fillId="3" borderId="21" xfId="0" applyFont="1" applyFill="1" applyBorder="1" applyAlignment="1" applyProtection="1">
      <alignment horizontal="center" vertical="center"/>
      <protection locked="0"/>
    </xf>
    <xf numFmtId="0" fontId="32" fillId="3" borderId="21" xfId="0" applyFont="1" applyFill="1" applyBorder="1" applyAlignment="1" applyProtection="1">
      <alignment vertical="center"/>
      <protection locked="0"/>
    </xf>
    <xf numFmtId="9" fontId="38" fillId="3" borderId="21" xfId="0" applyNumberFormat="1" applyFont="1" applyFill="1" applyBorder="1" applyAlignment="1" applyProtection="1">
      <alignment horizontal="center" vertical="center"/>
    </xf>
    <xf numFmtId="0" fontId="36" fillId="0" borderId="1" xfId="23" applyFont="1" applyFill="1" applyBorder="1" applyAlignment="1" applyProtection="1">
      <alignment horizontal="justify" vertical="center" wrapText="1"/>
      <protection locked="0"/>
    </xf>
    <xf numFmtId="0" fontId="36" fillId="0" borderId="1" xfId="0" applyFont="1" applyBorder="1" applyAlignment="1" applyProtection="1">
      <alignment horizontal="justify" vertical="center" wrapText="1"/>
      <protection locked="0"/>
    </xf>
    <xf numFmtId="9" fontId="36" fillId="0" borderId="1" xfId="24" applyNumberFormat="1" applyFont="1" applyFill="1" applyBorder="1" applyAlignment="1" applyProtection="1">
      <alignment horizontal="center" vertical="center"/>
      <protection locked="0"/>
    </xf>
    <xf numFmtId="9" fontId="33" fillId="0" borderId="1" xfId="24" applyFont="1" applyFill="1" applyBorder="1" applyAlignment="1" applyProtection="1">
      <alignment horizontal="center" vertical="center"/>
      <protection locked="0"/>
    </xf>
    <xf numFmtId="0" fontId="34" fillId="3" borderId="22" xfId="24" applyNumberFormat="1" applyFont="1" applyFill="1" applyBorder="1" applyAlignment="1" applyProtection="1">
      <alignment horizontal="right"/>
    </xf>
    <xf numFmtId="0" fontId="38" fillId="3" borderId="21" xfId="0" applyFont="1" applyFill="1" applyBorder="1" applyAlignment="1" applyProtection="1">
      <alignment horizontal="center" vertical="center" wrapText="1"/>
    </xf>
    <xf numFmtId="0" fontId="39" fillId="3" borderId="21" xfId="0" applyFont="1" applyFill="1" applyBorder="1" applyAlignment="1" applyProtection="1">
      <alignment horizontal="justify" vertical="center"/>
      <protection locked="0"/>
    </xf>
    <xf numFmtId="0" fontId="35" fillId="0" borderId="23" xfId="0" applyFont="1" applyBorder="1" applyAlignment="1" applyProtection="1">
      <protection locked="0"/>
    </xf>
    <xf numFmtId="0" fontId="39" fillId="3" borderId="24" xfId="0" applyFont="1" applyFill="1" applyBorder="1" applyAlignment="1" applyProtection="1">
      <alignment vertical="center"/>
      <protection locked="0"/>
    </xf>
    <xf numFmtId="0" fontId="39" fillId="3" borderId="25" xfId="0" applyFont="1" applyFill="1" applyBorder="1" applyAlignment="1" applyProtection="1">
      <alignment vertical="center"/>
      <protection locked="0"/>
    </xf>
    <xf numFmtId="0" fontId="39" fillId="3" borderId="26" xfId="0" applyFont="1" applyFill="1" applyBorder="1" applyAlignment="1" applyProtection="1">
      <alignment vertical="center"/>
      <protection locked="0"/>
    </xf>
    <xf numFmtId="0" fontId="39" fillId="3" borderId="21" xfId="0" applyFont="1" applyFill="1" applyBorder="1" applyAlignment="1" applyProtection="1">
      <alignment vertical="center"/>
    </xf>
    <xf numFmtId="2" fontId="39" fillId="3" borderId="21" xfId="0" applyNumberFormat="1" applyFont="1" applyFill="1" applyBorder="1" applyAlignment="1" applyProtection="1">
      <alignment vertical="center"/>
    </xf>
    <xf numFmtId="166" fontId="39" fillId="3" borderId="21" xfId="0" applyNumberFormat="1" applyFont="1" applyFill="1" applyBorder="1" applyAlignment="1" applyProtection="1">
      <alignment vertical="center"/>
    </xf>
    <xf numFmtId="2" fontId="38" fillId="3" borderId="21" xfId="0" applyNumberFormat="1" applyFont="1" applyFill="1" applyBorder="1" applyAlignment="1" applyProtection="1">
      <alignment vertical="center"/>
    </xf>
    <xf numFmtId="165" fontId="39" fillId="3" borderId="21" xfId="1" applyFont="1" applyFill="1" applyBorder="1" applyAlignment="1" applyProtection="1">
      <alignment vertical="center"/>
    </xf>
    <xf numFmtId="9" fontId="39" fillId="3" borderId="21" xfId="0" applyNumberFormat="1" applyFont="1" applyFill="1" applyBorder="1" applyAlignment="1" applyProtection="1">
      <alignment vertical="center"/>
    </xf>
    <xf numFmtId="167" fontId="39" fillId="3" borderId="21" xfId="0" applyNumberFormat="1" applyFont="1" applyFill="1" applyBorder="1" applyAlignment="1" applyProtection="1">
      <alignment vertical="center"/>
    </xf>
    <xf numFmtId="0" fontId="39" fillId="3" borderId="21" xfId="0" applyFont="1" applyFill="1" applyBorder="1" applyAlignment="1" applyProtection="1">
      <alignment vertical="center"/>
      <protection locked="0"/>
    </xf>
    <xf numFmtId="167" fontId="39" fillId="3" borderId="24" xfId="24" applyNumberFormat="1" applyFont="1" applyFill="1" applyBorder="1" applyAlignment="1" applyProtection="1">
      <alignment vertical="center"/>
      <protection locked="0"/>
    </xf>
    <xf numFmtId="167" fontId="35" fillId="5" borderId="20" xfId="0" applyNumberFormat="1" applyFont="1" applyFill="1" applyBorder="1" applyAlignment="1" applyProtection="1"/>
    <xf numFmtId="0" fontId="36" fillId="0" borderId="13" xfId="23" applyFont="1" applyFill="1" applyBorder="1" applyAlignment="1" applyProtection="1">
      <alignment vertical="center" wrapText="1"/>
      <protection locked="0"/>
    </xf>
    <xf numFmtId="9" fontId="36" fillId="0" borderId="27" xfId="24" applyNumberFormat="1" applyFont="1" applyFill="1" applyBorder="1" applyAlignment="1" applyProtection="1">
      <alignment horizontal="center" vertical="center"/>
      <protection locked="0"/>
    </xf>
    <xf numFmtId="167" fontId="36" fillId="0" borderId="13" xfId="23" applyNumberFormat="1" applyFont="1" applyFill="1" applyBorder="1" applyAlignment="1" applyProtection="1">
      <alignment horizontal="center" vertical="center"/>
      <protection locked="0"/>
    </xf>
    <xf numFmtId="9" fontId="36" fillId="0" borderId="12" xfId="24" applyNumberFormat="1" applyFont="1" applyFill="1" applyBorder="1" applyAlignment="1" applyProtection="1">
      <alignment horizontal="center" vertical="center"/>
      <protection locked="0"/>
    </xf>
    <xf numFmtId="167" fontId="36" fillId="0" borderId="1" xfId="23" applyNumberFormat="1" applyFont="1" applyFill="1" applyBorder="1" applyAlignment="1" applyProtection="1">
      <alignment horizontal="center" vertical="center" wrapText="1"/>
      <protection locked="0"/>
    </xf>
    <xf numFmtId="0" fontId="33" fillId="0" borderId="14" xfId="0" applyFont="1" applyFill="1" applyBorder="1" applyAlignment="1" applyProtection="1">
      <alignment horizontal="justify" vertical="center" wrapText="1"/>
      <protection locked="0"/>
    </xf>
    <xf numFmtId="0" fontId="38" fillId="3" borderId="21" xfId="0" applyFont="1" applyFill="1" applyBorder="1" applyAlignment="1" applyProtection="1">
      <alignment vertical="center"/>
    </xf>
    <xf numFmtId="9" fontId="36" fillId="0" borderId="13" xfId="24" applyFont="1" applyFill="1" applyBorder="1" applyAlignment="1" applyProtection="1">
      <alignment horizontal="center" vertical="center"/>
      <protection locked="0"/>
    </xf>
    <xf numFmtId="9" fontId="36" fillId="0" borderId="1" xfId="23" applyNumberFormat="1" applyFont="1" applyFill="1" applyBorder="1" applyAlignment="1" applyProtection="1">
      <alignment horizontal="center" vertical="center" wrapText="1"/>
      <protection locked="0"/>
    </xf>
    <xf numFmtId="0" fontId="33" fillId="0" borderId="1" xfId="23" applyFont="1" applyFill="1" applyBorder="1" applyAlignment="1" applyProtection="1">
      <alignment horizontal="center" vertical="center" wrapText="1"/>
      <protection locked="0"/>
    </xf>
    <xf numFmtId="9" fontId="34" fillId="3" borderId="0" xfId="24" applyFont="1" applyFill="1" applyAlignment="1" applyProtection="1">
      <alignment horizontal="left"/>
    </xf>
    <xf numFmtId="167" fontId="34" fillId="3" borderId="0" xfId="24" applyNumberFormat="1" applyFont="1" applyFill="1" applyAlignment="1" applyProtection="1">
      <protection locked="0"/>
    </xf>
    <xf numFmtId="9" fontId="36" fillId="0" borderId="2" xfId="23" applyNumberFormat="1" applyFont="1" applyFill="1" applyBorder="1" applyAlignment="1" applyProtection="1">
      <alignment horizontal="center" vertical="center"/>
      <protection locked="0"/>
    </xf>
    <xf numFmtId="0" fontId="36" fillId="0" borderId="28" xfId="0" applyFont="1" applyFill="1" applyBorder="1" applyAlignment="1" applyProtection="1">
      <alignment vertical="center" wrapText="1"/>
      <protection locked="0"/>
    </xf>
    <xf numFmtId="9" fontId="36" fillId="0" borderId="28" xfId="24" applyFont="1" applyFill="1" applyBorder="1" applyAlignment="1" applyProtection="1">
      <alignment horizontal="center" vertical="center"/>
      <protection locked="0"/>
    </xf>
    <xf numFmtId="9" fontId="37" fillId="0" borderId="28" xfId="24" applyFont="1" applyFill="1" applyBorder="1" applyAlignment="1" applyProtection="1">
      <alignment horizontal="center" vertical="center" wrapText="1"/>
      <protection locked="0"/>
    </xf>
    <xf numFmtId="0" fontId="37" fillId="0" borderId="28" xfId="0" applyFont="1" applyFill="1" applyBorder="1" applyAlignment="1" applyProtection="1">
      <alignment horizontal="center" vertical="center" wrapText="1"/>
      <protection locked="0"/>
    </xf>
    <xf numFmtId="167" fontId="34" fillId="3" borderId="0" xfId="24" applyNumberFormat="1" applyFont="1" applyFill="1" applyAlignment="1" applyProtection="1">
      <alignment horizontal="right"/>
    </xf>
    <xf numFmtId="0" fontId="37" fillId="0" borderId="1" xfId="0" applyFont="1" applyFill="1" applyBorder="1" applyAlignment="1" applyProtection="1">
      <alignment horizontal="center" vertical="center" wrapText="1"/>
      <protection locked="0"/>
    </xf>
    <xf numFmtId="9" fontId="36" fillId="0" borderId="6" xfId="23" applyNumberFormat="1" applyFont="1" applyFill="1" applyBorder="1" applyAlignment="1" applyProtection="1">
      <alignment horizontal="center" vertical="center" wrapText="1"/>
      <protection locked="0"/>
    </xf>
    <xf numFmtId="0" fontId="34" fillId="0" borderId="29" xfId="0" applyFont="1" applyFill="1" applyBorder="1" applyAlignment="1" applyProtection="1">
      <protection locked="0"/>
    </xf>
    <xf numFmtId="0" fontId="34" fillId="0" borderId="30" xfId="0" applyFont="1" applyFill="1" applyBorder="1" applyAlignment="1" applyProtection="1">
      <protection locked="0"/>
    </xf>
    <xf numFmtId="0" fontId="34" fillId="0" borderId="9" xfId="0" applyFont="1" applyFill="1" applyBorder="1" applyAlignment="1" applyProtection="1">
      <protection locked="0"/>
    </xf>
    <xf numFmtId="9" fontId="40" fillId="0" borderId="6" xfId="24" applyFont="1" applyFill="1" applyBorder="1" applyAlignment="1" applyProtection="1">
      <alignment horizontal="center"/>
      <protection locked="0"/>
    </xf>
    <xf numFmtId="9" fontId="33" fillId="0" borderId="6" xfId="24" applyFont="1" applyBorder="1" applyAlignment="1" applyProtection="1">
      <alignment horizontal="center"/>
    </xf>
    <xf numFmtId="0" fontId="33" fillId="0" borderId="30" xfId="0" applyFont="1" applyBorder="1" applyProtection="1">
      <protection locked="0"/>
    </xf>
    <xf numFmtId="9" fontId="40" fillId="0" borderId="1" xfId="24" applyFont="1" applyFill="1" applyBorder="1" applyAlignment="1" applyProtection="1">
      <alignment horizontal="center"/>
      <protection locked="0"/>
    </xf>
    <xf numFmtId="0" fontId="33" fillId="0" borderId="8" xfId="0" applyFont="1" applyBorder="1" applyProtection="1">
      <protection locked="0"/>
    </xf>
    <xf numFmtId="9" fontId="40" fillId="0" borderId="2" xfId="24" applyFont="1" applyFill="1" applyBorder="1" applyAlignment="1" applyProtection="1">
      <alignment horizontal="center"/>
      <protection locked="0"/>
    </xf>
    <xf numFmtId="9" fontId="36" fillId="0" borderId="27" xfId="24" applyFont="1" applyFill="1" applyBorder="1" applyAlignment="1" applyProtection="1">
      <alignment horizontal="center" vertical="center"/>
      <protection locked="0"/>
    </xf>
    <xf numFmtId="0" fontId="33" fillId="0" borderId="2" xfId="0" applyFont="1" applyBorder="1" applyProtection="1">
      <protection locked="0"/>
    </xf>
    <xf numFmtId="0" fontId="33" fillId="0" borderId="13" xfId="0" applyFont="1" applyBorder="1" applyProtection="1">
      <protection locked="0"/>
    </xf>
    <xf numFmtId="0" fontId="33" fillId="3" borderId="20" xfId="0" applyFont="1" applyFill="1" applyBorder="1" applyAlignment="1" applyProtection="1">
      <alignment vertical="center"/>
      <protection locked="0"/>
    </xf>
    <xf numFmtId="0" fontId="33" fillId="3" borderId="21" xfId="0" applyFont="1" applyFill="1" applyBorder="1" applyAlignment="1" applyProtection="1">
      <alignment horizontal="center" vertical="center"/>
      <protection locked="0"/>
    </xf>
    <xf numFmtId="0" fontId="33" fillId="3" borderId="21" xfId="0" applyFont="1" applyFill="1" applyBorder="1" applyAlignment="1" applyProtection="1">
      <alignment vertical="center"/>
      <protection locked="0"/>
    </xf>
    <xf numFmtId="0" fontId="34" fillId="0" borderId="21" xfId="0" applyFont="1" applyBorder="1" applyAlignment="1" applyProtection="1">
      <protection locked="0"/>
    </xf>
    <xf numFmtId="0" fontId="37" fillId="3" borderId="24" xfId="0" applyFont="1" applyFill="1" applyBorder="1" applyAlignment="1" applyProtection="1">
      <alignment vertical="center"/>
      <protection locked="0"/>
    </xf>
    <xf numFmtId="0" fontId="37" fillId="3" borderId="25" xfId="0" applyFont="1" applyFill="1" applyBorder="1" applyAlignment="1" applyProtection="1">
      <alignment vertical="center"/>
      <protection locked="0"/>
    </xf>
    <xf numFmtId="0" fontId="37" fillId="3" borderId="26" xfId="0" applyFont="1" applyFill="1" applyBorder="1" applyAlignment="1" applyProtection="1">
      <alignment vertical="center"/>
      <protection locked="0"/>
    </xf>
    <xf numFmtId="0" fontId="37" fillId="3" borderId="21" xfId="0" applyFont="1" applyFill="1" applyBorder="1" applyAlignment="1" applyProtection="1">
      <alignment vertical="center"/>
    </xf>
    <xf numFmtId="2" fontId="37" fillId="3" borderId="21" xfId="0" applyNumberFormat="1" applyFont="1" applyFill="1" applyBorder="1" applyAlignment="1" applyProtection="1">
      <alignment vertical="center"/>
    </xf>
    <xf numFmtId="166" fontId="37" fillId="3" borderId="21" xfId="0" applyNumberFormat="1" applyFont="1" applyFill="1" applyBorder="1" applyAlignment="1" applyProtection="1">
      <alignment vertical="center"/>
    </xf>
    <xf numFmtId="0" fontId="36" fillId="3" borderId="21" xfId="0" applyFont="1" applyFill="1" applyBorder="1" applyAlignment="1" applyProtection="1">
      <alignment vertical="center"/>
    </xf>
    <xf numFmtId="165" fontId="37" fillId="3" borderId="21" xfId="1" applyFont="1" applyFill="1" applyBorder="1" applyAlignment="1" applyProtection="1">
      <alignment vertical="center"/>
    </xf>
    <xf numFmtId="9" fontId="37" fillId="3" borderId="21" xfId="0" applyNumberFormat="1" applyFont="1" applyFill="1" applyBorder="1" applyAlignment="1" applyProtection="1">
      <alignment vertical="center"/>
    </xf>
    <xf numFmtId="0" fontId="37" fillId="3" borderId="21" xfId="0" applyFont="1" applyFill="1" applyBorder="1" applyAlignment="1" applyProtection="1">
      <alignment vertical="center"/>
      <protection locked="0"/>
    </xf>
    <xf numFmtId="167" fontId="37" fillId="3" borderId="24" xfId="24" applyNumberFormat="1" applyFont="1" applyFill="1" applyBorder="1" applyAlignment="1" applyProtection="1">
      <alignment vertical="center"/>
      <protection locked="0"/>
    </xf>
    <xf numFmtId="9" fontId="34" fillId="0" borderId="0" xfId="0" applyNumberFormat="1" applyFont="1" applyAlignment="1" applyProtection="1">
      <protection locked="0"/>
    </xf>
    <xf numFmtId="0" fontId="36" fillId="0" borderId="13" xfId="0" applyFont="1" applyFill="1" applyBorder="1" applyAlignment="1" applyProtection="1">
      <alignment vertical="center" wrapText="1"/>
      <protection locked="0"/>
    </xf>
    <xf numFmtId="167" fontId="36" fillId="0" borderId="6" xfId="23" applyNumberFormat="1" applyFont="1" applyFill="1" applyBorder="1" applyAlignment="1" applyProtection="1">
      <alignment horizontal="center" vertical="center"/>
      <protection locked="0"/>
    </xf>
    <xf numFmtId="0" fontId="36" fillId="0" borderId="8" xfId="23" applyFont="1" applyFill="1" applyBorder="1" applyAlignment="1" applyProtection="1">
      <alignment vertical="center" wrapText="1"/>
      <protection locked="0"/>
    </xf>
    <xf numFmtId="167" fontId="40" fillId="0" borderId="1" xfId="24" applyNumberFormat="1" applyFont="1" applyFill="1" applyBorder="1" applyAlignment="1" applyProtection="1">
      <alignment horizontal="center"/>
      <protection locked="0"/>
    </xf>
    <xf numFmtId="0" fontId="36" fillId="0" borderId="13" xfId="23" applyFont="1" applyFill="1" applyBorder="1" applyAlignment="1" applyProtection="1">
      <alignment horizontal="justify" vertical="center" wrapText="1"/>
      <protection locked="0"/>
    </xf>
    <xf numFmtId="0" fontId="34" fillId="0" borderId="0" xfId="0" applyFont="1" applyProtection="1">
      <protection locked="0"/>
    </xf>
    <xf numFmtId="166" fontId="34" fillId="0" borderId="0" xfId="0" applyNumberFormat="1" applyFont="1" applyProtection="1">
      <protection locked="0"/>
    </xf>
    <xf numFmtId="0" fontId="36" fillId="0" borderId="0" xfId="0" applyFont="1" applyProtection="1">
      <protection locked="0"/>
    </xf>
    <xf numFmtId="0" fontId="41" fillId="0" borderId="0" xfId="0" applyFont="1" applyProtection="1">
      <protection locked="0"/>
    </xf>
    <xf numFmtId="0" fontId="34" fillId="0" borderId="0" xfId="0" applyFont="1" applyBorder="1" applyAlignment="1" applyProtection="1">
      <protection locked="0"/>
    </xf>
    <xf numFmtId="0" fontId="35" fillId="2" borderId="1" xfId="0" applyFont="1" applyFill="1" applyBorder="1" applyAlignment="1" applyProtection="1">
      <alignment horizontal="center" vertical="center"/>
      <protection locked="0"/>
    </xf>
    <xf numFmtId="0" fontId="35" fillId="2" borderId="0"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31" xfId="0" applyFont="1" applyBorder="1" applyAlignment="1" applyProtection="1">
      <alignment vertical="center"/>
      <protection locked="0"/>
    </xf>
    <xf numFmtId="0" fontId="34" fillId="0" borderId="32" xfId="0" applyFont="1" applyBorder="1" applyAlignment="1" applyProtection="1">
      <alignment horizontal="left" vertical="center"/>
      <protection locked="0"/>
    </xf>
    <xf numFmtId="0" fontId="34" fillId="0" borderId="4" xfId="0" applyFont="1" applyBorder="1" applyAlignment="1" applyProtection="1">
      <alignment vertical="center"/>
      <protection locked="0"/>
    </xf>
    <xf numFmtId="0" fontId="34" fillId="0" borderId="33" xfId="0" applyFont="1" applyBorder="1" applyAlignment="1" applyProtection="1">
      <alignment vertical="center"/>
      <protection locked="0"/>
    </xf>
    <xf numFmtId="0" fontId="34" fillId="0" borderId="34" xfId="0" applyFont="1" applyBorder="1" applyAlignment="1" applyProtection="1">
      <alignment vertical="center"/>
      <protection locked="0"/>
    </xf>
    <xf numFmtId="0" fontId="34" fillId="0" borderId="0" xfId="0" applyFont="1" applyBorder="1" applyAlignment="1" applyProtection="1">
      <alignment horizontal="left" vertical="center"/>
      <protection locked="0"/>
    </xf>
    <xf numFmtId="0" fontId="35" fillId="0" borderId="0" xfId="0" applyFont="1" applyProtection="1">
      <protection locked="0"/>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42" fillId="2" borderId="2" xfId="0" applyFont="1" applyFill="1" applyBorder="1" applyAlignment="1" applyProtection="1">
      <alignment horizontal="center" vertical="center"/>
    </xf>
    <xf numFmtId="0" fontId="34" fillId="0" borderId="0" xfId="0" applyFont="1" applyProtection="1"/>
    <xf numFmtId="0" fontId="34" fillId="0" borderId="4" xfId="0" applyFont="1" applyBorder="1" applyAlignment="1" applyProtection="1">
      <alignment horizontal="left" vertical="center"/>
    </xf>
    <xf numFmtId="0" fontId="34" fillId="0" borderId="0" xfId="0" applyFont="1" applyBorder="1" applyAlignment="1" applyProtection="1">
      <alignment vertical="top"/>
    </xf>
    <xf numFmtId="0" fontId="41" fillId="0" borderId="0" xfId="0" applyFont="1" applyProtection="1"/>
    <xf numFmtId="0" fontId="34" fillId="0" borderId="0" xfId="0" applyFont="1" applyBorder="1" applyAlignment="1" applyProtection="1">
      <alignment vertical="center"/>
    </xf>
    <xf numFmtId="0" fontId="34" fillId="0" borderId="32" xfId="0" applyFont="1" applyBorder="1" applyAlignment="1" applyProtection="1">
      <alignment horizontal="left" vertical="center"/>
    </xf>
    <xf numFmtId="0" fontId="34" fillId="0" borderId="4" xfId="0" applyFont="1" applyBorder="1" applyAlignment="1" applyProtection="1">
      <alignment vertical="center"/>
    </xf>
    <xf numFmtId="0" fontId="34" fillId="0" borderId="33" xfId="0" applyFont="1" applyBorder="1" applyAlignment="1" applyProtection="1">
      <alignment vertical="center"/>
    </xf>
    <xf numFmtId="0" fontId="34" fillId="0" borderId="0" xfId="0" applyFont="1" applyBorder="1" applyAlignment="1" applyProtection="1"/>
    <xf numFmtId="0" fontId="41" fillId="0" borderId="31" xfId="0" applyFont="1" applyBorder="1" applyAlignment="1" applyProtection="1">
      <alignment vertical="center"/>
    </xf>
    <xf numFmtId="0" fontId="35" fillId="2" borderId="2" xfId="0" applyFont="1" applyFill="1" applyBorder="1" applyAlignment="1" applyProtection="1">
      <alignment horizontal="left" vertical="center"/>
    </xf>
    <xf numFmtId="0" fontId="42" fillId="2" borderId="2" xfId="0" applyFont="1" applyFill="1" applyBorder="1" applyAlignment="1" applyProtection="1">
      <alignment horizontal="left" vertical="center"/>
    </xf>
    <xf numFmtId="0" fontId="38" fillId="0" borderId="1" xfId="0" applyFont="1" applyBorder="1" applyAlignment="1" applyProtection="1">
      <alignment vertical="center" wrapText="1"/>
    </xf>
    <xf numFmtId="0" fontId="36" fillId="0" borderId="1" xfId="0" applyFont="1" applyBorder="1" applyAlignment="1" applyProtection="1">
      <alignment horizontal="center" vertical="center" wrapText="1"/>
    </xf>
    <xf numFmtId="0" fontId="43" fillId="0" borderId="1" xfId="0" applyFont="1" applyFill="1" applyBorder="1" applyAlignment="1" applyProtection="1">
      <alignment horizontal="center" vertical="center" wrapText="1"/>
    </xf>
    <xf numFmtId="0" fontId="34" fillId="0" borderId="0" xfId="0" applyFont="1" applyBorder="1" applyProtection="1"/>
    <xf numFmtId="0" fontId="38" fillId="0" borderId="1" xfId="0" applyFont="1" applyBorder="1" applyAlignment="1" applyProtection="1">
      <alignment horizontal="left" vertical="center" wrapText="1"/>
    </xf>
    <xf numFmtId="0" fontId="36" fillId="0" borderId="1" xfId="0" applyFont="1" applyBorder="1" applyProtection="1"/>
    <xf numFmtId="0" fontId="36" fillId="0" borderId="1" xfId="0" applyFont="1" applyBorder="1" applyAlignment="1" applyProtection="1">
      <alignment vertical="center" wrapText="1"/>
    </xf>
    <xf numFmtId="0" fontId="36" fillId="0" borderId="1" xfId="0" applyFont="1" applyBorder="1" applyAlignment="1" applyProtection="1">
      <alignment wrapText="1"/>
    </xf>
    <xf numFmtId="0" fontId="43" fillId="0" borderId="1" xfId="0" applyFont="1" applyBorder="1" applyAlignment="1" applyProtection="1"/>
    <xf numFmtId="0" fontId="38" fillId="0" borderId="1" xfId="0" applyFont="1" applyBorder="1" applyAlignment="1" applyProtection="1">
      <alignment wrapText="1"/>
    </xf>
    <xf numFmtId="0" fontId="34" fillId="0" borderId="1" xfId="0" applyFont="1" applyBorder="1" applyProtection="1"/>
    <xf numFmtId="0" fontId="41" fillId="0" borderId="1" xfId="0" applyFont="1" applyBorder="1" applyAlignment="1" applyProtection="1"/>
    <xf numFmtId="0" fontId="36" fillId="0" borderId="1" xfId="0" applyFont="1" applyBorder="1" applyAlignment="1" applyProtection="1">
      <alignment horizontal="right" vertical="center" wrapText="1"/>
    </xf>
    <xf numFmtId="0" fontId="36" fillId="0" borderId="1" xfId="0" applyFont="1" applyBorder="1" applyAlignment="1" applyProtection="1">
      <alignment horizontal="right"/>
    </xf>
    <xf numFmtId="9" fontId="36" fillId="8" borderId="1" xfId="24" applyNumberFormat="1" applyFont="1" applyFill="1" applyBorder="1" applyAlignment="1" applyProtection="1">
      <alignment horizontal="center" vertical="center"/>
      <protection locked="0"/>
    </xf>
    <xf numFmtId="9" fontId="37" fillId="3" borderId="21" xfId="24" applyFont="1" applyFill="1" applyBorder="1" applyAlignment="1" applyProtection="1">
      <alignment vertical="center"/>
    </xf>
    <xf numFmtId="9" fontId="33" fillId="0" borderId="1" xfId="24" applyFont="1" applyBorder="1" applyAlignment="1" applyProtection="1">
      <alignment horizontal="center"/>
    </xf>
    <xf numFmtId="9" fontId="37" fillId="0" borderId="13" xfId="24" applyFont="1" applyFill="1" applyBorder="1" applyAlignment="1" applyProtection="1">
      <alignment vertical="center"/>
      <protection locked="0"/>
    </xf>
    <xf numFmtId="0" fontId="38" fillId="0" borderId="35" xfId="0"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8" fillId="0" borderId="36" xfId="0" applyFont="1" applyFill="1" applyBorder="1" applyAlignment="1" applyProtection="1">
      <alignment horizontal="center" vertical="center" wrapText="1"/>
      <protection locked="0"/>
    </xf>
    <xf numFmtId="0" fontId="38" fillId="0" borderId="37" xfId="0" applyFont="1" applyFill="1" applyBorder="1" applyAlignment="1" applyProtection="1">
      <alignment horizontal="center" vertical="center" wrapText="1"/>
      <protection locked="0"/>
    </xf>
    <xf numFmtId="0" fontId="33" fillId="4" borderId="26" xfId="0" applyFont="1" applyFill="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33" fillId="0" borderId="24" xfId="0" applyFont="1" applyBorder="1" applyAlignment="1" applyProtection="1">
      <alignment horizontal="center" vertical="center" wrapText="1"/>
      <protection locked="0"/>
    </xf>
    <xf numFmtId="0" fontId="38" fillId="0" borderId="7" xfId="0"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0" fontId="38" fillId="0" borderId="4" xfId="0" applyFont="1" applyFill="1" applyBorder="1" applyAlignment="1" applyProtection="1">
      <alignment horizontal="center" vertical="center" textRotation="90" wrapText="1"/>
      <protection locked="0"/>
    </xf>
    <xf numFmtId="0" fontId="36" fillId="0" borderId="7"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44" fillId="0" borderId="23" xfId="0" applyFont="1" applyFill="1" applyBorder="1" applyAlignment="1" applyProtection="1">
      <alignment horizontal="center" vertical="center" wrapText="1"/>
      <protection locked="0"/>
    </xf>
    <xf numFmtId="0" fontId="38" fillId="0" borderId="38" xfId="0" applyFont="1" applyFill="1" applyBorder="1" applyAlignment="1" applyProtection="1">
      <alignment horizontal="center" vertical="center" wrapText="1"/>
      <protection locked="0"/>
    </xf>
    <xf numFmtId="0" fontId="32" fillId="3" borderId="21" xfId="0" applyFont="1" applyFill="1" applyBorder="1" applyAlignment="1" applyProtection="1">
      <alignment horizontal="center" vertical="center" wrapText="1"/>
    </xf>
    <xf numFmtId="9" fontId="32" fillId="3" borderId="21" xfId="0" applyNumberFormat="1" applyFont="1" applyFill="1" applyBorder="1" applyAlignment="1" applyProtection="1">
      <alignment horizontal="center" vertical="center"/>
    </xf>
    <xf numFmtId="0" fontId="32" fillId="3" borderId="21" xfId="0" applyFont="1" applyFill="1" applyBorder="1" applyAlignment="1" applyProtection="1">
      <alignment horizontal="justify" vertical="center"/>
      <protection locked="0"/>
    </xf>
    <xf numFmtId="0" fontId="32" fillId="0" borderId="23" xfId="0" applyFont="1" applyBorder="1" applyAlignment="1" applyProtection="1">
      <protection locked="0"/>
    </xf>
    <xf numFmtId="0" fontId="32" fillId="3" borderId="24" xfId="0" applyFont="1" applyFill="1" applyBorder="1" applyAlignment="1" applyProtection="1">
      <alignment vertical="center"/>
      <protection locked="0"/>
    </xf>
    <xf numFmtId="0" fontId="32" fillId="3" borderId="25" xfId="0" applyFont="1" applyFill="1" applyBorder="1" applyAlignment="1" applyProtection="1">
      <alignment vertical="center"/>
      <protection locked="0"/>
    </xf>
    <xf numFmtId="0" fontId="32" fillId="3" borderId="26" xfId="0" applyFont="1" applyFill="1" applyBorder="1" applyAlignment="1" applyProtection="1">
      <alignment vertical="center"/>
      <protection locked="0"/>
    </xf>
    <xf numFmtId="0" fontId="32" fillId="3" borderId="21" xfId="0" applyFont="1" applyFill="1" applyBorder="1" applyAlignment="1" applyProtection="1">
      <alignment vertical="center"/>
    </xf>
    <xf numFmtId="2" fontId="32" fillId="3" borderId="21" xfId="0" applyNumberFormat="1" applyFont="1" applyFill="1" applyBorder="1" applyAlignment="1" applyProtection="1">
      <alignment vertical="center"/>
    </xf>
    <xf numFmtId="166" fontId="32" fillId="3" borderId="21" xfId="0" applyNumberFormat="1" applyFont="1" applyFill="1" applyBorder="1" applyAlignment="1" applyProtection="1">
      <alignment vertical="center"/>
    </xf>
    <xf numFmtId="165" fontId="32" fillId="3" borderId="21" xfId="1" applyFont="1" applyFill="1" applyBorder="1" applyAlignment="1" applyProtection="1">
      <alignment vertical="center"/>
    </xf>
    <xf numFmtId="9" fontId="32" fillId="3" borderId="21" xfId="0" applyNumberFormat="1" applyFont="1" applyFill="1" applyBorder="1" applyAlignment="1" applyProtection="1">
      <alignment vertical="center"/>
    </xf>
    <xf numFmtId="167" fontId="32" fillId="3" borderId="24" xfId="24" applyNumberFormat="1" applyFont="1" applyFill="1" applyBorder="1" applyAlignment="1" applyProtection="1">
      <alignment vertical="center"/>
      <protection locked="0"/>
    </xf>
    <xf numFmtId="167" fontId="32" fillId="5" borderId="20" xfId="0" applyNumberFormat="1" applyFont="1" applyFill="1" applyBorder="1" applyAlignment="1" applyProtection="1"/>
    <xf numFmtId="0" fontId="32" fillId="0" borderId="0" xfId="0" applyFont="1" applyAlignment="1" applyProtection="1">
      <protection locked="0"/>
    </xf>
    <xf numFmtId="0" fontId="36" fillId="0" borderId="6" xfId="23" applyFont="1" applyFill="1" applyBorder="1" applyAlignment="1" applyProtection="1">
      <alignment vertical="center" wrapText="1"/>
      <protection locked="0"/>
    </xf>
    <xf numFmtId="167" fontId="37" fillId="0" borderId="6" xfId="23" applyNumberFormat="1" applyFont="1" applyFill="1" applyBorder="1" applyAlignment="1" applyProtection="1">
      <alignment horizontal="center" vertical="center" wrapText="1"/>
      <protection locked="0"/>
    </xf>
    <xf numFmtId="9" fontId="36" fillId="0" borderId="6" xfId="23" applyNumberFormat="1" applyFont="1" applyFill="1" applyBorder="1" applyAlignment="1" applyProtection="1">
      <alignment horizontal="center" vertical="center"/>
      <protection locked="0"/>
    </xf>
    <xf numFmtId="167" fontId="37" fillId="0" borderId="1" xfId="24" applyNumberFormat="1" applyFont="1" applyFill="1" applyBorder="1" applyAlignment="1" applyProtection="1">
      <alignment horizontal="center" vertical="center"/>
      <protection locked="0"/>
    </xf>
    <xf numFmtId="167" fontId="33" fillId="0" borderId="1" xfId="24" applyNumberFormat="1" applyFont="1" applyFill="1" applyBorder="1" applyAlignment="1" applyProtection="1">
      <alignment horizontal="center" vertical="center"/>
      <protection locked="0"/>
    </xf>
    <xf numFmtId="10" fontId="37" fillId="0" borderId="13" xfId="24" applyNumberFormat="1" applyFont="1" applyFill="1" applyBorder="1" applyAlignment="1" applyProtection="1">
      <alignment horizontal="center" vertical="center" wrapText="1"/>
      <protection locked="0"/>
    </xf>
    <xf numFmtId="9" fontId="36" fillId="0" borderId="6" xfId="24" applyFont="1" applyFill="1" applyBorder="1" applyAlignment="1" applyProtection="1">
      <alignment horizontal="center" vertical="center"/>
      <protection locked="0"/>
    </xf>
    <xf numFmtId="9" fontId="37" fillId="0" borderId="6" xfId="23" applyNumberFormat="1" applyFont="1" applyFill="1" applyBorder="1" applyAlignment="1" applyProtection="1">
      <alignment horizontal="center" vertical="center"/>
      <protection locked="0"/>
    </xf>
    <xf numFmtId="9" fontId="33" fillId="0" borderId="13" xfId="24" applyFont="1" applyFill="1" applyBorder="1" applyAlignment="1" applyProtection="1">
      <alignment horizontal="center" vertical="center"/>
      <protection locked="0"/>
    </xf>
    <xf numFmtId="0" fontId="33" fillId="0" borderId="39" xfId="0" applyFont="1" applyBorder="1" applyProtection="1">
      <protection locked="0"/>
    </xf>
    <xf numFmtId="9" fontId="37" fillId="0" borderId="13" xfId="23" applyNumberFormat="1" applyFont="1" applyFill="1" applyBorder="1" applyAlignment="1" applyProtection="1">
      <alignment horizontal="center" vertical="center" wrapText="1"/>
      <protection locked="0"/>
    </xf>
    <xf numFmtId="167" fontId="37" fillId="0" borderId="13" xfId="23" applyNumberFormat="1" applyFont="1" applyFill="1" applyBorder="1" applyAlignment="1" applyProtection="1">
      <alignment horizontal="center" vertical="center" wrapText="1"/>
      <protection locked="0"/>
    </xf>
    <xf numFmtId="9" fontId="37" fillId="0" borderId="13" xfId="23" applyNumberFormat="1" applyFont="1" applyFill="1" applyBorder="1" applyAlignment="1" applyProtection="1">
      <alignment horizontal="center" vertical="center"/>
      <protection locked="0"/>
    </xf>
    <xf numFmtId="0" fontId="33" fillId="0" borderId="40" xfId="0" applyFont="1" applyBorder="1" applyProtection="1">
      <protection locked="0"/>
    </xf>
    <xf numFmtId="0" fontId="37" fillId="0" borderId="13" xfId="0" applyFont="1" applyBorder="1" applyAlignment="1" applyProtection="1">
      <alignment horizontal="justify" vertical="center"/>
      <protection locked="0"/>
    </xf>
    <xf numFmtId="0" fontId="33" fillId="0" borderId="41" xfId="0" applyFont="1" applyBorder="1" applyProtection="1">
      <protection locked="0"/>
    </xf>
    <xf numFmtId="167" fontId="37" fillId="0" borderId="13" xfId="23" applyNumberFormat="1" applyFont="1" applyFill="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167" fontId="37" fillId="0" borderId="1" xfId="23" applyNumberFormat="1" applyFont="1" applyFill="1" applyBorder="1" applyAlignment="1" applyProtection="1">
      <alignment horizontal="center" vertical="center" wrapText="1"/>
      <protection locked="0"/>
    </xf>
    <xf numFmtId="9" fontId="37" fillId="0" borderId="1" xfId="23" applyNumberFormat="1" applyFont="1" applyFill="1" applyBorder="1" applyAlignment="1" applyProtection="1">
      <alignment horizontal="center" vertical="center" wrapText="1"/>
      <protection locked="0"/>
    </xf>
    <xf numFmtId="0" fontId="34" fillId="0" borderId="13" xfId="0" applyFont="1" applyFill="1" applyBorder="1" applyAlignment="1" applyProtection="1">
      <protection locked="0"/>
    </xf>
    <xf numFmtId="0" fontId="37" fillId="0" borderId="13" xfId="0" applyFont="1" applyBorder="1" applyAlignment="1" applyProtection="1">
      <alignment horizontal="center" vertical="center"/>
      <protection locked="0"/>
    </xf>
    <xf numFmtId="9" fontId="33" fillId="0" borderId="1" xfId="24" applyNumberFormat="1" applyFont="1" applyFill="1" applyBorder="1" applyAlignment="1" applyProtection="1">
      <alignment horizontal="center" vertical="center"/>
      <protection locked="0"/>
    </xf>
    <xf numFmtId="0" fontId="37" fillId="0" borderId="2" xfId="0" applyFont="1" applyBorder="1" applyProtection="1">
      <protection locked="0"/>
    </xf>
    <xf numFmtId="9" fontId="36" fillId="0" borderId="1" xfId="23" applyNumberFormat="1" applyFont="1" applyFill="1" applyBorder="1" applyAlignment="1" applyProtection="1">
      <alignment horizontal="center" vertical="center"/>
      <protection locked="0"/>
    </xf>
    <xf numFmtId="9" fontId="33" fillId="0" borderId="1" xfId="24" applyFont="1" applyFill="1" applyBorder="1" applyAlignment="1" applyProtection="1">
      <alignment horizontal="center"/>
      <protection locked="0"/>
    </xf>
    <xf numFmtId="0" fontId="38" fillId="3" borderId="21" xfId="0" applyFont="1" applyFill="1" applyBorder="1" applyAlignment="1" applyProtection="1">
      <alignment vertical="center"/>
      <protection locked="0"/>
    </xf>
    <xf numFmtId="167" fontId="32" fillId="3" borderId="21" xfId="24" applyNumberFormat="1" applyFont="1" applyFill="1" applyBorder="1" applyAlignment="1" applyProtection="1">
      <alignment vertical="center"/>
    </xf>
    <xf numFmtId="2" fontId="36" fillId="3" borderId="21" xfId="0" applyNumberFormat="1" applyFont="1" applyFill="1" applyBorder="1" applyAlignment="1" applyProtection="1">
      <alignment vertical="center"/>
    </xf>
    <xf numFmtId="0" fontId="18" fillId="3" borderId="20" xfId="0" applyFont="1" applyFill="1" applyBorder="1" applyAlignment="1" applyProtection="1">
      <alignment horizontal="justify"/>
      <protection locked="0"/>
    </xf>
    <xf numFmtId="2" fontId="33" fillId="3" borderId="42" xfId="0" applyNumberFormat="1" applyFont="1" applyFill="1" applyBorder="1" applyAlignment="1" applyProtection="1">
      <alignment horizontal="center" vertical="center"/>
    </xf>
    <xf numFmtId="0" fontId="33" fillId="3" borderId="6" xfId="0" applyFont="1" applyFill="1" applyBorder="1" applyAlignment="1" applyProtection="1">
      <alignment horizontal="center" vertical="center"/>
      <protection locked="0"/>
    </xf>
    <xf numFmtId="0" fontId="33" fillId="3" borderId="6" xfId="0" applyFont="1" applyFill="1" applyBorder="1" applyAlignment="1" applyProtection="1">
      <alignment vertical="center"/>
      <protection locked="0"/>
    </xf>
    <xf numFmtId="0" fontId="38" fillId="3" borderId="6" xfId="0" applyFont="1" applyFill="1" applyBorder="1" applyAlignment="1" applyProtection="1">
      <alignment horizontal="center" vertical="center" wrapText="1"/>
    </xf>
    <xf numFmtId="9" fontId="38" fillId="3" borderId="6" xfId="0" applyNumberFormat="1" applyFont="1" applyFill="1" applyBorder="1" applyAlignment="1" applyProtection="1">
      <alignment horizontal="center" vertical="center"/>
    </xf>
    <xf numFmtId="9" fontId="36" fillId="3" borderId="6" xfId="0" applyNumberFormat="1" applyFont="1" applyFill="1" applyBorder="1" applyAlignment="1" applyProtection="1">
      <alignment horizontal="center" vertical="center"/>
    </xf>
    <xf numFmtId="0" fontId="37" fillId="3" borderId="6" xfId="0" applyFont="1" applyFill="1" applyBorder="1" applyAlignment="1" applyProtection="1">
      <alignment horizontal="justify" vertical="center"/>
      <protection locked="0"/>
    </xf>
    <xf numFmtId="0" fontId="34" fillId="0" borderId="6" xfId="0" applyFont="1" applyBorder="1" applyAlignment="1" applyProtection="1">
      <protection locked="0"/>
    </xf>
    <xf numFmtId="0" fontId="37" fillId="3" borderId="11" xfId="0" applyFont="1" applyFill="1" applyBorder="1" applyAlignment="1" applyProtection="1">
      <alignment vertical="center"/>
      <protection locked="0"/>
    </xf>
    <xf numFmtId="0" fontId="18" fillId="3" borderId="20" xfId="0" applyFont="1" applyFill="1" applyBorder="1" applyProtection="1">
      <protection locked="0"/>
    </xf>
    <xf numFmtId="0" fontId="37" fillId="3" borderId="42" xfId="0" applyFont="1" applyFill="1" applyBorder="1" applyAlignment="1" applyProtection="1">
      <alignment vertical="center"/>
      <protection locked="0"/>
    </xf>
    <xf numFmtId="0" fontId="37" fillId="3" borderId="6" xfId="0" applyFont="1" applyFill="1" applyBorder="1" applyAlignment="1" applyProtection="1">
      <alignment vertical="center"/>
    </xf>
    <xf numFmtId="9" fontId="36" fillId="3" borderId="6" xfId="24" applyFont="1" applyFill="1" applyBorder="1" applyAlignment="1" applyProtection="1">
      <alignment horizontal="center" vertical="center" wrapText="1"/>
      <protection locked="0"/>
    </xf>
    <xf numFmtId="165" fontId="37" fillId="3" borderId="6" xfId="1" applyFont="1" applyFill="1" applyBorder="1" applyAlignment="1" applyProtection="1">
      <alignment vertical="center"/>
    </xf>
    <xf numFmtId="9" fontId="37" fillId="3" borderId="6" xfId="0" applyNumberFormat="1" applyFont="1" applyFill="1" applyBorder="1" applyAlignment="1" applyProtection="1">
      <alignment vertical="center"/>
    </xf>
    <xf numFmtId="167" fontId="37" fillId="3" borderId="6" xfId="0" applyNumberFormat="1" applyFont="1" applyFill="1" applyBorder="1" applyAlignment="1" applyProtection="1">
      <alignment vertical="center"/>
    </xf>
    <xf numFmtId="0" fontId="37" fillId="3" borderId="6" xfId="0" applyFont="1" applyFill="1" applyBorder="1" applyAlignment="1" applyProtection="1">
      <alignment vertical="center"/>
      <protection locked="0"/>
    </xf>
    <xf numFmtId="167" fontId="37" fillId="3" borderId="11" xfId="24" applyNumberFormat="1" applyFont="1" applyFill="1" applyBorder="1" applyAlignment="1" applyProtection="1">
      <alignment vertical="center"/>
      <protection locked="0"/>
    </xf>
    <xf numFmtId="0" fontId="34" fillId="3" borderId="0" xfId="0" applyFont="1" applyFill="1" applyAlignment="1" applyProtection="1"/>
    <xf numFmtId="2" fontId="33" fillId="3" borderId="43" xfId="0" applyNumberFormat="1" applyFont="1" applyFill="1" applyBorder="1" applyAlignment="1" applyProtection="1">
      <alignment horizontal="center" vertical="center" wrapText="1"/>
    </xf>
    <xf numFmtId="0" fontId="33" fillId="3" borderId="1" xfId="0" applyFont="1" applyFill="1" applyBorder="1" applyAlignment="1" applyProtection="1">
      <alignment horizontal="justify" vertical="center" wrapText="1"/>
      <protection locked="0"/>
    </xf>
    <xf numFmtId="0" fontId="38" fillId="3" borderId="1" xfId="0" applyFont="1" applyFill="1" applyBorder="1" applyAlignment="1" applyProtection="1">
      <alignment horizontal="justify" vertical="center" wrapText="1"/>
    </xf>
    <xf numFmtId="9" fontId="38" fillId="3" borderId="1" xfId="0" applyNumberFormat="1" applyFont="1" applyFill="1" applyBorder="1" applyAlignment="1" applyProtection="1">
      <alignment horizontal="justify" vertical="center" wrapText="1"/>
    </xf>
    <xf numFmtId="9" fontId="36" fillId="3" borderId="1" xfId="0" applyNumberFormat="1" applyFont="1" applyFill="1" applyBorder="1" applyAlignment="1" applyProtection="1">
      <alignment horizontal="justify" vertical="center" wrapText="1"/>
    </xf>
    <xf numFmtId="0" fontId="37" fillId="3" borderId="1" xfId="0" applyFont="1" applyFill="1" applyBorder="1" applyAlignment="1" applyProtection="1">
      <alignment horizontal="justify" vertical="center" wrapText="1"/>
      <protection locked="0"/>
    </xf>
    <xf numFmtId="0" fontId="34" fillId="0" borderId="1" xfId="0" applyFont="1" applyBorder="1" applyAlignment="1" applyProtection="1">
      <alignment horizontal="justify" vertical="center" wrapText="1"/>
      <protection locked="0"/>
    </xf>
    <xf numFmtId="0" fontId="37" fillId="3" borderId="16" xfId="0" applyFont="1" applyFill="1" applyBorder="1" applyAlignment="1" applyProtection="1">
      <alignment horizontal="justify" vertical="center" wrapText="1"/>
      <protection locked="0"/>
    </xf>
    <xf numFmtId="0" fontId="37" fillId="3" borderId="43" xfId="0" applyFont="1" applyFill="1" applyBorder="1" applyAlignment="1" applyProtection="1">
      <alignment horizontal="justify" vertical="center" wrapText="1"/>
      <protection locked="0"/>
    </xf>
    <xf numFmtId="0" fontId="37" fillId="3" borderId="1" xfId="0" applyFont="1" applyFill="1" applyBorder="1" applyAlignment="1" applyProtection="1">
      <alignment horizontal="justify" vertical="center" wrapText="1"/>
    </xf>
    <xf numFmtId="9" fontId="36" fillId="3" borderId="1" xfId="24" applyFont="1" applyFill="1" applyBorder="1" applyAlignment="1" applyProtection="1">
      <alignment horizontal="justify" vertical="center" wrapText="1"/>
      <protection locked="0"/>
    </xf>
    <xf numFmtId="165" fontId="37" fillId="3" borderId="1" xfId="1" applyFont="1" applyFill="1" applyBorder="1" applyAlignment="1" applyProtection="1">
      <alignment horizontal="justify" vertical="center" wrapText="1"/>
    </xf>
    <xf numFmtId="9" fontId="37" fillId="3" borderId="1" xfId="0" applyNumberFormat="1" applyFont="1" applyFill="1" applyBorder="1" applyAlignment="1" applyProtection="1">
      <alignment horizontal="justify" vertical="center" wrapText="1"/>
    </xf>
    <xf numFmtId="167" fontId="37" fillId="3" borderId="1" xfId="0" applyNumberFormat="1" applyFont="1" applyFill="1" applyBorder="1" applyAlignment="1" applyProtection="1">
      <alignment horizontal="justify" vertical="center" wrapText="1"/>
    </xf>
    <xf numFmtId="167" fontId="37" fillId="3" borderId="16" xfId="24" applyNumberFormat="1" applyFont="1" applyFill="1" applyBorder="1" applyAlignment="1" applyProtection="1">
      <alignment horizontal="justify" vertical="center" wrapText="1"/>
      <protection locked="0"/>
    </xf>
    <xf numFmtId="0" fontId="34" fillId="3" borderId="0" xfId="0" applyFont="1" applyFill="1" applyAlignment="1" applyProtection="1">
      <alignment horizontal="justify" vertical="center" wrapText="1"/>
    </xf>
    <xf numFmtId="167" fontId="34" fillId="3" borderId="0" xfId="24" applyNumberFormat="1" applyFont="1" applyFill="1" applyAlignment="1" applyProtection="1">
      <alignment horizontal="justify" vertical="center" wrapText="1"/>
      <protection locked="0"/>
    </xf>
    <xf numFmtId="0" fontId="34" fillId="0" borderId="0" xfId="0" applyFont="1" applyAlignment="1" applyProtection="1">
      <alignment horizontal="justify" vertical="center" wrapText="1"/>
      <protection locked="0"/>
    </xf>
    <xf numFmtId="2" fontId="33" fillId="3" borderId="44" xfId="0" applyNumberFormat="1" applyFont="1" applyFill="1" applyBorder="1" applyAlignment="1" applyProtection="1">
      <alignment horizontal="center" vertical="center"/>
    </xf>
    <xf numFmtId="0" fontId="33" fillId="3" borderId="28" xfId="0" applyFont="1" applyFill="1" applyBorder="1" applyAlignment="1" applyProtection="1">
      <alignment horizontal="center" vertical="center"/>
      <protection locked="0"/>
    </xf>
    <xf numFmtId="0" fontId="33" fillId="3" borderId="28" xfId="0" applyFont="1" applyFill="1" applyBorder="1" applyAlignment="1" applyProtection="1">
      <alignment vertical="center"/>
      <protection locked="0"/>
    </xf>
    <xf numFmtId="0" fontId="38" fillId="3" borderId="28" xfId="0" applyFont="1" applyFill="1" applyBorder="1" applyAlignment="1" applyProtection="1">
      <alignment horizontal="center" vertical="center" wrapText="1"/>
    </xf>
    <xf numFmtId="9" fontId="38" fillId="3" borderId="28" xfId="0" applyNumberFormat="1" applyFont="1" applyFill="1" applyBorder="1" applyAlignment="1" applyProtection="1">
      <alignment horizontal="center" vertical="center"/>
    </xf>
    <xf numFmtId="9" fontId="36" fillId="3" borderId="28" xfId="0" applyNumberFormat="1" applyFont="1" applyFill="1" applyBorder="1" applyAlignment="1" applyProtection="1">
      <alignment horizontal="center" vertical="center"/>
    </xf>
    <xf numFmtId="0" fontId="37" fillId="3" borderId="28" xfId="0" applyFont="1" applyFill="1" applyBorder="1" applyAlignment="1" applyProtection="1">
      <alignment horizontal="justify" vertical="center"/>
      <protection locked="0"/>
    </xf>
    <xf numFmtId="0" fontId="34" fillId="0" borderId="28" xfId="0" applyFont="1" applyBorder="1" applyAlignment="1" applyProtection="1">
      <protection locked="0"/>
    </xf>
    <xf numFmtId="0" fontId="37" fillId="3" borderId="45" xfId="0" applyFont="1" applyFill="1" applyBorder="1" applyAlignment="1" applyProtection="1">
      <alignment vertical="center"/>
      <protection locked="0"/>
    </xf>
    <xf numFmtId="0" fontId="37" fillId="3" borderId="44" xfId="0" applyFont="1" applyFill="1" applyBorder="1" applyAlignment="1" applyProtection="1">
      <alignment vertical="center"/>
      <protection locked="0"/>
    </xf>
    <xf numFmtId="0" fontId="37" fillId="3" borderId="28" xfId="0" applyFont="1" applyFill="1" applyBorder="1" applyAlignment="1" applyProtection="1">
      <alignment vertical="center"/>
    </xf>
    <xf numFmtId="9" fontId="36" fillId="3" borderId="28" xfId="24" applyFont="1" applyFill="1" applyBorder="1" applyAlignment="1" applyProtection="1">
      <alignment horizontal="center" vertical="center" wrapText="1"/>
      <protection locked="0"/>
    </xf>
    <xf numFmtId="165" fontId="37" fillId="3" borderId="28" xfId="1" applyFont="1" applyFill="1" applyBorder="1" applyAlignment="1" applyProtection="1">
      <alignment vertical="center"/>
    </xf>
    <xf numFmtId="9" fontId="37" fillId="3" borderId="28" xfId="0" applyNumberFormat="1" applyFont="1" applyFill="1" applyBorder="1" applyAlignment="1" applyProtection="1">
      <alignment vertical="center"/>
    </xf>
    <xf numFmtId="167" fontId="37" fillId="3" borderId="28" xfId="0" applyNumberFormat="1" applyFont="1" applyFill="1" applyBorder="1" applyAlignment="1" applyProtection="1">
      <alignment vertical="center"/>
    </xf>
    <xf numFmtId="0" fontId="37" fillId="3" borderId="28" xfId="0" applyFont="1" applyFill="1" applyBorder="1" applyAlignment="1" applyProtection="1">
      <alignment vertical="center"/>
      <protection locked="0"/>
    </xf>
    <xf numFmtId="167" fontId="37" fillId="3" borderId="45" xfId="24" applyNumberFormat="1" applyFont="1" applyFill="1" applyBorder="1" applyAlignment="1" applyProtection="1">
      <alignment vertical="center"/>
      <protection locked="0"/>
    </xf>
    <xf numFmtId="167" fontId="36" fillId="9" borderId="13" xfId="23" applyNumberFormat="1" applyFont="1" applyFill="1" applyBorder="1" applyAlignment="1" applyProtection="1">
      <alignment horizontal="center" vertical="center" wrapText="1"/>
      <protection locked="0"/>
    </xf>
    <xf numFmtId="167" fontId="36" fillId="9" borderId="1" xfId="23" applyNumberFormat="1" applyFont="1" applyFill="1" applyBorder="1" applyAlignment="1" applyProtection="1">
      <alignment horizontal="center" vertical="center" wrapText="1"/>
      <protection locked="0"/>
    </xf>
    <xf numFmtId="167" fontId="36" fillId="9" borderId="13" xfId="24" applyNumberFormat="1" applyFont="1" applyFill="1" applyBorder="1" applyAlignment="1" applyProtection="1">
      <alignment horizontal="center" vertical="center" wrapText="1"/>
      <protection locked="0"/>
    </xf>
    <xf numFmtId="167" fontId="36" fillId="9" borderId="6" xfId="23" applyNumberFormat="1" applyFont="1" applyFill="1" applyBorder="1" applyAlignment="1" applyProtection="1">
      <alignment horizontal="center" vertical="center" wrapText="1"/>
      <protection locked="0"/>
    </xf>
    <xf numFmtId="0" fontId="38" fillId="10" borderId="28" xfId="0" applyFont="1" applyFill="1" applyBorder="1" applyAlignment="1" applyProtection="1">
      <alignment horizontal="center" vertical="center" wrapText="1"/>
      <protection locked="0"/>
    </xf>
    <xf numFmtId="0" fontId="38" fillId="11" borderId="28" xfId="0" applyFont="1" applyFill="1" applyBorder="1" applyAlignment="1" applyProtection="1">
      <alignment horizontal="center" vertical="center" wrapText="1"/>
      <protection locked="0"/>
    </xf>
    <xf numFmtId="0" fontId="38" fillId="12" borderId="28" xfId="0" applyFont="1" applyFill="1" applyBorder="1" applyAlignment="1" applyProtection="1">
      <alignment horizontal="center" vertical="center" wrapText="1"/>
      <protection locked="0"/>
    </xf>
    <xf numFmtId="0" fontId="45" fillId="13" borderId="28" xfId="0" applyFont="1" applyFill="1" applyBorder="1" applyAlignment="1" applyProtection="1">
      <alignment horizontal="center" vertical="center" wrapText="1"/>
      <protection locked="0"/>
    </xf>
    <xf numFmtId="0" fontId="45" fillId="14" borderId="28" xfId="0" applyFont="1" applyFill="1" applyBorder="1" applyAlignment="1" applyProtection="1">
      <alignment horizontal="center" vertical="center" wrapText="1"/>
      <protection locked="0"/>
    </xf>
    <xf numFmtId="0" fontId="45" fillId="15" borderId="28" xfId="0" applyFont="1" applyFill="1" applyBorder="1" applyAlignment="1" applyProtection="1">
      <alignment horizontal="center" vertical="center" wrapText="1"/>
      <protection locked="0"/>
    </xf>
    <xf numFmtId="0" fontId="45" fillId="16" borderId="28" xfId="0" applyFont="1" applyFill="1" applyBorder="1" applyAlignment="1" applyProtection="1">
      <alignment horizontal="center" vertical="center" wrapText="1"/>
      <protection locked="0"/>
    </xf>
    <xf numFmtId="0" fontId="45" fillId="17" borderId="28" xfId="0" applyFont="1" applyFill="1" applyBorder="1" applyAlignment="1" applyProtection="1">
      <alignment horizontal="center" vertical="center" wrapText="1"/>
      <protection locked="0"/>
    </xf>
    <xf numFmtId="0" fontId="45" fillId="18" borderId="28" xfId="0" applyFont="1" applyFill="1" applyBorder="1" applyAlignment="1" applyProtection="1">
      <alignment horizontal="center" vertical="center" wrapText="1"/>
      <protection locked="0"/>
    </xf>
    <xf numFmtId="0" fontId="45" fillId="19" borderId="28" xfId="0" applyFont="1" applyFill="1" applyBorder="1" applyAlignment="1" applyProtection="1">
      <alignment horizontal="center" vertical="center" wrapText="1"/>
      <protection locked="0"/>
    </xf>
    <xf numFmtId="0" fontId="45" fillId="20" borderId="28" xfId="0" applyFont="1" applyFill="1" applyBorder="1" applyAlignment="1" applyProtection="1">
      <alignment horizontal="center" vertical="center" wrapText="1"/>
      <protection locked="0"/>
    </xf>
    <xf numFmtId="9" fontId="34" fillId="3" borderId="46" xfId="24" applyFont="1" applyFill="1" applyBorder="1" applyAlignment="1" applyProtection="1">
      <alignment horizontal="left"/>
    </xf>
    <xf numFmtId="167" fontId="34" fillId="3" borderId="13" xfId="24" applyNumberFormat="1" applyFont="1" applyFill="1" applyBorder="1" applyAlignment="1" applyProtection="1">
      <protection locked="0"/>
    </xf>
    <xf numFmtId="167" fontId="34" fillId="0" borderId="13" xfId="0" applyNumberFormat="1" applyFont="1" applyFill="1" applyBorder="1" applyAlignment="1" applyProtection="1">
      <protection locked="0"/>
    </xf>
    <xf numFmtId="167" fontId="34" fillId="0" borderId="19" xfId="0" applyNumberFormat="1" applyFont="1" applyFill="1" applyBorder="1" applyAlignment="1" applyProtection="1">
      <protection locked="0"/>
    </xf>
    <xf numFmtId="0" fontId="45" fillId="21" borderId="28" xfId="0" applyFont="1" applyFill="1" applyBorder="1" applyAlignment="1" applyProtection="1">
      <alignment horizontal="center" vertical="center" wrapText="1"/>
      <protection locked="0"/>
    </xf>
    <xf numFmtId="167" fontId="33" fillId="0" borderId="1" xfId="24" applyNumberFormat="1" applyFont="1" applyBorder="1" applyAlignment="1" applyProtection="1">
      <alignment horizontal="center" vertical="center"/>
    </xf>
    <xf numFmtId="166" fontId="33" fillId="0" borderId="1" xfId="0" applyNumberFormat="1" applyFont="1" applyBorder="1" applyAlignment="1" applyProtection="1">
      <alignment horizontal="center" vertical="center"/>
      <protection locked="0"/>
    </xf>
    <xf numFmtId="167" fontId="36" fillId="0" borderId="1" xfId="24" applyNumberFormat="1" applyFont="1" applyBorder="1" applyAlignment="1" applyProtection="1">
      <alignment horizontal="center" vertical="center"/>
    </xf>
    <xf numFmtId="165" fontId="33" fillId="0" borderId="1" xfId="1" applyFont="1" applyBorder="1" applyAlignment="1" applyProtection="1">
      <alignment horizontal="center" vertical="center"/>
    </xf>
    <xf numFmtId="0" fontId="33" fillId="0" borderId="47" xfId="0" applyFont="1" applyFill="1" applyBorder="1" applyAlignment="1" applyProtection="1">
      <alignment horizontal="center" vertical="center" wrapText="1"/>
      <protection locked="0"/>
    </xf>
    <xf numFmtId="0" fontId="33" fillId="7" borderId="22" xfId="0" applyFont="1" applyFill="1" applyBorder="1" applyAlignment="1" applyProtection="1">
      <alignment horizontal="center" vertical="center"/>
      <protection locked="0"/>
    </xf>
    <xf numFmtId="0" fontId="33" fillId="7" borderId="46" xfId="0" applyFont="1" applyFill="1" applyBorder="1" applyAlignment="1" applyProtection="1">
      <alignment horizontal="center" vertical="center"/>
      <protection locked="0"/>
    </xf>
    <xf numFmtId="9" fontId="33" fillId="0" borderId="1" xfId="24" applyFont="1" applyBorder="1" applyAlignment="1" applyProtection="1">
      <alignment horizontal="center" vertical="center"/>
    </xf>
    <xf numFmtId="0" fontId="33" fillId="7" borderId="1" xfId="0" applyFont="1" applyFill="1" applyBorder="1" applyAlignment="1" applyProtection="1">
      <alignment horizontal="center" vertical="center"/>
      <protection locked="0"/>
    </xf>
    <xf numFmtId="2" fontId="33" fillId="0" borderId="1" xfId="0" applyNumberFormat="1" applyFont="1" applyBorder="1" applyAlignment="1" applyProtection="1">
      <alignment horizontal="center" vertical="center"/>
      <protection locked="0"/>
    </xf>
    <xf numFmtId="0" fontId="36" fillId="0" borderId="8" xfId="0" applyFont="1" applyFill="1" applyBorder="1" applyAlignment="1" applyProtection="1">
      <alignment horizontal="center" vertical="center" wrapText="1"/>
      <protection locked="0"/>
    </xf>
    <xf numFmtId="0" fontId="36" fillId="0" borderId="30" xfId="0" applyFont="1" applyFill="1" applyBorder="1" applyAlignment="1" applyProtection="1">
      <alignment horizontal="center" vertical="center" wrapText="1"/>
      <protection locked="0"/>
    </xf>
    <xf numFmtId="2" fontId="33" fillId="0" borderId="8" xfId="1" applyNumberFormat="1" applyFont="1" applyBorder="1" applyAlignment="1" applyProtection="1">
      <alignment horizontal="center" vertical="center"/>
    </xf>
    <xf numFmtId="2" fontId="33" fillId="0" borderId="13" xfId="1" applyNumberFormat="1" applyFont="1" applyBorder="1" applyAlignment="1" applyProtection="1">
      <alignment horizontal="center" vertical="center"/>
    </xf>
    <xf numFmtId="9" fontId="36" fillId="0" borderId="1" xfId="24" applyNumberFormat="1" applyFont="1" applyBorder="1" applyAlignment="1" applyProtection="1">
      <alignment horizontal="center" vertical="center"/>
    </xf>
    <xf numFmtId="0" fontId="37" fillId="0" borderId="2" xfId="0" applyFont="1" applyBorder="1" applyAlignment="1" applyProtection="1">
      <alignment horizontal="justify" vertical="center" wrapText="1"/>
      <protection locked="0"/>
    </xf>
    <xf numFmtId="0" fontId="37" fillId="0" borderId="8" xfId="0" applyFont="1" applyBorder="1" applyAlignment="1" applyProtection="1">
      <alignment horizontal="justify" vertical="center" wrapText="1"/>
      <protection locked="0"/>
    </xf>
    <xf numFmtId="0" fontId="37" fillId="0" borderId="30" xfId="0" applyFont="1" applyBorder="1" applyAlignment="1" applyProtection="1">
      <alignment horizontal="justify" vertical="center" wrapText="1"/>
      <protection locked="0"/>
    </xf>
    <xf numFmtId="0" fontId="37" fillId="0" borderId="14" xfId="0" applyFont="1" applyFill="1" applyBorder="1" applyAlignment="1" applyProtection="1">
      <alignment horizontal="justify" vertical="center" wrapText="1"/>
      <protection locked="0"/>
    </xf>
    <xf numFmtId="0" fontId="37" fillId="0" borderId="8" xfId="0" applyFont="1" applyFill="1" applyBorder="1" applyAlignment="1" applyProtection="1">
      <alignment horizontal="justify" vertical="center"/>
      <protection locked="0"/>
    </xf>
    <xf numFmtId="2" fontId="33" fillId="0" borderId="13" xfId="0" applyNumberFormat="1" applyFont="1" applyBorder="1" applyAlignment="1" applyProtection="1">
      <alignment horizontal="center" vertical="center"/>
      <protection locked="0"/>
    </xf>
    <xf numFmtId="166" fontId="33" fillId="0" borderId="13" xfId="0" applyNumberFormat="1" applyFont="1" applyBorder="1" applyAlignment="1" applyProtection="1">
      <alignment horizontal="center" vertical="center"/>
      <protection locked="0"/>
    </xf>
    <xf numFmtId="0" fontId="38" fillId="0" borderId="6" xfId="0" applyFont="1" applyFill="1" applyBorder="1" applyAlignment="1" applyProtection="1">
      <alignment horizontal="center" vertical="center" wrapText="1"/>
      <protection locked="0"/>
    </xf>
    <xf numFmtId="0" fontId="38" fillId="0" borderId="28" xfId="0" applyFont="1" applyFill="1" applyBorder="1" applyAlignment="1" applyProtection="1">
      <alignment horizontal="center" vertical="center" wrapText="1"/>
      <protection locked="0"/>
    </xf>
    <xf numFmtId="0" fontId="38" fillId="0" borderId="23" xfId="0" applyFont="1" applyFill="1" applyBorder="1" applyAlignment="1" applyProtection="1">
      <alignment horizontal="center" vertical="center" wrapText="1"/>
      <protection locked="0"/>
    </xf>
    <xf numFmtId="0" fontId="38" fillId="0" borderId="48" xfId="0" applyFont="1" applyFill="1" applyBorder="1" applyAlignment="1" applyProtection="1">
      <alignment horizontal="center" vertical="center" wrapText="1"/>
      <protection locked="0"/>
    </xf>
    <xf numFmtId="0" fontId="46" fillId="7" borderId="15" xfId="0" applyFont="1" applyFill="1" applyBorder="1" applyAlignment="1" applyProtection="1">
      <alignment horizontal="center" vertical="center"/>
      <protection locked="0"/>
    </xf>
    <xf numFmtId="0" fontId="38" fillId="0" borderId="49" xfId="0" applyFont="1" applyFill="1" applyBorder="1" applyAlignment="1" applyProtection="1">
      <alignment horizontal="center" vertical="center" wrapText="1"/>
      <protection locked="0"/>
    </xf>
    <xf numFmtId="0" fontId="33" fillId="0" borderId="47" xfId="0" applyFont="1" applyFill="1" applyBorder="1" applyAlignment="1" applyProtection="1">
      <alignment horizontal="center" vertical="center" wrapText="1"/>
      <protection locked="0"/>
    </xf>
    <xf numFmtId="9" fontId="33" fillId="0" borderId="8" xfId="24" applyFont="1" applyBorder="1" applyAlignment="1" applyProtection="1">
      <alignment horizontal="center" vertical="center"/>
    </xf>
    <xf numFmtId="0" fontId="38" fillId="0" borderId="49" xfId="0" applyFont="1" applyFill="1" applyBorder="1" applyAlignment="1" applyProtection="1">
      <alignment horizontal="center" vertical="center" wrapText="1"/>
      <protection locked="0"/>
    </xf>
    <xf numFmtId="0" fontId="38" fillId="0" borderId="6" xfId="0" applyFont="1" applyFill="1" applyBorder="1" applyAlignment="1" applyProtection="1">
      <alignment horizontal="center" vertical="center" wrapText="1"/>
      <protection locked="0"/>
    </xf>
    <xf numFmtId="0" fontId="38" fillId="0" borderId="42"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justify" vertical="center" wrapText="1"/>
      <protection locked="0"/>
    </xf>
    <xf numFmtId="9" fontId="33" fillId="0" borderId="1" xfId="24" applyFont="1" applyBorder="1" applyAlignment="1" applyProtection="1">
      <alignment horizontal="center" vertical="center"/>
    </xf>
    <xf numFmtId="0" fontId="33" fillId="7" borderId="23" xfId="0" applyFont="1" applyFill="1" applyBorder="1" applyAlignment="1" applyProtection="1">
      <alignment horizontal="center" vertical="center"/>
      <protection locked="0"/>
    </xf>
    <xf numFmtId="167" fontId="33" fillId="0" borderId="23" xfId="24" applyNumberFormat="1" applyFont="1" applyBorder="1" applyAlignment="1" applyProtection="1">
      <alignment horizontal="center" vertical="center"/>
    </xf>
    <xf numFmtId="9" fontId="33" fillId="0" borderId="23" xfId="24" applyFont="1" applyBorder="1" applyAlignment="1" applyProtection="1">
      <alignment horizontal="center" vertical="center"/>
    </xf>
    <xf numFmtId="167" fontId="33" fillId="0" borderId="1" xfId="24" applyNumberFormat="1" applyFont="1" applyBorder="1" applyAlignment="1" applyProtection="1">
      <alignment horizontal="center" vertical="center"/>
    </xf>
    <xf numFmtId="2" fontId="33" fillId="0" borderId="1" xfId="0" applyNumberFormat="1" applyFont="1" applyBorder="1" applyAlignment="1" applyProtection="1">
      <alignment horizontal="center" vertical="center"/>
      <protection locked="0"/>
    </xf>
    <xf numFmtId="0" fontId="33" fillId="7" borderId="15" xfId="0" applyFont="1" applyFill="1" applyBorder="1" applyAlignment="1" applyProtection="1">
      <alignment horizontal="center" vertical="center"/>
      <protection locked="0"/>
    </xf>
    <xf numFmtId="0" fontId="33" fillId="7" borderId="1" xfId="0" applyFont="1" applyFill="1" applyBorder="1" applyAlignment="1" applyProtection="1">
      <alignment horizontal="center" vertical="center"/>
      <protection locked="0"/>
    </xf>
    <xf numFmtId="167" fontId="36" fillId="0" borderId="1" xfId="24" applyNumberFormat="1" applyFont="1" applyBorder="1" applyAlignment="1" applyProtection="1">
      <alignment horizontal="center" vertical="center"/>
    </xf>
    <xf numFmtId="166" fontId="33" fillId="0" borderId="1" xfId="0" applyNumberFormat="1" applyFont="1" applyBorder="1" applyAlignment="1" applyProtection="1">
      <alignment horizontal="center" vertical="center"/>
      <protection locked="0"/>
    </xf>
    <xf numFmtId="0" fontId="38" fillId="0" borderId="28" xfId="0" applyFont="1" applyFill="1" applyBorder="1" applyAlignment="1" applyProtection="1">
      <alignment horizontal="center" vertical="center" wrapText="1"/>
      <protection locked="0"/>
    </xf>
    <xf numFmtId="0" fontId="38" fillId="0" borderId="48" xfId="0" applyFont="1" applyFill="1" applyBorder="1" applyAlignment="1" applyProtection="1">
      <alignment horizontal="center" vertical="center" wrapText="1"/>
      <protection locked="0"/>
    </xf>
    <xf numFmtId="0" fontId="38" fillId="0" borderId="23" xfId="0" applyFont="1" applyFill="1" applyBorder="1" applyAlignment="1" applyProtection="1">
      <alignment horizontal="center" vertical="center" wrapText="1"/>
      <protection locked="0"/>
    </xf>
    <xf numFmtId="0" fontId="36" fillId="0" borderId="30" xfId="0" applyFont="1" applyFill="1" applyBorder="1" applyAlignment="1" applyProtection="1">
      <alignment horizontal="center" vertical="center" wrapText="1"/>
      <protection locked="0"/>
    </xf>
    <xf numFmtId="0" fontId="36" fillId="0" borderId="8" xfId="0" applyFont="1" applyFill="1" applyBorder="1" applyAlignment="1" applyProtection="1">
      <alignment horizontal="center" vertical="center" wrapText="1"/>
      <protection locked="0"/>
    </xf>
    <xf numFmtId="165" fontId="33" fillId="0" borderId="8" xfId="1" applyFont="1" applyBorder="1" applyAlignment="1" applyProtection="1">
      <alignment horizontal="center" vertical="center"/>
    </xf>
    <xf numFmtId="2" fontId="33" fillId="0" borderId="8" xfId="1" applyNumberFormat="1" applyFont="1" applyBorder="1" applyAlignment="1" applyProtection="1">
      <alignment horizontal="center" vertical="center"/>
    </xf>
    <xf numFmtId="165" fontId="33" fillId="0" borderId="1" xfId="1" applyFont="1" applyBorder="1" applyAlignment="1" applyProtection="1">
      <alignment horizontal="center" vertical="center"/>
    </xf>
    <xf numFmtId="167" fontId="36" fillId="0" borderId="23" xfId="24" applyNumberFormat="1" applyFont="1" applyBorder="1" applyAlignment="1" applyProtection="1">
      <alignment horizontal="center" vertical="center"/>
    </xf>
    <xf numFmtId="0" fontId="37" fillId="0" borderId="30" xfId="0" applyFont="1" applyBorder="1" applyAlignment="1" applyProtection="1">
      <alignment horizontal="justify" vertical="center" wrapText="1"/>
      <protection locked="0"/>
    </xf>
    <xf numFmtId="0" fontId="37" fillId="0" borderId="8" xfId="0" applyFont="1" applyBorder="1" applyAlignment="1" applyProtection="1">
      <alignment horizontal="justify" vertical="center" wrapText="1"/>
      <protection locked="0"/>
    </xf>
    <xf numFmtId="0" fontId="37" fillId="0" borderId="2" xfId="0" applyFont="1" applyBorder="1" applyAlignment="1" applyProtection="1">
      <alignment horizontal="justify" vertical="center" wrapText="1"/>
      <protection locked="0"/>
    </xf>
    <xf numFmtId="0" fontId="37" fillId="0" borderId="8" xfId="0" applyFont="1" applyFill="1" applyBorder="1" applyAlignment="1" applyProtection="1">
      <alignment horizontal="justify" vertical="center"/>
      <protection locked="0"/>
    </xf>
    <xf numFmtId="0" fontId="37" fillId="0" borderId="23" xfId="0" applyFont="1" applyBorder="1" applyAlignment="1" applyProtection="1">
      <alignment horizontal="justify" vertical="center" wrapText="1"/>
      <protection locked="0"/>
    </xf>
    <xf numFmtId="167" fontId="36" fillId="8" borderId="13" xfId="23" applyNumberFormat="1" applyFont="1" applyFill="1" applyBorder="1" applyAlignment="1" applyProtection="1">
      <alignment horizontal="center" vertical="center" wrapText="1"/>
      <protection locked="0"/>
    </xf>
    <xf numFmtId="167" fontId="36" fillId="22" borderId="13" xfId="23" applyNumberFormat="1" applyFont="1" applyFill="1" applyBorder="1" applyAlignment="1" applyProtection="1">
      <alignment horizontal="center" vertical="center" wrapText="1"/>
      <protection locked="0"/>
    </xf>
    <xf numFmtId="167" fontId="36" fillId="0" borderId="17" xfId="23" applyNumberFormat="1" applyFont="1" applyFill="1" applyBorder="1" applyAlignment="1" applyProtection="1">
      <alignment horizontal="center" vertical="center" wrapText="1"/>
      <protection locked="0"/>
    </xf>
    <xf numFmtId="167" fontId="36" fillId="0" borderId="13" xfId="24" applyNumberFormat="1" applyFont="1" applyFill="1" applyBorder="1" applyAlignment="1" applyProtection="1">
      <alignment vertical="center"/>
      <protection locked="0"/>
    </xf>
    <xf numFmtId="0" fontId="38" fillId="0" borderId="0" xfId="0" applyFont="1" applyFill="1" applyBorder="1" applyAlignment="1" applyProtection="1">
      <alignment horizontal="center" vertical="center" wrapText="1"/>
      <protection locked="0"/>
    </xf>
    <xf numFmtId="0" fontId="33" fillId="0" borderId="50" xfId="0" applyFont="1" applyFill="1" applyBorder="1" applyAlignment="1" applyProtection="1">
      <alignment horizontal="justify" vertical="center" wrapText="1"/>
      <protection locked="0"/>
    </xf>
    <xf numFmtId="0" fontId="33" fillId="0" borderId="40" xfId="0" applyFont="1" applyFill="1" applyBorder="1" applyAlignment="1" applyProtection="1">
      <alignment horizontal="justify" vertical="center" wrapText="1"/>
      <protection locked="0"/>
    </xf>
    <xf numFmtId="0" fontId="34" fillId="0" borderId="40" xfId="0" applyFont="1" applyFill="1" applyBorder="1" applyAlignment="1" applyProtection="1">
      <protection locked="0"/>
    </xf>
    <xf numFmtId="0" fontId="34" fillId="0" borderId="41" xfId="0" applyFont="1" applyFill="1" applyBorder="1" applyAlignment="1" applyProtection="1">
      <protection locked="0"/>
    </xf>
    <xf numFmtId="0" fontId="34" fillId="0" borderId="50" xfId="0" applyFont="1" applyFill="1" applyBorder="1" applyAlignment="1" applyProtection="1">
      <protection locked="0"/>
    </xf>
    <xf numFmtId="0" fontId="37" fillId="0" borderId="40" xfId="0" applyFont="1" applyFill="1" applyBorder="1" applyAlignment="1" applyProtection="1">
      <alignment horizontal="justify" vertical="center" wrapText="1"/>
      <protection locked="0"/>
    </xf>
    <xf numFmtId="0" fontId="37" fillId="0" borderId="41" xfId="0" applyFont="1" applyFill="1" applyBorder="1" applyAlignment="1" applyProtection="1">
      <alignment horizontal="justify" vertical="center" wrapText="1"/>
      <protection locked="0"/>
    </xf>
    <xf numFmtId="0" fontId="37" fillId="0" borderId="50" xfId="0" applyFont="1" applyFill="1" applyBorder="1" applyAlignment="1" applyProtection="1">
      <alignment horizontal="justify" vertical="center" wrapText="1"/>
      <protection locked="0"/>
    </xf>
    <xf numFmtId="0" fontId="37" fillId="3" borderId="51" xfId="0" applyFont="1" applyFill="1" applyBorder="1" applyAlignment="1" applyProtection="1">
      <alignment vertical="center"/>
      <protection locked="0"/>
    </xf>
    <xf numFmtId="0" fontId="37" fillId="3" borderId="0" xfId="0" applyFont="1" applyFill="1" applyBorder="1" applyAlignment="1" applyProtection="1">
      <alignment horizontal="justify" vertical="center" wrapText="1"/>
      <protection locked="0"/>
    </xf>
    <xf numFmtId="0" fontId="37" fillId="3" borderId="52" xfId="0" applyFont="1" applyFill="1" applyBorder="1" applyAlignment="1" applyProtection="1">
      <alignment vertical="center"/>
      <protection locked="0"/>
    </xf>
    <xf numFmtId="166" fontId="33" fillId="0" borderId="2" xfId="1" applyNumberFormat="1" applyFont="1" applyBorder="1" applyAlignment="1" applyProtection="1">
      <alignment horizontal="center" vertical="center"/>
      <protection locked="0"/>
    </xf>
    <xf numFmtId="167" fontId="36" fillId="22" borderId="13" xfId="24" applyNumberFormat="1" applyFont="1" applyFill="1" applyBorder="1" applyAlignment="1" applyProtection="1">
      <alignment horizontal="center" vertical="center" wrapText="1"/>
      <protection locked="0"/>
    </xf>
    <xf numFmtId="167" fontId="36" fillId="23" borderId="13" xfId="24" applyNumberFormat="1" applyFont="1" applyFill="1" applyBorder="1" applyAlignment="1" applyProtection="1">
      <alignment horizontal="center" vertical="center" wrapText="1"/>
      <protection locked="0"/>
    </xf>
    <xf numFmtId="167" fontId="36" fillId="23" borderId="13" xfId="23" applyNumberFormat="1" applyFont="1" applyFill="1" applyBorder="1" applyAlignment="1" applyProtection="1">
      <alignment horizontal="center" vertical="center" wrapText="1"/>
      <protection locked="0"/>
    </xf>
    <xf numFmtId="0" fontId="36" fillId="0" borderId="13" xfId="0" applyFont="1" applyFill="1" applyBorder="1" applyAlignment="1" applyProtection="1">
      <alignment horizontal="justify" vertical="center" wrapText="1"/>
      <protection locked="0"/>
    </xf>
    <xf numFmtId="167" fontId="36" fillId="9" borderId="13" xfId="24" applyNumberFormat="1" applyFont="1" applyFill="1" applyBorder="1" applyAlignment="1" applyProtection="1">
      <alignment vertical="center"/>
      <protection locked="0"/>
    </xf>
    <xf numFmtId="9" fontId="34" fillId="3" borderId="22" xfId="24" applyFont="1" applyFill="1" applyBorder="1" applyAlignment="1" applyProtection="1">
      <alignment horizontal="left"/>
    </xf>
    <xf numFmtId="0" fontId="36" fillId="0" borderId="8" xfId="23" applyFont="1" applyFill="1" applyBorder="1" applyAlignment="1" applyProtection="1">
      <alignment horizontal="justify" vertical="center" wrapText="1"/>
      <protection locked="0"/>
    </xf>
    <xf numFmtId="9" fontId="36" fillId="0" borderId="8" xfId="24" applyFont="1" applyFill="1" applyBorder="1" applyAlignment="1" applyProtection="1">
      <alignment horizontal="center" vertical="center"/>
      <protection locked="0"/>
    </xf>
    <xf numFmtId="167" fontId="37" fillId="0" borderId="7" xfId="24" applyNumberFormat="1" applyFont="1" applyFill="1" applyBorder="1" applyAlignment="1" applyProtection="1">
      <alignment horizontal="center" vertical="center" wrapText="1"/>
      <protection locked="0"/>
    </xf>
    <xf numFmtId="167" fontId="37" fillId="0" borderId="8" xfId="24" applyNumberFormat="1" applyFont="1" applyFill="1" applyBorder="1" applyAlignment="1" applyProtection="1">
      <alignment horizontal="center" vertical="center" wrapText="1"/>
      <protection locked="0"/>
    </xf>
    <xf numFmtId="0" fontId="36" fillId="0" borderId="8" xfId="0" applyFont="1" applyFill="1" applyBorder="1" applyAlignment="1" applyProtection="1">
      <alignment horizontal="justify" vertical="center" wrapText="1"/>
      <protection locked="0"/>
    </xf>
    <xf numFmtId="0" fontId="37" fillId="0" borderId="0" xfId="0" applyFont="1" applyFill="1" applyBorder="1" applyAlignment="1" applyProtection="1">
      <alignment horizontal="justify" vertical="center" wrapText="1"/>
      <protection locked="0"/>
    </xf>
    <xf numFmtId="0" fontId="33" fillId="0" borderId="0" xfId="0" applyFont="1" applyFill="1" applyBorder="1" applyAlignment="1" applyProtection="1">
      <alignment horizontal="center" vertical="center" wrapText="1"/>
      <protection locked="0"/>
    </xf>
    <xf numFmtId="0" fontId="33" fillId="7" borderId="53" xfId="0" applyFont="1" applyFill="1" applyBorder="1" applyAlignment="1" applyProtection="1">
      <alignment horizontal="center" vertical="center"/>
      <protection locked="0"/>
    </xf>
    <xf numFmtId="2" fontId="33" fillId="0" borderId="23" xfId="0" applyNumberFormat="1" applyFont="1" applyBorder="1" applyAlignment="1" applyProtection="1">
      <alignment horizontal="center" vertical="center"/>
      <protection locked="0"/>
    </xf>
    <xf numFmtId="166" fontId="33" fillId="0" borderId="23" xfId="0" applyNumberFormat="1" applyFont="1" applyBorder="1" applyAlignment="1" applyProtection="1">
      <alignment horizontal="center" vertical="center"/>
      <protection locked="0"/>
    </xf>
    <xf numFmtId="167" fontId="33" fillId="0" borderId="8" xfId="24" applyNumberFormat="1" applyFont="1" applyFill="1" applyBorder="1" applyAlignment="1" applyProtection="1">
      <alignment horizontal="center" vertical="center"/>
      <protection locked="0"/>
    </xf>
    <xf numFmtId="167" fontId="34" fillId="4" borderId="54" xfId="24" applyNumberFormat="1" applyFont="1" applyFill="1" applyBorder="1" applyAlignment="1" applyProtection="1">
      <alignment horizontal="right"/>
    </xf>
    <xf numFmtId="167" fontId="34" fillId="3" borderId="4" xfId="24" applyNumberFormat="1" applyFont="1" applyFill="1" applyBorder="1" applyAlignment="1" applyProtection="1">
      <protection locked="0"/>
    </xf>
    <xf numFmtId="167" fontId="34" fillId="0" borderId="4" xfId="0" applyNumberFormat="1" applyFont="1" applyFill="1" applyBorder="1" applyAlignment="1" applyProtection="1">
      <protection locked="0"/>
    </xf>
    <xf numFmtId="167" fontId="34" fillId="0" borderId="14" xfId="0" applyNumberFormat="1" applyFont="1" applyFill="1" applyBorder="1" applyAlignment="1" applyProtection="1">
      <protection locked="0"/>
    </xf>
    <xf numFmtId="0" fontId="36" fillId="0" borderId="55" xfId="23" applyFont="1" applyFill="1" applyBorder="1" applyAlignment="1" applyProtection="1">
      <alignment horizontal="justify" vertical="center" wrapText="1"/>
      <protection locked="0"/>
    </xf>
    <xf numFmtId="9" fontId="36" fillId="0" borderId="55" xfId="24" applyNumberFormat="1" applyFont="1" applyFill="1" applyBorder="1" applyAlignment="1" applyProtection="1">
      <alignment horizontal="center" vertical="center"/>
      <protection locked="0"/>
    </xf>
    <xf numFmtId="167" fontId="36" fillId="0" borderId="56" xfId="24" applyNumberFormat="1" applyFont="1" applyFill="1" applyBorder="1" applyAlignment="1" applyProtection="1">
      <alignment horizontal="center" vertical="center" wrapText="1"/>
      <protection locked="0"/>
    </xf>
    <xf numFmtId="167" fontId="36" fillId="0" borderId="57" xfId="24" applyNumberFormat="1" applyFont="1" applyFill="1" applyBorder="1" applyAlignment="1" applyProtection="1">
      <alignment horizontal="center" vertical="center" wrapText="1"/>
      <protection locked="0"/>
    </xf>
    <xf numFmtId="167" fontId="36" fillId="9" borderId="57" xfId="24" applyNumberFormat="1" applyFont="1" applyFill="1" applyBorder="1" applyAlignment="1" applyProtection="1">
      <alignment horizontal="center" vertical="center" wrapText="1"/>
      <protection locked="0"/>
    </xf>
    <xf numFmtId="0" fontId="36" fillId="0" borderId="55" xfId="0" applyFont="1" applyFill="1" applyBorder="1" applyAlignment="1" applyProtection="1">
      <alignment horizontal="justify" vertical="center" wrapText="1"/>
      <protection locked="0"/>
    </xf>
    <xf numFmtId="0" fontId="34" fillId="0" borderId="57" xfId="0" applyFont="1" applyFill="1" applyBorder="1" applyAlignment="1" applyProtection="1">
      <protection locked="0"/>
    </xf>
    <xf numFmtId="0" fontId="37" fillId="0" borderId="58" xfId="0" applyFont="1" applyFill="1" applyBorder="1" applyAlignment="1" applyProtection="1">
      <alignment horizontal="justify" vertical="center" wrapText="1"/>
      <protection locked="0"/>
    </xf>
    <xf numFmtId="0" fontId="37" fillId="0" borderId="59" xfId="0" applyFont="1" applyFill="1" applyBorder="1" applyAlignment="1" applyProtection="1">
      <alignment horizontal="justify" vertical="center" wrapText="1"/>
      <protection locked="0"/>
    </xf>
    <xf numFmtId="0" fontId="36" fillId="0" borderId="1" xfId="23" applyFont="1" applyFill="1" applyBorder="1" applyAlignment="1" applyProtection="1">
      <alignment vertical="center" wrapText="1"/>
      <protection locked="0"/>
    </xf>
    <xf numFmtId="167" fontId="36" fillId="0" borderId="43" xfId="24" applyNumberFormat="1" applyFont="1" applyFill="1" applyBorder="1" applyAlignment="1" applyProtection="1">
      <alignment horizontal="center" vertical="center" wrapText="1"/>
      <protection locked="0"/>
    </xf>
    <xf numFmtId="167" fontId="36" fillId="0" borderId="1" xfId="24" applyNumberFormat="1" applyFont="1" applyFill="1" applyBorder="1" applyAlignment="1" applyProtection="1">
      <alignment horizontal="center" vertical="center" wrapText="1"/>
      <protection locked="0"/>
    </xf>
    <xf numFmtId="167" fontId="36" fillId="9" borderId="1" xfId="24" applyNumberFormat="1" applyFont="1" applyFill="1" applyBorder="1" applyAlignment="1" applyProtection="1">
      <alignment horizontal="center" vertical="center" wrapText="1"/>
      <protection locked="0"/>
    </xf>
    <xf numFmtId="0" fontId="36" fillId="0" borderId="55" xfId="0" applyFont="1" applyFill="1" applyBorder="1" applyAlignment="1" applyProtection="1">
      <alignment vertical="center" wrapText="1"/>
      <protection locked="0"/>
    </xf>
    <xf numFmtId="9" fontId="36" fillId="8" borderId="55" xfId="24" applyNumberFormat="1" applyFont="1" applyFill="1" applyBorder="1" applyAlignment="1" applyProtection="1">
      <alignment horizontal="center" vertical="center"/>
      <protection locked="0"/>
    </xf>
    <xf numFmtId="0" fontId="34" fillId="0" borderId="56" xfId="0" applyFont="1" applyFill="1" applyBorder="1" applyAlignment="1" applyProtection="1">
      <protection locked="0"/>
    </xf>
    <xf numFmtId="9" fontId="36" fillId="8" borderId="13" xfId="24" applyNumberFormat="1" applyFont="1" applyFill="1" applyBorder="1" applyAlignment="1" applyProtection="1">
      <alignment horizontal="center" vertical="center"/>
      <protection locked="0"/>
    </xf>
    <xf numFmtId="9" fontId="36" fillId="0" borderId="5" xfId="24" applyNumberFormat="1" applyFont="1" applyFill="1" applyBorder="1" applyAlignment="1" applyProtection="1">
      <alignment horizontal="center" vertical="center"/>
      <protection locked="0"/>
    </xf>
    <xf numFmtId="0" fontId="36" fillId="0" borderId="6" xfId="0" applyFont="1" applyFill="1" applyBorder="1" applyAlignment="1" applyProtection="1">
      <alignment horizontal="justify" vertical="center" wrapText="1"/>
      <protection locked="0"/>
    </xf>
    <xf numFmtId="0" fontId="37" fillId="0" borderId="39" xfId="0" applyFont="1" applyFill="1" applyBorder="1" applyAlignment="1" applyProtection="1">
      <alignment horizontal="justify" vertical="center" wrapText="1"/>
      <protection locked="0"/>
    </xf>
    <xf numFmtId="9" fontId="36" fillId="0" borderId="60" xfId="24" applyNumberFormat="1" applyFont="1" applyFill="1" applyBorder="1" applyAlignment="1" applyProtection="1">
      <alignment horizontal="center" vertical="center"/>
      <protection locked="0"/>
    </xf>
    <xf numFmtId="167" fontId="36" fillId="0" borderId="55" xfId="23" applyNumberFormat="1" applyFont="1" applyFill="1" applyBorder="1" applyAlignment="1" applyProtection="1">
      <alignment horizontal="center" vertical="center" wrapText="1"/>
      <protection locked="0"/>
    </xf>
    <xf numFmtId="167" fontId="36" fillId="0" borderId="57" xfId="23" applyNumberFormat="1" applyFont="1" applyFill="1" applyBorder="1" applyAlignment="1" applyProtection="1">
      <alignment horizontal="center" vertical="center" wrapText="1"/>
      <protection locked="0"/>
    </xf>
    <xf numFmtId="167" fontId="36" fillId="0" borderId="55" xfId="24" applyNumberFormat="1" applyFont="1" applyFill="1" applyBorder="1" applyAlignment="1" applyProtection="1">
      <alignment vertical="center"/>
      <protection locked="0"/>
    </xf>
    <xf numFmtId="0" fontId="13" fillId="0" borderId="0" xfId="0" applyFont="1" applyAlignment="1">
      <alignment horizontal="justify" vertical="center" wrapText="1"/>
    </xf>
    <xf numFmtId="0" fontId="0" fillId="0" borderId="0" xfId="0" applyAlignment="1">
      <alignment horizontal="justify" vertical="center" wrapText="1"/>
    </xf>
    <xf numFmtId="0" fontId="13" fillId="0" borderId="1" xfId="0" applyFont="1" applyBorder="1" applyAlignment="1">
      <alignment horizontal="center" vertical="center" wrapText="1"/>
    </xf>
    <xf numFmtId="0" fontId="0" fillId="0" borderId="1" xfId="0" applyBorder="1" applyAlignment="1">
      <alignment horizontal="justify" vertical="center" wrapText="1"/>
    </xf>
    <xf numFmtId="0" fontId="13" fillId="0" borderId="1" xfId="0" applyFont="1" applyBorder="1" applyAlignment="1">
      <alignment horizontal="justify" vertical="center" wrapText="1"/>
    </xf>
    <xf numFmtId="14" fontId="0" fillId="0" borderId="1" xfId="0" applyNumberFormat="1" applyBorder="1" applyAlignment="1">
      <alignment horizontal="justify" vertical="center" wrapText="1"/>
    </xf>
    <xf numFmtId="14" fontId="13" fillId="0" borderId="1" xfId="0" applyNumberFormat="1" applyFont="1" applyBorder="1" applyAlignment="1">
      <alignment horizontal="justify" vertical="center" wrapText="1"/>
    </xf>
    <xf numFmtId="0" fontId="38" fillId="0" borderId="29" xfId="0" applyFont="1" applyFill="1" applyBorder="1" applyAlignment="1" applyProtection="1">
      <alignment horizontal="center" vertical="center" wrapText="1"/>
      <protection locked="0"/>
    </xf>
    <xf numFmtId="167" fontId="37" fillId="0" borderId="13" xfId="24" applyNumberFormat="1" applyFont="1" applyFill="1" applyBorder="1" applyAlignment="1" applyProtection="1">
      <alignment vertical="center"/>
      <protection locked="0"/>
    </xf>
    <xf numFmtId="0" fontId="48" fillId="25" borderId="1" xfId="0" applyFont="1" applyFill="1" applyBorder="1" applyAlignment="1" applyProtection="1">
      <alignment horizontal="center" vertical="center" textRotation="90" wrapText="1"/>
      <protection locked="0"/>
    </xf>
    <xf numFmtId="167" fontId="36" fillId="0" borderId="57" xfId="24" applyNumberFormat="1" applyFont="1" applyFill="1" applyBorder="1" applyAlignment="1" applyProtection="1">
      <alignment vertical="center"/>
      <protection locked="0"/>
    </xf>
    <xf numFmtId="0" fontId="48" fillId="26" borderId="1" xfId="0" applyFont="1" applyFill="1" applyBorder="1" applyAlignment="1" applyProtection="1">
      <alignment horizontal="center" vertical="center" textRotation="90" wrapText="1"/>
      <protection locked="0"/>
    </xf>
    <xf numFmtId="0" fontId="48" fillId="27" borderId="1" xfId="0" applyFont="1" applyFill="1" applyBorder="1" applyAlignment="1" applyProtection="1">
      <alignment horizontal="center" vertical="center" textRotation="90" wrapText="1"/>
      <protection locked="0"/>
    </xf>
    <xf numFmtId="16" fontId="48" fillId="28" borderId="1" xfId="0" applyNumberFormat="1" applyFont="1" applyFill="1" applyBorder="1" applyAlignment="1" applyProtection="1">
      <alignment horizontal="center" vertical="center" textRotation="90" wrapText="1"/>
      <protection locked="0"/>
    </xf>
    <xf numFmtId="167" fontId="36" fillId="0" borderId="8" xfId="24" applyNumberFormat="1" applyFont="1" applyFill="1" applyBorder="1" applyAlignment="1" applyProtection="1">
      <alignment horizontal="center" vertical="center" wrapText="1"/>
      <protection locked="0"/>
    </xf>
    <xf numFmtId="9" fontId="36" fillId="0" borderId="30" xfId="23" applyNumberFormat="1" applyFont="1" applyFill="1" applyBorder="1" applyAlignment="1" applyProtection="1">
      <alignment horizontal="center" vertical="center"/>
      <protection locked="0"/>
    </xf>
    <xf numFmtId="167" fontId="37" fillId="0" borderId="8" xfId="24" applyNumberFormat="1" applyFont="1" applyFill="1" applyBorder="1" applyAlignment="1" applyProtection="1">
      <alignment horizontal="center" vertical="center"/>
      <protection locked="0"/>
    </xf>
    <xf numFmtId="10" fontId="37" fillId="0" borderId="8" xfId="24" applyNumberFormat="1" applyFont="1" applyFill="1" applyBorder="1" applyAlignment="1" applyProtection="1">
      <alignment horizontal="center" vertical="center" wrapText="1"/>
      <protection locked="0"/>
    </xf>
    <xf numFmtId="9" fontId="37" fillId="0" borderId="8" xfId="23" applyNumberFormat="1" applyFont="1" applyFill="1" applyBorder="1" applyAlignment="1" applyProtection="1">
      <alignment horizontal="center" vertical="center"/>
      <protection locked="0"/>
    </xf>
    <xf numFmtId="167" fontId="37" fillId="0" borderId="8" xfId="23" applyNumberFormat="1" applyFont="1" applyFill="1" applyBorder="1" applyAlignment="1" applyProtection="1">
      <alignment horizontal="center" vertical="center"/>
      <protection locked="0"/>
    </xf>
    <xf numFmtId="9" fontId="37" fillId="0" borderId="8" xfId="23" applyNumberFormat="1" applyFont="1" applyFill="1" applyBorder="1" applyAlignment="1" applyProtection="1">
      <alignment horizontal="center" vertical="center" wrapText="1"/>
      <protection locked="0"/>
    </xf>
    <xf numFmtId="9" fontId="37" fillId="0" borderId="8" xfId="24" applyFont="1" applyFill="1" applyBorder="1" applyAlignment="1" applyProtection="1">
      <alignment vertical="center"/>
      <protection locked="0"/>
    </xf>
    <xf numFmtId="0" fontId="48" fillId="29" borderId="1" xfId="0" applyFont="1" applyFill="1" applyBorder="1" applyAlignment="1" applyProtection="1">
      <alignment horizontal="center" vertical="center" textRotation="90" wrapText="1"/>
      <protection locked="0"/>
    </xf>
    <xf numFmtId="0" fontId="11" fillId="0" borderId="0" xfId="31"/>
    <xf numFmtId="0" fontId="48" fillId="32" borderId="75" xfId="32" applyFont="1" applyFill="1" applyBorder="1" applyAlignment="1">
      <alignment horizontal="center" vertical="center" wrapText="1"/>
    </xf>
    <xf numFmtId="0" fontId="48" fillId="32" borderId="74" xfId="32" applyFont="1" applyFill="1" applyBorder="1" applyAlignment="1">
      <alignment horizontal="center" vertical="center" wrapText="1"/>
    </xf>
    <xf numFmtId="167" fontId="11" fillId="0" borderId="0" xfId="31" applyNumberFormat="1" applyAlignment="1">
      <alignment horizontal="center"/>
    </xf>
    <xf numFmtId="167" fontId="11" fillId="0" borderId="75" xfId="33" applyNumberFormat="1" applyFont="1" applyBorder="1" applyAlignment="1">
      <alignment horizontal="center"/>
    </xf>
    <xf numFmtId="167" fontId="11" fillId="0" borderId="74" xfId="33" applyNumberFormat="1" applyFont="1" applyBorder="1" applyAlignment="1">
      <alignment horizontal="center"/>
    </xf>
    <xf numFmtId="0" fontId="11" fillId="0" borderId="0" xfId="31" applyFill="1"/>
    <xf numFmtId="10" fontId="11" fillId="0" borderId="75" xfId="31" applyNumberFormat="1" applyBorder="1" applyAlignment="1">
      <alignment horizontal="center"/>
    </xf>
    <xf numFmtId="10" fontId="11" fillId="0" borderId="74" xfId="31" applyNumberFormat="1" applyBorder="1" applyAlignment="1">
      <alignment horizontal="center"/>
    </xf>
    <xf numFmtId="0" fontId="53" fillId="0" borderId="76" xfId="31" applyFont="1" applyBorder="1" applyAlignment="1">
      <alignment horizontal="center" vertical="center"/>
    </xf>
    <xf numFmtId="10" fontId="63" fillId="32" borderId="0" xfId="31" applyNumberFormat="1" applyFont="1" applyFill="1" applyBorder="1" applyAlignment="1">
      <alignment horizontal="center" vertical="center"/>
    </xf>
    <xf numFmtId="0" fontId="53" fillId="0" borderId="0" xfId="31" applyFont="1" applyBorder="1" applyAlignment="1">
      <alignment horizontal="center" vertical="center"/>
    </xf>
    <xf numFmtId="0" fontId="63" fillId="0" borderId="77" xfId="31" applyFont="1" applyFill="1" applyBorder="1" applyAlignment="1">
      <alignment horizontal="center" vertical="center"/>
    </xf>
    <xf numFmtId="0" fontId="63" fillId="0" borderId="0" xfId="31" applyFont="1" applyAlignment="1">
      <alignment horizontal="center" vertical="center"/>
    </xf>
    <xf numFmtId="10" fontId="63" fillId="32" borderId="75" xfId="31" applyNumberFormat="1" applyFont="1" applyFill="1" applyBorder="1" applyAlignment="1">
      <alignment horizontal="center" vertical="center"/>
    </xf>
    <xf numFmtId="10" fontId="63" fillId="32" borderId="74" xfId="31" applyNumberFormat="1" applyFont="1" applyFill="1" applyBorder="1" applyAlignment="1">
      <alignment horizontal="center" vertical="center"/>
    </xf>
    <xf numFmtId="0" fontId="53" fillId="0" borderId="0" xfId="31" applyFont="1" applyAlignment="1">
      <alignment horizontal="center" vertical="center"/>
    </xf>
    <xf numFmtId="167" fontId="63" fillId="32" borderId="80" xfId="31" applyNumberFormat="1" applyFont="1" applyFill="1" applyBorder="1" applyAlignment="1">
      <alignment horizontal="center"/>
    </xf>
    <xf numFmtId="167" fontId="63" fillId="32" borderId="81" xfId="31" applyNumberFormat="1" applyFont="1" applyFill="1" applyBorder="1" applyAlignment="1">
      <alignment horizontal="center"/>
    </xf>
    <xf numFmtId="0" fontId="53" fillId="0" borderId="81" xfId="31" applyFont="1" applyBorder="1"/>
    <xf numFmtId="0" fontId="63" fillId="0" borderId="81" xfId="31" applyFont="1" applyBorder="1"/>
    <xf numFmtId="0" fontId="63" fillId="0" borderId="82" xfId="31" applyFont="1" applyBorder="1"/>
    <xf numFmtId="0" fontId="63" fillId="0" borderId="0" xfId="31" applyFont="1"/>
    <xf numFmtId="0" fontId="63" fillId="0" borderId="78" xfId="31" applyFont="1" applyBorder="1"/>
    <xf numFmtId="167" fontId="30" fillId="32" borderId="83" xfId="31" applyNumberFormat="1" applyFont="1" applyFill="1" applyBorder="1" applyAlignment="1">
      <alignment horizontal="center"/>
    </xf>
    <xf numFmtId="0" fontId="53" fillId="0" borderId="0" xfId="31" applyFont="1"/>
    <xf numFmtId="167" fontId="11" fillId="0" borderId="0" xfId="33" applyNumberFormat="1" applyFont="1" applyAlignment="1">
      <alignment horizontal="center" vertical="center"/>
    </xf>
    <xf numFmtId="0" fontId="11" fillId="0" borderId="0" xfId="31" applyAlignment="1">
      <alignment horizontal="center" vertical="center"/>
    </xf>
    <xf numFmtId="0" fontId="11" fillId="0" borderId="0" xfId="31" applyAlignment="1">
      <alignment horizontal="justify"/>
    </xf>
    <xf numFmtId="0" fontId="23" fillId="0" borderId="69" xfId="31" applyFont="1" applyBorder="1" applyAlignment="1">
      <alignment horizontal="center" vertical="center" wrapText="1"/>
    </xf>
    <xf numFmtId="0" fontId="24" fillId="0" borderId="69" xfId="31" applyFont="1" applyBorder="1" applyAlignment="1">
      <alignment horizontal="justify" vertical="center" wrapText="1"/>
    </xf>
    <xf numFmtId="0" fontId="26" fillId="31" borderId="69" xfId="32" applyFont="1" applyFill="1" applyBorder="1" applyAlignment="1">
      <alignment horizontal="center" vertical="center" wrapText="1"/>
    </xf>
    <xf numFmtId="167" fontId="27" fillId="6" borderId="69" xfId="33" applyNumberFormat="1" applyFont="1" applyFill="1" applyBorder="1" applyAlignment="1">
      <alignment horizontal="center" vertical="center" wrapText="1"/>
    </xf>
    <xf numFmtId="0" fontId="65" fillId="0" borderId="69" xfId="31" applyFont="1" applyBorder="1" applyAlignment="1">
      <alignment horizontal="justify" vertical="center"/>
    </xf>
    <xf numFmtId="0" fontId="27" fillId="0" borderId="69" xfId="31" applyFont="1" applyBorder="1" applyAlignment="1">
      <alignment horizontal="justify" vertical="center"/>
    </xf>
    <xf numFmtId="167" fontId="27" fillId="0" borderId="69" xfId="33" applyNumberFormat="1" applyFont="1" applyFill="1" applyBorder="1" applyAlignment="1">
      <alignment horizontal="center" vertical="center" wrapText="1"/>
    </xf>
    <xf numFmtId="0" fontId="65" fillId="0" borderId="69" xfId="31" applyFont="1" applyBorder="1" applyAlignment="1">
      <alignment horizontal="justify" vertical="center" wrapText="1"/>
    </xf>
    <xf numFmtId="10" fontId="65" fillId="0" borderId="69" xfId="33" applyNumberFormat="1" applyFont="1" applyFill="1" applyBorder="1" applyAlignment="1">
      <alignment horizontal="center" vertical="center" wrapText="1"/>
    </xf>
    <xf numFmtId="0" fontId="27" fillId="0" borderId="69" xfId="31" applyFont="1" applyFill="1" applyBorder="1" applyAlignment="1">
      <alignment horizontal="justify" vertical="center" wrapText="1"/>
    </xf>
    <xf numFmtId="0" fontId="54" fillId="0" borderId="0" xfId="31" applyFont="1" applyAlignment="1">
      <alignment horizontal="center" vertical="center"/>
    </xf>
    <xf numFmtId="9" fontId="54" fillId="0" borderId="0" xfId="31" applyNumberFormat="1" applyFont="1" applyAlignment="1">
      <alignment horizontal="center" vertical="center"/>
    </xf>
    <xf numFmtId="167" fontId="54" fillId="0" borderId="0" xfId="31" applyNumberFormat="1" applyFont="1" applyAlignment="1">
      <alignment horizontal="center" vertical="center"/>
    </xf>
    <xf numFmtId="0" fontId="54" fillId="0" borderId="0" xfId="31" applyFont="1" applyAlignment="1">
      <alignment horizontal="justify" vertical="center"/>
    </xf>
    <xf numFmtId="0" fontId="54" fillId="0" borderId="0" xfId="31" applyFont="1"/>
    <xf numFmtId="0" fontId="54" fillId="0" borderId="0" xfId="31" applyFont="1" applyAlignment="1">
      <alignment horizontal="justify"/>
    </xf>
    <xf numFmtId="167" fontId="54" fillId="0" borderId="0" xfId="33" applyNumberFormat="1" applyFont="1" applyAlignment="1">
      <alignment horizontal="center" vertical="center"/>
    </xf>
    <xf numFmtId="0" fontId="21" fillId="0" borderId="69" xfId="0" applyFont="1" applyFill="1" applyBorder="1" applyAlignment="1">
      <alignment horizontal="justify" vertical="center" wrapText="1"/>
    </xf>
    <xf numFmtId="167" fontId="11" fillId="0" borderId="0" xfId="31" applyNumberFormat="1"/>
    <xf numFmtId="9" fontId="11" fillId="0" borderId="0" xfId="24" applyFont="1"/>
    <xf numFmtId="0" fontId="23" fillId="0" borderId="69" xfId="31" applyFont="1" applyFill="1" applyBorder="1" applyAlignment="1">
      <alignment horizontal="center" vertical="center" wrapText="1"/>
    </xf>
    <xf numFmtId="9" fontId="23" fillId="0" borderId="69" xfId="31" applyNumberFormat="1" applyFont="1" applyFill="1" applyBorder="1" applyAlignment="1">
      <alignment horizontal="center" vertical="center" wrapText="1"/>
    </xf>
    <xf numFmtId="167" fontId="61" fillId="0" borderId="69" xfId="31" applyNumberFormat="1" applyFont="1" applyFill="1" applyBorder="1" applyAlignment="1">
      <alignment horizontal="center" vertical="center"/>
    </xf>
    <xf numFmtId="167" fontId="27" fillId="33" borderId="69" xfId="33" applyNumberFormat="1" applyFont="1" applyFill="1" applyBorder="1" applyAlignment="1">
      <alignment horizontal="center" vertical="center" wrapText="1"/>
    </xf>
    <xf numFmtId="0" fontId="65" fillId="33" borderId="69" xfId="31" applyFont="1" applyFill="1" applyBorder="1" applyAlignment="1">
      <alignment horizontal="justify" vertical="center"/>
    </xf>
    <xf numFmtId="0" fontId="27" fillId="33" borderId="69" xfId="32" applyFont="1" applyFill="1" applyBorder="1" applyAlignment="1">
      <alignment horizontal="justify" vertical="center" wrapText="1"/>
    </xf>
    <xf numFmtId="10" fontId="63" fillId="32" borderId="13" xfId="31" applyNumberFormat="1" applyFont="1" applyFill="1" applyBorder="1" applyAlignment="1">
      <alignment horizontal="center" vertical="center"/>
    </xf>
    <xf numFmtId="0" fontId="48" fillId="32" borderId="69" xfId="32" applyFont="1" applyFill="1" applyBorder="1" applyAlignment="1">
      <alignment horizontal="center" vertical="center" wrapText="1"/>
    </xf>
    <xf numFmtId="0" fontId="59" fillId="32" borderId="69" xfId="32" applyFont="1" applyFill="1" applyBorder="1" applyAlignment="1">
      <alignment horizontal="center" vertical="center" wrapText="1"/>
    </xf>
    <xf numFmtId="9" fontId="62" fillId="0" borderId="69" xfId="33" applyFont="1" applyFill="1" applyBorder="1" applyAlignment="1">
      <alignment horizontal="center" vertical="center"/>
    </xf>
    <xf numFmtId="9" fontId="21" fillId="0" borderId="69" xfId="31" applyNumberFormat="1" applyFont="1" applyFill="1" applyBorder="1" applyAlignment="1">
      <alignment horizontal="center" vertical="center" wrapText="1"/>
    </xf>
    <xf numFmtId="9" fontId="62" fillId="0" borderId="69" xfId="33" applyNumberFormat="1" applyFont="1" applyFill="1" applyBorder="1" applyAlignment="1">
      <alignment horizontal="center" vertical="center"/>
    </xf>
    <xf numFmtId="9" fontId="23" fillId="0" borderId="69" xfId="31" applyNumberFormat="1" applyFont="1" applyFill="1" applyBorder="1" applyAlignment="1">
      <alignment horizontal="center" vertical="center"/>
    </xf>
    <xf numFmtId="167" fontId="62" fillId="0" borderId="69" xfId="33" applyNumberFormat="1" applyFont="1" applyFill="1" applyBorder="1" applyAlignment="1">
      <alignment horizontal="center" vertical="center"/>
    </xf>
    <xf numFmtId="0" fontId="65" fillId="0" borderId="69" xfId="31" applyFont="1" applyFill="1" applyBorder="1" applyAlignment="1">
      <alignment horizontal="center" vertical="center" wrapText="1"/>
    </xf>
    <xf numFmtId="0" fontId="21" fillId="0" borderId="69" xfId="0" applyFont="1" applyBorder="1" applyAlignment="1">
      <alignment horizontal="justify" vertical="center" wrapText="1"/>
    </xf>
    <xf numFmtId="167" fontId="65" fillId="0" borderId="69" xfId="33" applyNumberFormat="1" applyFont="1" applyFill="1" applyBorder="1" applyAlignment="1">
      <alignment horizontal="center" vertical="center"/>
    </xf>
    <xf numFmtId="0" fontId="65" fillId="0" borderId="69" xfId="31" applyFont="1" applyFill="1" applyBorder="1" applyAlignment="1">
      <alignment horizontal="justify" vertical="center" wrapText="1"/>
    </xf>
    <xf numFmtId="0" fontId="65" fillId="0" borderId="69" xfId="31" applyNumberFormat="1" applyFont="1" applyFill="1" applyBorder="1" applyAlignment="1">
      <alignment horizontal="justify" vertical="center" wrapText="1"/>
    </xf>
    <xf numFmtId="0" fontId="27" fillId="0" borderId="69" xfId="32" applyFont="1" applyFill="1" applyBorder="1" applyAlignment="1">
      <alignment horizontal="justify" vertical="center" wrapText="1"/>
    </xf>
    <xf numFmtId="0" fontId="27" fillId="6" borderId="69" xfId="32" applyFont="1" applyFill="1" applyBorder="1" applyAlignment="1">
      <alignment horizontal="justify" vertical="center" wrapText="1"/>
    </xf>
    <xf numFmtId="167" fontId="65" fillId="0" borderId="69" xfId="33" applyNumberFormat="1" applyFont="1" applyFill="1" applyBorder="1" applyAlignment="1">
      <alignment horizontal="center" vertical="center" wrapText="1"/>
    </xf>
    <xf numFmtId="0" fontId="65" fillId="0" borderId="69" xfId="31" applyNumberFormat="1" applyFont="1" applyFill="1" applyBorder="1" applyAlignment="1">
      <alignment horizontal="justify" vertical="center"/>
    </xf>
    <xf numFmtId="167" fontId="65" fillId="22" borderId="69" xfId="33" applyNumberFormat="1" applyFont="1" applyFill="1" applyBorder="1" applyAlignment="1">
      <alignment horizontal="center" vertical="center"/>
    </xf>
    <xf numFmtId="0" fontId="65" fillId="0" borderId="69" xfId="31" applyFont="1" applyFill="1" applyBorder="1" applyAlignment="1">
      <alignment horizontal="justify" vertical="center"/>
    </xf>
    <xf numFmtId="0" fontId="65" fillId="30" borderId="69" xfId="31" applyNumberFormat="1" applyFont="1" applyFill="1" applyBorder="1" applyAlignment="1">
      <alignment horizontal="justify" vertical="center"/>
    </xf>
    <xf numFmtId="0" fontId="65" fillId="30" borderId="69" xfId="31" applyFont="1" applyFill="1" applyBorder="1" applyAlignment="1">
      <alignment horizontal="justify" vertical="center"/>
    </xf>
    <xf numFmtId="0" fontId="65" fillId="30" borderId="69" xfId="31" applyNumberFormat="1" applyFont="1" applyFill="1" applyBorder="1" applyAlignment="1">
      <alignment vertical="center" wrapText="1"/>
    </xf>
    <xf numFmtId="0" fontId="47" fillId="0" borderId="69" xfId="31" applyFont="1" applyFill="1" applyBorder="1" applyAlignment="1">
      <alignment horizontal="justify" vertical="center" wrapText="1"/>
    </xf>
    <xf numFmtId="0" fontId="27" fillId="0" borderId="69" xfId="0" applyFont="1" applyBorder="1" applyAlignment="1">
      <alignment horizontal="justify" vertical="center" wrapText="1"/>
    </xf>
    <xf numFmtId="0" fontId="65" fillId="0" borderId="69" xfId="31" applyNumberFormat="1" applyFont="1" applyFill="1" applyBorder="1" applyAlignment="1">
      <alignment vertical="center" wrapText="1"/>
    </xf>
    <xf numFmtId="0" fontId="65" fillId="0" borderId="69" xfId="31" applyFont="1" applyFill="1" applyBorder="1" applyAlignment="1">
      <alignment vertical="center" wrapText="1"/>
    </xf>
    <xf numFmtId="0" fontId="27" fillId="0" borderId="69" xfId="0" applyFont="1" applyFill="1" applyBorder="1" applyAlignment="1">
      <alignment horizontal="justify" vertical="center" wrapText="1"/>
    </xf>
    <xf numFmtId="10" fontId="27" fillId="0" borderId="69" xfId="24" applyNumberFormat="1" applyFont="1" applyFill="1" applyBorder="1" applyAlignment="1">
      <alignment horizontal="center" vertical="center" wrapText="1"/>
    </xf>
    <xf numFmtId="167" fontId="65" fillId="0" borderId="69" xfId="33" applyNumberFormat="1" applyFont="1" applyFill="1" applyBorder="1" applyAlignment="1">
      <alignment horizontal="center" vertical="center"/>
    </xf>
    <xf numFmtId="167" fontId="65" fillId="0" borderId="69" xfId="33" applyNumberFormat="1" applyFont="1" applyFill="1" applyBorder="1" applyAlignment="1">
      <alignment horizontal="center" vertical="center" wrapText="1"/>
    </xf>
    <xf numFmtId="167" fontId="65" fillId="22" borderId="69" xfId="33" applyNumberFormat="1" applyFont="1" applyFill="1" applyBorder="1" applyAlignment="1">
      <alignment horizontal="center" vertical="center"/>
    </xf>
    <xf numFmtId="0" fontId="27" fillId="0" borderId="69" xfId="0" applyFont="1" applyFill="1" applyBorder="1" applyAlignment="1">
      <alignment horizontal="justify" vertical="center" wrapText="1"/>
    </xf>
    <xf numFmtId="0" fontId="21" fillId="22" borderId="69" xfId="0" applyFont="1" applyFill="1" applyBorder="1" applyAlignment="1">
      <alignment horizontal="justify" vertical="center" wrapText="1"/>
    </xf>
    <xf numFmtId="9" fontId="23" fillId="0" borderId="69" xfId="31" applyNumberFormat="1" applyFont="1" applyFill="1" applyBorder="1" applyAlignment="1">
      <alignment horizontal="center" vertical="center" wrapText="1"/>
    </xf>
    <xf numFmtId="167" fontId="61" fillId="0" borderId="69" xfId="31" applyNumberFormat="1" applyFont="1" applyFill="1" applyBorder="1" applyAlignment="1">
      <alignment horizontal="center" vertical="center"/>
    </xf>
    <xf numFmtId="0" fontId="23" fillId="0" borderId="69" xfId="31" applyFont="1" applyFill="1" applyBorder="1" applyAlignment="1">
      <alignment horizontal="center" vertical="center" wrapText="1"/>
    </xf>
    <xf numFmtId="167" fontId="65" fillId="22" borderId="69" xfId="33" applyNumberFormat="1" applyFont="1" applyFill="1" applyBorder="1" applyAlignment="1">
      <alignment horizontal="center" vertical="center" wrapText="1"/>
    </xf>
    <xf numFmtId="10" fontId="65" fillId="22" borderId="69" xfId="33" applyNumberFormat="1" applyFont="1" applyFill="1" applyBorder="1" applyAlignment="1">
      <alignment horizontal="center" vertical="center" wrapText="1"/>
    </xf>
    <xf numFmtId="0" fontId="21" fillId="0" borderId="84" xfId="8" applyNumberFormat="1" applyFont="1" applyFill="1" applyBorder="1" applyAlignment="1">
      <alignment vertical="center" wrapText="1"/>
    </xf>
    <xf numFmtId="167" fontId="9" fillId="0" borderId="69" xfId="24" applyNumberFormat="1" applyFont="1" applyBorder="1" applyAlignment="1">
      <alignment horizontal="center" vertical="center"/>
    </xf>
    <xf numFmtId="167" fontId="11" fillId="0" borderId="69" xfId="24" applyNumberFormat="1" applyFont="1" applyBorder="1" applyAlignment="1">
      <alignment horizontal="center" vertical="center"/>
    </xf>
    <xf numFmtId="10" fontId="27" fillId="22" borderId="69" xfId="0" applyNumberFormat="1" applyFont="1" applyFill="1" applyBorder="1" applyAlignment="1">
      <alignment horizontal="center" vertical="center" wrapText="1"/>
    </xf>
    <xf numFmtId="0" fontId="8" fillId="34" borderId="0" xfId="31" applyFont="1" applyFill="1"/>
    <xf numFmtId="0" fontId="11" fillId="34" borderId="0" xfId="31" applyFill="1"/>
    <xf numFmtId="167" fontId="11" fillId="34" borderId="0" xfId="31" applyNumberFormat="1" applyFill="1"/>
    <xf numFmtId="167" fontId="61" fillId="0" borderId="70" xfId="31" applyNumberFormat="1" applyFont="1" applyFill="1" applyBorder="1" applyAlignment="1">
      <alignment horizontal="center" vertical="center"/>
    </xf>
    <xf numFmtId="167" fontId="61" fillId="0" borderId="69" xfId="31" applyNumberFormat="1" applyFont="1" applyFill="1" applyBorder="1" applyAlignment="1">
      <alignment horizontal="center" vertical="center"/>
    </xf>
    <xf numFmtId="9" fontId="23" fillId="0" borderId="69" xfId="31" applyNumberFormat="1" applyFont="1" applyFill="1" applyBorder="1" applyAlignment="1">
      <alignment horizontal="center" vertical="center" wrapText="1"/>
    </xf>
    <xf numFmtId="0" fontId="26" fillId="31" borderId="70" xfId="32" applyFont="1" applyFill="1" applyBorder="1" applyAlignment="1">
      <alignment horizontal="center" vertical="center" wrapText="1"/>
    </xf>
    <xf numFmtId="10" fontId="11" fillId="0" borderId="1" xfId="31" applyNumberFormat="1" applyBorder="1" applyAlignment="1">
      <alignment horizontal="center" vertical="center"/>
    </xf>
    <xf numFmtId="167" fontId="7" fillId="0" borderId="1" xfId="31" applyNumberFormat="1" applyFont="1" applyBorder="1" applyAlignment="1">
      <alignment horizontal="center" vertical="center"/>
    </xf>
    <xf numFmtId="167" fontId="11" fillId="0" borderId="1" xfId="31" applyNumberFormat="1" applyBorder="1" applyAlignment="1">
      <alignment horizontal="center" vertical="center"/>
    </xf>
    <xf numFmtId="167" fontId="11" fillId="0" borderId="1" xfId="24" applyNumberFormat="1" applyFont="1" applyBorder="1" applyAlignment="1">
      <alignment horizontal="center" vertical="center"/>
    </xf>
    <xf numFmtId="167" fontId="7" fillId="0" borderId="1" xfId="24" applyNumberFormat="1" applyFont="1" applyBorder="1" applyAlignment="1">
      <alignment horizontal="center" vertical="center"/>
    </xf>
    <xf numFmtId="0" fontId="7" fillId="34" borderId="0" xfId="31" applyFont="1" applyFill="1"/>
    <xf numFmtId="10" fontId="7" fillId="34" borderId="0" xfId="24" applyNumberFormat="1" applyFont="1" applyFill="1"/>
    <xf numFmtId="0" fontId="12" fillId="0" borderId="1" xfId="0" applyFont="1" applyBorder="1" applyAlignment="1">
      <alignment horizontal="center"/>
    </xf>
    <xf numFmtId="0" fontId="12" fillId="0" borderId="1" xfId="0" applyFont="1" applyBorder="1"/>
    <xf numFmtId="9" fontId="0" fillId="0" borderId="1" xfId="24" applyFont="1" applyBorder="1" applyAlignment="1">
      <alignment horizontal="center"/>
    </xf>
    <xf numFmtId="9" fontId="0" fillId="0" borderId="0" xfId="0" applyNumberFormat="1" applyAlignment="1">
      <alignment horizontal="center"/>
    </xf>
    <xf numFmtId="9" fontId="12" fillId="0" borderId="1" xfId="24" applyFont="1" applyBorder="1" applyAlignment="1">
      <alignment horizontal="center"/>
    </xf>
    <xf numFmtId="0" fontId="12" fillId="35" borderId="1" xfId="0" applyFont="1" applyFill="1" applyBorder="1" applyAlignment="1">
      <alignment horizontal="center"/>
    </xf>
    <xf numFmtId="0" fontId="12" fillId="36" borderId="1" xfId="0" applyFont="1" applyFill="1" applyBorder="1" applyAlignment="1">
      <alignment horizontal="center"/>
    </xf>
    <xf numFmtId="9" fontId="0" fillId="36" borderId="1" xfId="24" applyFont="1" applyFill="1" applyBorder="1" applyAlignment="1">
      <alignment horizontal="center"/>
    </xf>
    <xf numFmtId="10" fontId="0" fillId="35" borderId="1" xfId="0" applyNumberFormat="1" applyFill="1" applyBorder="1"/>
    <xf numFmtId="0" fontId="0" fillId="0" borderId="0" xfId="0" applyAlignment="1">
      <alignment horizontal="center"/>
    </xf>
    <xf numFmtId="167" fontId="0" fillId="36" borderId="0" xfId="0" applyNumberFormat="1" applyFill="1" applyAlignment="1">
      <alignment horizontal="center"/>
    </xf>
    <xf numFmtId="167" fontId="0" fillId="35" borderId="0" xfId="0" applyNumberFormat="1" applyFill="1" applyAlignment="1">
      <alignment horizontal="center"/>
    </xf>
    <xf numFmtId="0" fontId="12" fillId="0" borderId="0" xfId="32" applyProtection="1"/>
    <xf numFmtId="0" fontId="25" fillId="40" borderId="96" xfId="32" applyFont="1" applyFill="1" applyBorder="1" applyAlignment="1" applyProtection="1">
      <alignment horizontal="center" vertical="center" wrapText="1"/>
    </xf>
    <xf numFmtId="0" fontId="50" fillId="0" borderId="0" xfId="32" applyFont="1" applyAlignment="1" applyProtection="1">
      <alignment horizontal="justify" vertical="center" wrapText="1"/>
    </xf>
    <xf numFmtId="0" fontId="0" fillId="0" borderId="0" xfId="0" applyBorder="1" applyProtection="1"/>
    <xf numFmtId="0" fontId="53" fillId="0" borderId="0" xfId="0" applyFont="1" applyProtection="1"/>
    <xf numFmtId="0" fontId="50" fillId="0" borderId="0" xfId="32" applyFont="1" applyFill="1" applyBorder="1" applyAlignment="1" applyProtection="1">
      <alignment horizontal="center" vertical="center" wrapText="1"/>
    </xf>
    <xf numFmtId="0" fontId="50" fillId="0" borderId="0" xfId="32" applyFont="1" applyFill="1" applyBorder="1" applyAlignment="1" applyProtection="1">
      <alignment vertical="center" wrapText="1"/>
    </xf>
    <xf numFmtId="9" fontId="50" fillId="0" borderId="0" xfId="32" applyNumberFormat="1" applyFont="1" applyFill="1" applyBorder="1" applyAlignment="1" applyProtection="1">
      <alignment horizontal="center" vertical="center" wrapText="1"/>
    </xf>
    <xf numFmtId="14" fontId="50" fillId="0" borderId="0" xfId="32" applyNumberFormat="1" applyFont="1" applyFill="1" applyBorder="1" applyAlignment="1" applyProtection="1">
      <alignment horizontal="center" vertical="center" wrapText="1"/>
    </xf>
    <xf numFmtId="0" fontId="65" fillId="0" borderId="96" xfId="32" applyFont="1" applyFill="1" applyBorder="1" applyAlignment="1" applyProtection="1">
      <alignment horizontal="justify" vertical="center" wrapText="1"/>
    </xf>
    <xf numFmtId="0" fontId="50" fillId="0" borderId="0" xfId="32" applyFont="1" applyAlignment="1" applyProtection="1">
      <alignment horizontal="justify" vertical="center"/>
    </xf>
    <xf numFmtId="0" fontId="12" fillId="0" borderId="0" xfId="32" applyAlignment="1" applyProtection="1">
      <alignment horizontal="center"/>
    </xf>
    <xf numFmtId="0" fontId="0" fillId="0" borderId="0" xfId="0" applyProtection="1"/>
    <xf numFmtId="0" fontId="0" fillId="0" borderId="0" xfId="0" applyFill="1" applyProtection="1"/>
    <xf numFmtId="0" fontId="47" fillId="8" borderId="96" xfId="32" applyFont="1" applyFill="1" applyBorder="1" applyAlignment="1" applyProtection="1">
      <alignment horizontal="center" vertical="center" wrapText="1"/>
    </xf>
    <xf numFmtId="0" fontId="50" fillId="0" borderId="0" xfId="0" applyFont="1" applyAlignment="1" applyProtection="1">
      <alignment horizontal="justify" vertical="center" wrapText="1"/>
    </xf>
    <xf numFmtId="0" fontId="31" fillId="0" borderId="0" xfId="8" applyProtection="1"/>
    <xf numFmtId="0" fontId="31" fillId="0" borderId="0" xfId="8" applyFill="1" applyProtection="1"/>
    <xf numFmtId="0" fontId="25" fillId="24" borderId="61" xfId="32" applyFont="1" applyFill="1" applyBorder="1" applyAlignment="1" applyProtection="1">
      <alignment horizontal="center" vertical="center" wrapText="1"/>
    </xf>
    <xf numFmtId="0" fontId="23" fillId="0" borderId="89" xfId="0" applyFont="1" applyFill="1" applyBorder="1" applyAlignment="1" applyProtection="1">
      <alignment horizontal="justify" vertical="center" wrapText="1"/>
    </xf>
    <xf numFmtId="9" fontId="47" fillId="0" borderId="95" xfId="0" applyNumberFormat="1" applyFont="1" applyFill="1" applyBorder="1" applyAlignment="1" applyProtection="1">
      <alignment horizontal="center" vertical="center" wrapText="1"/>
    </xf>
    <xf numFmtId="9" fontId="47" fillId="0" borderId="6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justify" vertical="center" wrapText="1"/>
    </xf>
    <xf numFmtId="0" fontId="23" fillId="0" borderId="0" xfId="0" applyNumberFormat="1" applyFont="1" applyFill="1" applyBorder="1" applyAlignment="1" applyProtection="1">
      <alignment horizontal="justify" vertical="center" wrapText="1"/>
    </xf>
    <xf numFmtId="9" fontId="23" fillId="0" borderId="0" xfId="0" applyNumberFormat="1" applyFont="1" applyFill="1" applyBorder="1" applyAlignment="1" applyProtection="1">
      <alignment horizontal="center" vertical="center" wrapText="1"/>
    </xf>
    <xf numFmtId="9" fontId="47" fillId="0" borderId="0" xfId="0" applyNumberFormat="1" applyFont="1" applyFill="1" applyBorder="1" applyAlignment="1" applyProtection="1">
      <alignment horizontal="center" vertical="center" wrapText="1"/>
    </xf>
    <xf numFmtId="9" fontId="47" fillId="0" borderId="0" xfId="0" applyNumberFormat="1" applyFont="1" applyFill="1" applyBorder="1" applyAlignment="1" applyProtection="1">
      <alignment horizontal="justify" vertical="center" wrapText="1"/>
    </xf>
    <xf numFmtId="166" fontId="49" fillId="0" borderId="0" xfId="34" applyNumberFormat="1" applyFont="1" applyFill="1" applyBorder="1" applyAlignment="1" applyProtection="1">
      <alignment horizontal="center" vertical="center" wrapText="1"/>
    </xf>
    <xf numFmtId="0" fontId="0" fillId="0" borderId="0" xfId="0" applyFill="1" applyBorder="1" applyProtection="1"/>
    <xf numFmtId="0" fontId="23" fillId="0" borderId="0" xfId="0" applyFont="1" applyFill="1" applyBorder="1" applyAlignment="1" applyProtection="1">
      <alignment horizontal="center" vertical="center" wrapText="1"/>
    </xf>
    <xf numFmtId="0" fontId="21" fillId="0" borderId="0" xfId="0" applyNumberFormat="1" applyFont="1" applyFill="1" applyBorder="1" applyAlignment="1" applyProtection="1">
      <alignment horizontal="center" vertical="center" wrapText="1"/>
    </xf>
    <xf numFmtId="9" fontId="21" fillId="0" borderId="0" xfId="25" applyFont="1" applyFill="1" applyBorder="1" applyAlignment="1" applyProtection="1">
      <alignment horizontal="center" vertical="center" wrapText="1"/>
    </xf>
    <xf numFmtId="14" fontId="21" fillId="0" borderId="0" xfId="0" applyNumberFormat="1" applyFont="1" applyFill="1" applyBorder="1" applyAlignment="1" applyProtection="1">
      <alignment horizontal="center" vertical="center" wrapText="1"/>
    </xf>
    <xf numFmtId="166" fontId="21" fillId="0" borderId="0" xfId="0" applyNumberFormat="1"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0" fillId="0" borderId="61" xfId="0" applyBorder="1" applyProtection="1"/>
    <xf numFmtId="0" fontId="31" fillId="0" borderId="0" xfId="8" applyBorder="1" applyProtection="1"/>
    <xf numFmtId="0" fontId="31" fillId="0" borderId="0" xfId="8" applyFill="1" applyBorder="1" applyProtection="1"/>
    <xf numFmtId="0" fontId="5" fillId="0" borderId="0" xfId="8" applyFont="1" applyProtection="1"/>
    <xf numFmtId="0" fontId="47" fillId="0" borderId="0" xfId="8" applyFont="1" applyBorder="1" applyAlignment="1" applyProtection="1">
      <alignment horizontal="center" vertical="center" wrapText="1"/>
    </xf>
    <xf numFmtId="0" fontId="47" fillId="0" borderId="0" xfId="8" applyFont="1" applyBorder="1" applyAlignment="1" applyProtection="1">
      <alignment vertical="center" wrapText="1"/>
    </xf>
    <xf numFmtId="9" fontId="23" fillId="0" borderId="0" xfId="24" applyFont="1" applyFill="1" applyBorder="1" applyAlignment="1" applyProtection="1">
      <alignment horizontal="center" vertical="center"/>
    </xf>
    <xf numFmtId="0" fontId="76" fillId="0" borderId="0" xfId="8" applyFont="1" applyFill="1" applyBorder="1" applyAlignment="1" applyProtection="1">
      <alignment horizontal="center" vertical="center"/>
    </xf>
    <xf numFmtId="0" fontId="47" fillId="0" borderId="0" xfId="0" applyFont="1" applyFill="1" applyBorder="1" applyAlignment="1" applyProtection="1">
      <alignment horizontal="center" vertical="center" wrapText="1"/>
    </xf>
    <xf numFmtId="0" fontId="47" fillId="0" borderId="0" xfId="0" applyFont="1" applyBorder="1" applyAlignment="1" applyProtection="1">
      <alignment horizontal="center" vertical="center" wrapText="1"/>
    </xf>
    <xf numFmtId="9" fontId="47" fillId="0" borderId="0" xfId="0" applyNumberFormat="1" applyFont="1" applyBorder="1" applyAlignment="1" applyProtection="1">
      <alignment horizontal="center" vertical="center" wrapText="1"/>
    </xf>
    <xf numFmtId="14" fontId="47" fillId="0" borderId="0" xfId="0" applyNumberFormat="1" applyFont="1" applyBorder="1" applyAlignment="1" applyProtection="1">
      <alignment horizontal="center" vertical="center" wrapText="1"/>
    </xf>
    <xf numFmtId="0" fontId="23" fillId="0" borderId="0" xfId="8" applyNumberFormat="1" applyFont="1" applyFill="1" applyBorder="1" applyAlignment="1" applyProtection="1">
      <alignment horizontal="justify" vertical="center" wrapText="1"/>
    </xf>
    <xf numFmtId="0" fontId="23" fillId="0" borderId="0" xfId="8" applyNumberFormat="1" applyFont="1" applyFill="1" applyBorder="1" applyAlignment="1" applyProtection="1">
      <alignment horizontal="center" vertical="center" wrapText="1"/>
    </xf>
    <xf numFmtId="0" fontId="54" fillId="0" borderId="0" xfId="8" applyFont="1" applyBorder="1" applyAlignment="1" applyProtection="1">
      <alignment horizontal="center" vertical="center" wrapText="1"/>
    </xf>
    <xf numFmtId="1" fontId="23" fillId="0" borderId="0" xfId="8" applyNumberFormat="1" applyFont="1" applyFill="1" applyBorder="1" applyAlignment="1" applyProtection="1">
      <alignment horizontal="center" vertical="center" wrapText="1"/>
    </xf>
    <xf numFmtId="14" fontId="21" fillId="0" borderId="0" xfId="0" applyNumberFormat="1" applyFont="1" applyFill="1" applyBorder="1" applyAlignment="1" applyProtection="1">
      <alignment vertical="center" wrapText="1"/>
    </xf>
    <xf numFmtId="0" fontId="21" fillId="8" borderId="0" xfId="0" applyFont="1" applyFill="1" applyBorder="1" applyAlignment="1" applyProtection="1">
      <alignment horizontal="justify" vertical="center" wrapText="1"/>
    </xf>
    <xf numFmtId="0" fontId="21" fillId="8" borderId="0" xfId="8" applyNumberFormat="1" applyFont="1" applyFill="1" applyBorder="1" applyAlignment="1" applyProtection="1">
      <alignment vertical="center" wrapText="1"/>
    </xf>
    <xf numFmtId="9" fontId="21" fillId="8" borderId="0" xfId="8" applyNumberFormat="1" applyFont="1" applyFill="1" applyBorder="1" applyAlignment="1" applyProtection="1">
      <alignment horizontal="center" vertical="center" wrapText="1"/>
    </xf>
    <xf numFmtId="14" fontId="21" fillId="8" borderId="0" xfId="0" applyNumberFormat="1" applyFont="1" applyFill="1" applyBorder="1" applyAlignment="1" applyProtection="1">
      <alignment horizontal="center" vertical="center" wrapText="1"/>
    </xf>
    <xf numFmtId="166" fontId="21" fillId="8" borderId="0" xfId="0" applyNumberFormat="1" applyFont="1" applyFill="1" applyBorder="1" applyAlignment="1" applyProtection="1">
      <alignment horizontal="center" vertical="center" wrapText="1"/>
    </xf>
    <xf numFmtId="0" fontId="21" fillId="8" borderId="0" xfId="8" applyFont="1" applyFill="1" applyBorder="1" applyAlignment="1" applyProtection="1">
      <alignment horizontal="center" vertical="center" wrapText="1"/>
    </xf>
    <xf numFmtId="0" fontId="21" fillId="0" borderId="0" xfId="8" applyNumberFormat="1" applyFont="1" applyFill="1" applyBorder="1" applyAlignment="1" applyProtection="1">
      <alignment horizontal="center" vertical="center" wrapText="1"/>
    </xf>
    <xf numFmtId="0" fontId="21" fillId="0" borderId="0" xfId="8" applyNumberFormat="1" applyFont="1" applyFill="1" applyBorder="1" applyAlignment="1" applyProtection="1">
      <alignment horizontal="justify" vertical="center" wrapText="1"/>
    </xf>
    <xf numFmtId="9" fontId="21" fillId="8" borderId="0" xfId="25" applyFont="1" applyFill="1" applyBorder="1" applyAlignment="1" applyProtection="1">
      <alignment horizontal="center" vertical="center" wrapText="1"/>
    </xf>
    <xf numFmtId="1" fontId="21" fillId="0" borderId="0" xfId="8" applyNumberFormat="1" applyFont="1" applyFill="1" applyBorder="1" applyAlignment="1" applyProtection="1">
      <alignment horizontal="center" vertical="center" wrapText="1"/>
    </xf>
    <xf numFmtId="0" fontId="53" fillId="0" borderId="0" xfId="32" applyFont="1" applyProtection="1"/>
    <xf numFmtId="0" fontId="25" fillId="41" borderId="69" xfId="32" applyFont="1" applyFill="1" applyBorder="1" applyAlignment="1" applyProtection="1">
      <alignment horizontal="center" vertical="center" wrapText="1"/>
    </xf>
    <xf numFmtId="0" fontId="74" fillId="0" borderId="0" xfId="32" applyFont="1" applyProtection="1"/>
    <xf numFmtId="0" fontId="27" fillId="0" borderId="0" xfId="32" applyFont="1" applyProtection="1"/>
    <xf numFmtId="9" fontId="47" fillId="8" borderId="95"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12" fillId="0" borderId="0" xfId="32" applyAlignment="1" applyProtection="1">
      <alignment horizontal="center" vertical="center"/>
    </xf>
    <xf numFmtId="0" fontId="31" fillId="0" borderId="0" xfId="8" applyAlignment="1" applyProtection="1">
      <alignment horizontal="center" vertical="center"/>
    </xf>
    <xf numFmtId="0" fontId="47" fillId="0" borderId="61" xfId="0" applyNumberFormat="1" applyFont="1" applyFill="1" applyBorder="1" applyAlignment="1" applyProtection="1">
      <alignment horizontal="center" vertical="center" wrapText="1"/>
    </xf>
    <xf numFmtId="0" fontId="84" fillId="0" borderId="0" xfId="0" applyFont="1" applyProtection="1"/>
    <xf numFmtId="10" fontId="83" fillId="19" borderId="88" xfId="0" applyNumberFormat="1" applyFont="1" applyFill="1" applyBorder="1" applyAlignment="1" applyProtection="1">
      <alignment horizontal="center"/>
    </xf>
    <xf numFmtId="9" fontId="47" fillId="0" borderId="95" xfId="0" applyNumberFormat="1" applyFont="1" applyFill="1" applyBorder="1" applyAlignment="1" applyProtection="1">
      <alignment horizontal="center" vertical="center" wrapText="1"/>
    </xf>
    <xf numFmtId="9" fontId="47" fillId="24" borderId="95" xfId="0" applyNumberFormat="1" applyFont="1" applyFill="1" applyBorder="1" applyAlignment="1" applyProtection="1">
      <alignment horizontal="center" vertical="center" wrapText="1"/>
    </xf>
    <xf numFmtId="0" fontId="47" fillId="0" borderId="61" xfId="0" applyNumberFormat="1" applyFont="1" applyFill="1" applyBorder="1" applyAlignment="1" applyProtection="1">
      <alignment horizontal="center" vertical="center" wrapText="1"/>
    </xf>
    <xf numFmtId="0" fontId="47" fillId="0" borderId="96" xfId="0" applyFont="1" applyBorder="1" applyAlignment="1" applyProtection="1">
      <alignment horizontal="center"/>
    </xf>
    <xf numFmtId="0" fontId="25" fillId="24" borderId="61" xfId="32" applyFont="1" applyFill="1" applyBorder="1" applyAlignment="1" applyProtection="1">
      <alignment horizontal="center" vertical="center" wrapText="1"/>
    </xf>
    <xf numFmtId="0" fontId="82" fillId="24" borderId="61" xfId="32" applyFont="1" applyFill="1" applyBorder="1" applyAlignment="1" applyProtection="1">
      <alignment horizontal="center" vertical="center" wrapText="1"/>
    </xf>
    <xf numFmtId="0" fontId="25" fillId="24" borderId="69" xfId="32" applyFont="1" applyFill="1" applyBorder="1" applyAlignment="1" applyProtection="1">
      <alignment horizontal="center" vertical="center" wrapText="1"/>
    </xf>
    <xf numFmtId="0" fontId="25" fillId="41" borderId="69" xfId="32" applyFont="1" applyFill="1" applyBorder="1" applyAlignment="1" applyProtection="1">
      <alignment horizontal="center" vertical="center" wrapText="1"/>
    </xf>
    <xf numFmtId="0" fontId="54" fillId="0" borderId="0" xfId="8" applyFont="1" applyProtection="1"/>
    <xf numFmtId="0" fontId="87" fillId="0" borderId="0" xfId="8" applyFont="1" applyProtection="1"/>
    <xf numFmtId="0" fontId="88" fillId="0" borderId="0" xfId="0" applyFont="1" applyProtection="1"/>
    <xf numFmtId="0" fontId="88" fillId="0" borderId="61" xfId="0" applyFont="1" applyBorder="1" applyProtection="1"/>
    <xf numFmtId="0" fontId="88" fillId="0" borderId="0" xfId="0" applyFont="1" applyBorder="1" applyAlignment="1" applyProtection="1">
      <alignment horizontal="center" vertical="center"/>
    </xf>
    <xf numFmtId="0" fontId="54" fillId="0" borderId="61" xfId="8" applyFont="1" applyBorder="1" applyProtection="1"/>
    <xf numFmtId="0" fontId="88" fillId="0" borderId="0" xfId="0" applyFont="1" applyFill="1" applyBorder="1" applyAlignment="1" applyProtection="1">
      <alignment horizontal="center"/>
    </xf>
    <xf numFmtId="0" fontId="88" fillId="0" borderId="0" xfId="0" applyFont="1" applyBorder="1" applyProtection="1"/>
    <xf numFmtId="0" fontId="88" fillId="0" borderId="0" xfId="0" applyFont="1" applyAlignment="1" applyProtection="1">
      <alignment horizontal="center" vertical="center"/>
    </xf>
    <xf numFmtId="0" fontId="88" fillId="0" borderId="0" xfId="32" applyFont="1" applyProtection="1"/>
    <xf numFmtId="0" fontId="63" fillId="0" borderId="0" xfId="32" applyFont="1" applyProtection="1"/>
    <xf numFmtId="0" fontId="88" fillId="0" borderId="0" xfId="32" applyFont="1" applyAlignment="1" applyProtection="1">
      <alignment horizontal="center"/>
    </xf>
    <xf numFmtId="166" fontId="49" fillId="24" borderId="61" xfId="34" applyNumberFormat="1" applyFont="1" applyFill="1" applyBorder="1" applyAlignment="1" applyProtection="1">
      <alignment horizontal="center" vertical="center" wrapText="1"/>
    </xf>
    <xf numFmtId="0" fontId="47" fillId="0" borderId="95" xfId="0" applyNumberFormat="1" applyFont="1" applyFill="1" applyBorder="1" applyAlignment="1" applyProtection="1">
      <alignment horizontal="center" vertical="center" wrapText="1"/>
    </xf>
    <xf numFmtId="1" fontId="47" fillId="0" borderId="61" xfId="0" applyNumberFormat="1" applyFont="1" applyFill="1" applyBorder="1" applyAlignment="1" applyProtection="1">
      <alignment horizontal="center" vertical="center" wrapText="1"/>
    </xf>
    <xf numFmtId="14" fontId="21" fillId="0" borderId="95" xfId="0" applyNumberFormat="1" applyFont="1" applyFill="1" applyBorder="1" applyAlignment="1" applyProtection="1">
      <alignment horizontal="center" vertical="center" wrapText="1"/>
    </xf>
    <xf numFmtId="0" fontId="47" fillId="0" borderId="95" xfId="0" applyFont="1" applyFill="1" applyBorder="1" applyAlignment="1" applyProtection="1">
      <alignment horizontal="center" vertical="center" wrapText="1"/>
    </xf>
    <xf numFmtId="0" fontId="47" fillId="0" borderId="61" xfId="0" applyNumberFormat="1" applyFont="1" applyFill="1" applyBorder="1" applyAlignment="1" applyProtection="1">
      <alignment horizontal="center" vertical="center" wrapText="1"/>
    </xf>
    <xf numFmtId="14" fontId="21" fillId="24" borderId="95" xfId="0" applyNumberFormat="1" applyFont="1" applyFill="1" applyBorder="1" applyAlignment="1" applyProtection="1">
      <alignment horizontal="justify" vertical="center" wrapText="1"/>
    </xf>
    <xf numFmtId="166" fontId="49" fillId="24" borderId="61" xfId="34" applyNumberFormat="1" applyFont="1" applyFill="1" applyBorder="1" applyAlignment="1" applyProtection="1">
      <alignment horizontal="center" vertical="center" wrapText="1"/>
    </xf>
    <xf numFmtId="0" fontId="47" fillId="8" borderId="61" xfId="0" applyNumberFormat="1" applyFont="1" applyFill="1" applyBorder="1" applyAlignment="1" applyProtection="1">
      <alignment horizontal="center" vertical="center" wrapText="1"/>
    </xf>
    <xf numFmtId="14" fontId="47" fillId="0" borderId="61" xfId="0" applyNumberFormat="1" applyFont="1" applyFill="1" applyBorder="1" applyAlignment="1" applyProtection="1">
      <alignment horizontal="center" vertical="center" wrapText="1"/>
    </xf>
    <xf numFmtId="0" fontId="47" fillId="0" borderId="61" xfId="0" applyNumberFormat="1" applyFont="1" applyFill="1" applyBorder="1" applyAlignment="1" applyProtection="1">
      <alignment horizontal="center" vertical="center" wrapText="1"/>
    </xf>
    <xf numFmtId="0" fontId="3" fillId="0" borderId="0" xfId="8" applyFont="1" applyProtection="1"/>
    <xf numFmtId="0" fontId="3" fillId="0" borderId="0" xfId="8" applyFont="1" applyFill="1" applyProtection="1"/>
    <xf numFmtId="0" fontId="50" fillId="0" borderId="96" xfId="32" applyFont="1" applyBorder="1" applyAlignment="1" applyProtection="1">
      <alignment horizontal="center" vertical="center" wrapText="1"/>
    </xf>
    <xf numFmtId="0" fontId="19" fillId="0" borderId="0" xfId="32" applyFont="1" applyProtection="1"/>
    <xf numFmtId="0" fontId="19" fillId="0" borderId="0" xfId="32" applyFont="1" applyFill="1" applyProtection="1"/>
    <xf numFmtId="0" fontId="47" fillId="0" borderId="61" xfId="0" applyNumberFormat="1" applyFont="1" applyFill="1" applyBorder="1" applyAlignment="1" applyProtection="1">
      <alignment horizontal="center" vertical="center" wrapText="1"/>
    </xf>
    <xf numFmtId="166" fontId="49" fillId="24" borderId="61" xfId="34" applyNumberFormat="1" applyFont="1" applyFill="1" applyBorder="1" applyAlignment="1" applyProtection="1">
      <alignment horizontal="center" vertical="center" wrapText="1"/>
    </xf>
    <xf numFmtId="0" fontId="50" fillId="0" borderId="96" xfId="32" applyFont="1" applyFill="1" applyBorder="1" applyAlignment="1" applyProtection="1">
      <alignment horizontal="left" vertical="center" wrapText="1"/>
    </xf>
    <xf numFmtId="0" fontId="25" fillId="40" borderId="96" xfId="32" applyFont="1" applyFill="1" applyBorder="1" applyAlignment="1" applyProtection="1">
      <alignment horizontal="center" vertical="center" wrapText="1"/>
    </xf>
    <xf numFmtId="0" fontId="25" fillId="41" borderId="69" xfId="32" applyFont="1" applyFill="1" applyBorder="1" applyAlignment="1" applyProtection="1">
      <alignment horizontal="center" vertical="center" wrapText="1"/>
    </xf>
    <xf numFmtId="9" fontId="47" fillId="0" borderId="95" xfId="0" applyNumberFormat="1" applyFont="1" applyFill="1" applyBorder="1" applyAlignment="1" applyProtection="1">
      <alignment horizontal="center" vertical="center" wrapText="1"/>
    </xf>
    <xf numFmtId="9" fontId="94" fillId="42" borderId="95" xfId="0" applyNumberFormat="1" applyFont="1" applyFill="1" applyBorder="1" applyAlignment="1" applyProtection="1">
      <alignment horizontal="center"/>
    </xf>
    <xf numFmtId="0" fontId="80" fillId="8" borderId="0" xfId="0" applyFont="1" applyFill="1" applyBorder="1" applyAlignment="1" applyProtection="1">
      <alignment horizontal="center" wrapText="1"/>
    </xf>
    <xf numFmtId="0" fontId="84" fillId="8" borderId="0" xfId="0" applyFont="1" applyFill="1" applyProtection="1"/>
    <xf numFmtId="10" fontId="81" fillId="41" borderId="61" xfId="0" applyNumberFormat="1" applyFont="1" applyFill="1" applyBorder="1" applyAlignment="1" applyProtection="1">
      <alignment horizontal="center"/>
    </xf>
    <xf numFmtId="9" fontId="56" fillId="39" borderId="61" xfId="0" applyNumberFormat="1" applyFont="1" applyFill="1" applyBorder="1" applyAlignment="1" applyProtection="1">
      <alignment horizontal="center"/>
    </xf>
    <xf numFmtId="0" fontId="88" fillId="8" borderId="0" xfId="32" applyFont="1" applyFill="1" applyProtection="1"/>
    <xf numFmtId="0" fontId="25" fillId="41" borderId="70" xfId="32" applyFont="1" applyFill="1" applyBorder="1" applyAlignment="1" applyProtection="1">
      <alignment horizontal="center" vertical="center" wrapText="1"/>
    </xf>
    <xf numFmtId="0" fontId="2" fillId="0" borderId="0" xfId="8" applyFont="1" applyProtection="1"/>
    <xf numFmtId="0" fontId="2" fillId="0" borderId="0" xfId="8" applyFont="1" applyFill="1" applyProtection="1"/>
    <xf numFmtId="166" fontId="21" fillId="24" borderId="121" xfId="0" applyNumberFormat="1" applyFont="1" applyFill="1" applyBorder="1" applyAlignment="1" applyProtection="1">
      <alignment horizontal="center" vertical="center" wrapText="1"/>
    </xf>
    <xf numFmtId="9" fontId="50" fillId="8" borderId="121" xfId="0" applyNumberFormat="1" applyFont="1" applyFill="1" applyBorder="1" applyAlignment="1" applyProtection="1">
      <alignment horizontal="center" vertical="center" wrapText="1"/>
    </xf>
    <xf numFmtId="166" fontId="27" fillId="24" borderId="121" xfId="0" applyNumberFormat="1" applyFont="1" applyFill="1" applyBorder="1" applyAlignment="1" applyProtection="1">
      <alignment horizontal="center" vertical="center" wrapText="1"/>
    </xf>
    <xf numFmtId="0" fontId="50" fillId="8" borderId="121" xfId="8" applyFont="1" applyFill="1" applyBorder="1" applyAlignment="1" applyProtection="1">
      <alignment horizontal="center" vertical="center" wrapText="1"/>
    </xf>
    <xf numFmtId="166" fontId="27" fillId="24" borderId="122" xfId="0" applyNumberFormat="1" applyFont="1" applyFill="1" applyBorder="1" applyAlignment="1" applyProtection="1">
      <alignment horizontal="center" vertical="center" wrapText="1"/>
    </xf>
    <xf numFmtId="0" fontId="50" fillId="8" borderId="121" xfId="8" applyNumberFormat="1" applyFont="1" applyFill="1" applyBorder="1" applyAlignment="1" applyProtection="1">
      <alignment horizontal="center" vertical="center" wrapText="1"/>
    </xf>
    <xf numFmtId="9" fontId="50" fillId="8" borderId="122" xfId="8" applyNumberFormat="1" applyFont="1" applyFill="1" applyBorder="1" applyAlignment="1" applyProtection="1">
      <alignment horizontal="center" vertical="center" wrapText="1"/>
    </xf>
    <xf numFmtId="1" fontId="50" fillId="8" borderId="121" xfId="8" applyNumberFormat="1" applyFont="1" applyFill="1" applyBorder="1" applyAlignment="1" applyProtection="1">
      <alignment horizontal="center" vertical="center" wrapText="1"/>
    </xf>
    <xf numFmtId="14" fontId="50" fillId="8" borderId="121" xfId="0" applyNumberFormat="1" applyFont="1" applyFill="1" applyBorder="1" applyAlignment="1" applyProtection="1">
      <alignment horizontal="center" vertical="center" wrapText="1"/>
    </xf>
    <xf numFmtId="0" fontId="92" fillId="8" borderId="121" xfId="8" applyNumberFormat="1" applyFont="1" applyFill="1" applyBorder="1" applyAlignment="1" applyProtection="1">
      <alignment horizontal="center" vertical="center" wrapText="1"/>
    </xf>
    <xf numFmtId="9" fontId="92" fillId="8" borderId="122" xfId="8" applyNumberFormat="1" applyFont="1" applyFill="1" applyBorder="1" applyAlignment="1" applyProtection="1">
      <alignment horizontal="center" vertical="center" wrapText="1"/>
    </xf>
    <xf numFmtId="0" fontId="88" fillId="0" borderId="121" xfId="0" applyFont="1" applyBorder="1" applyProtection="1"/>
    <xf numFmtId="0" fontId="50" fillId="8" borderId="121" xfId="0" applyFont="1" applyFill="1" applyBorder="1" applyAlignment="1" applyProtection="1">
      <alignment horizontal="center" vertical="center" wrapText="1"/>
    </xf>
    <xf numFmtId="9" fontId="50" fillId="8" borderId="121" xfId="35" applyNumberFormat="1" applyFont="1" applyFill="1" applyBorder="1" applyAlignment="1" applyProtection="1">
      <alignment horizontal="center" vertical="center" wrapText="1"/>
    </xf>
    <xf numFmtId="0" fontId="50" fillId="8" borderId="121" xfId="35" applyNumberFormat="1" applyFont="1" applyFill="1" applyBorder="1" applyAlignment="1" applyProtection="1">
      <alignment horizontal="center" vertical="center" wrapText="1"/>
    </xf>
    <xf numFmtId="0" fontId="92" fillId="8" borderId="121" xfId="8" applyFont="1" applyFill="1" applyBorder="1" applyAlignment="1" applyProtection="1">
      <alignment horizontal="center" vertical="center" wrapText="1"/>
    </xf>
    <xf numFmtId="0" fontId="92" fillId="8" borderId="121" xfId="0" applyFont="1" applyFill="1" applyBorder="1" applyAlignment="1" applyProtection="1">
      <alignment horizontal="center" vertical="center" wrapText="1"/>
    </xf>
    <xf numFmtId="0" fontId="25" fillId="24" borderId="121" xfId="32" applyFont="1" applyFill="1" applyBorder="1" applyAlignment="1" applyProtection="1">
      <alignment horizontal="center" vertical="center" wrapText="1"/>
    </xf>
    <xf numFmtId="0" fontId="54" fillId="0" borderId="121" xfId="8" applyFont="1" applyBorder="1" applyProtection="1"/>
    <xf numFmtId="0" fontId="47" fillId="0" borderId="96" xfId="32" applyFont="1" applyFill="1" applyBorder="1" applyAlignment="1" applyProtection="1">
      <alignment horizontal="center" vertical="center" wrapText="1"/>
    </xf>
    <xf numFmtId="0" fontId="50" fillId="0" borderId="69" xfId="32" applyFont="1" applyFill="1" applyBorder="1" applyAlignment="1" applyProtection="1">
      <alignment horizontal="center" vertical="center" wrapText="1"/>
    </xf>
    <xf numFmtId="0" fontId="81" fillId="8" borderId="0" xfId="0" applyFont="1" applyFill="1" applyBorder="1" applyAlignment="1" applyProtection="1">
      <alignment horizontal="center" wrapText="1"/>
    </xf>
    <xf numFmtId="0" fontId="12" fillId="8" borderId="0" xfId="32" applyFill="1" applyProtection="1"/>
    <xf numFmtId="0" fontId="50" fillId="0" borderId="121" xfId="32" applyFont="1" applyBorder="1" applyAlignment="1" applyProtection="1">
      <alignment horizontal="center" vertical="center" wrapText="1"/>
    </xf>
    <xf numFmtId="0" fontId="47" fillId="8" borderId="121" xfId="0" applyNumberFormat="1" applyFont="1" applyFill="1" applyBorder="1" applyAlignment="1" applyProtection="1">
      <alignment horizontal="center" vertical="center" wrapText="1"/>
    </xf>
    <xf numFmtId="0" fontId="26" fillId="24" borderId="121" xfId="32" applyFont="1" applyFill="1" applyBorder="1" applyAlignment="1" applyProtection="1">
      <alignment horizontal="center" vertical="center" wrapText="1"/>
    </xf>
    <xf numFmtId="0" fontId="25" fillId="40" borderId="96" xfId="32" applyFont="1" applyFill="1" applyBorder="1" applyAlignment="1" applyProtection="1">
      <alignment horizontal="center" vertical="center" wrapText="1"/>
    </xf>
    <xf numFmtId="0" fontId="50" fillId="0" borderId="96" xfId="32" applyFont="1" applyFill="1" applyBorder="1" applyAlignment="1" applyProtection="1">
      <alignment horizontal="center" vertical="center" wrapText="1"/>
    </xf>
    <xf numFmtId="0" fontId="47" fillId="8" borderId="121" xfId="0" applyFont="1" applyFill="1" applyBorder="1" applyAlignment="1" applyProtection="1">
      <alignment horizontal="center" vertical="center" wrapText="1"/>
    </xf>
    <xf numFmtId="0" fontId="21" fillId="0" borderId="69" xfId="32" applyFont="1" applyBorder="1" applyAlignment="1" applyProtection="1">
      <alignment horizontal="center" vertical="center"/>
    </xf>
    <xf numFmtId="0" fontId="50" fillId="0" borderId="121" xfId="32" applyFont="1" applyFill="1" applyBorder="1" applyAlignment="1" applyProtection="1">
      <alignment horizontal="center" vertical="center" wrapText="1"/>
    </xf>
    <xf numFmtId="0" fontId="25" fillId="41" borderId="69" xfId="32" applyFont="1" applyFill="1" applyBorder="1" applyAlignment="1" applyProtection="1">
      <alignment horizontal="center" vertical="center" wrapText="1"/>
    </xf>
    <xf numFmtId="14" fontId="65" fillId="41" borderId="69" xfId="32" applyNumberFormat="1" applyFont="1" applyFill="1" applyBorder="1" applyAlignment="1" applyProtection="1">
      <alignment horizontal="center" vertical="center" wrapText="1"/>
    </xf>
    <xf numFmtId="0" fontId="65" fillId="41" borderId="69" xfId="32" applyFont="1" applyFill="1" applyBorder="1" applyAlignment="1" applyProtection="1">
      <alignment horizontal="center" vertical="center" wrapText="1"/>
    </xf>
    <xf numFmtId="0" fontId="18" fillId="8" borderId="0" xfId="0" applyFont="1" applyFill="1" applyProtection="1"/>
    <xf numFmtId="14" fontId="27" fillId="8" borderId="121" xfId="0" applyNumberFormat="1"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0" fontId="47" fillId="0" borderId="122" xfId="0" applyFont="1" applyFill="1" applyBorder="1" applyAlignment="1" applyProtection="1">
      <alignment horizontal="center" vertical="center" wrapText="1"/>
    </xf>
    <xf numFmtId="0" fontId="50" fillId="8" borderId="121" xfId="0" applyNumberFormat="1" applyFont="1" applyFill="1" applyBorder="1" applyAlignment="1" applyProtection="1">
      <alignment horizontal="center" vertical="center" wrapText="1"/>
    </xf>
    <xf numFmtId="9" fontId="50" fillId="43" borderId="121" xfId="24" applyFont="1" applyFill="1" applyBorder="1" applyAlignment="1" applyProtection="1">
      <alignment horizontal="center" vertical="center" wrapText="1"/>
    </xf>
    <xf numFmtId="0" fontId="50" fillId="43" borderId="121" xfId="0" applyFont="1" applyFill="1" applyBorder="1" applyAlignment="1" applyProtection="1">
      <alignment horizontal="center" vertical="center" wrapText="1"/>
    </xf>
    <xf numFmtId="166" fontId="50" fillId="43" borderId="122" xfId="8" applyNumberFormat="1" applyFont="1" applyFill="1" applyBorder="1" applyAlignment="1" applyProtection="1">
      <alignment horizontal="center" vertical="center"/>
    </xf>
    <xf numFmtId="9" fontId="50" fillId="43" borderId="123" xfId="8" applyNumberFormat="1" applyFont="1" applyFill="1" applyBorder="1" applyAlignment="1" applyProtection="1">
      <alignment vertical="center"/>
    </xf>
    <xf numFmtId="1" fontId="50" fillId="43" borderId="122" xfId="8" applyNumberFormat="1" applyFont="1" applyFill="1" applyBorder="1" applyAlignment="1" applyProtection="1">
      <alignment horizontal="center" vertical="center"/>
    </xf>
    <xf numFmtId="0" fontId="47" fillId="8" borderId="69" xfId="32" applyFont="1" applyFill="1" applyBorder="1" applyAlignment="1" applyProtection="1">
      <alignment horizontal="center" vertical="center" wrapText="1"/>
    </xf>
    <xf numFmtId="0" fontId="98" fillId="0" borderId="0" xfId="0" applyFont="1" applyProtection="1"/>
    <xf numFmtId="0" fontId="98" fillId="0" borderId="0" xfId="0" applyFont="1" applyFill="1" applyProtection="1"/>
    <xf numFmtId="0" fontId="98" fillId="0" borderId="0" xfId="32" applyFont="1" applyProtection="1"/>
    <xf numFmtId="0" fontId="21" fillId="0" borderId="69" xfId="32" applyFont="1" applyFill="1" applyBorder="1" applyAlignment="1" applyProtection="1">
      <alignment horizontal="left" vertical="center" wrapText="1"/>
    </xf>
    <xf numFmtId="1" fontId="21" fillId="0" borderId="69" xfId="32" applyNumberFormat="1" applyFont="1" applyBorder="1" applyAlignment="1" applyProtection="1">
      <alignment vertical="center"/>
    </xf>
    <xf numFmtId="1" fontId="21" fillId="0" borderId="69" xfId="32" applyNumberFormat="1" applyFont="1" applyBorder="1" applyAlignment="1" applyProtection="1">
      <alignment horizontal="center" vertical="center"/>
    </xf>
    <xf numFmtId="14" fontId="23" fillId="0" borderId="69" xfId="32" applyNumberFormat="1" applyFont="1" applyBorder="1" applyAlignment="1" applyProtection="1">
      <alignment horizontal="center" vertical="center" wrapText="1"/>
    </xf>
    <xf numFmtId="0" fontId="21" fillId="0" borderId="69" xfId="32" applyFont="1" applyBorder="1" applyAlignment="1" applyProtection="1">
      <alignment horizontal="center" vertical="center" wrapText="1"/>
    </xf>
    <xf numFmtId="0" fontId="47" fillId="43" borderId="122" xfId="0" applyFont="1" applyFill="1" applyBorder="1" applyAlignment="1" applyProtection="1">
      <alignment horizontal="center" vertical="center" wrapText="1"/>
    </xf>
    <xf numFmtId="0" fontId="47" fillId="43" borderId="122" xfId="32" applyFont="1" applyFill="1" applyBorder="1" applyAlignment="1" applyProtection="1">
      <alignment horizontal="center" vertical="center" wrapText="1"/>
    </xf>
    <xf numFmtId="0" fontId="47" fillId="43" borderId="122" xfId="32" applyFont="1" applyFill="1" applyBorder="1" applyAlignment="1" applyProtection="1">
      <alignment vertical="center" wrapText="1"/>
    </xf>
    <xf numFmtId="9" fontId="47" fillId="43" borderId="122" xfId="0" applyNumberFormat="1" applyFont="1" applyFill="1" applyBorder="1" applyAlignment="1" applyProtection="1">
      <alignment vertical="center" wrapText="1"/>
    </xf>
    <xf numFmtId="0" fontId="18" fillId="43" borderId="122" xfId="32" applyFont="1" applyFill="1" applyBorder="1" applyProtection="1"/>
    <xf numFmtId="0" fontId="21" fillId="43" borderId="69" xfId="32" applyFont="1" applyFill="1" applyBorder="1" applyAlignment="1" applyProtection="1">
      <alignment horizontal="center" vertical="center" wrapText="1"/>
    </xf>
    <xf numFmtId="0" fontId="21" fillId="43" borderId="69" xfId="32" applyFont="1" applyFill="1" applyBorder="1" applyAlignment="1" applyProtection="1">
      <alignment horizontal="center" vertical="center"/>
    </xf>
    <xf numFmtId="1" fontId="21" fillId="43" borderId="69" xfId="32" applyNumberFormat="1" applyFont="1" applyFill="1" applyBorder="1" applyAlignment="1" applyProtection="1">
      <alignment vertical="center"/>
    </xf>
    <xf numFmtId="1" fontId="21" fillId="43" borderId="69" xfId="32" applyNumberFormat="1" applyFont="1" applyFill="1" applyBorder="1" applyAlignment="1" applyProtection="1">
      <alignment horizontal="center" vertical="center"/>
    </xf>
    <xf numFmtId="0" fontId="92" fillId="6" borderId="69" xfId="13" applyFont="1" applyFill="1" applyBorder="1" applyAlignment="1" applyProtection="1">
      <alignment horizontal="center" vertical="center" wrapText="1"/>
    </xf>
    <xf numFmtId="0" fontId="92" fillId="0" borderId="69" xfId="13" applyFont="1" applyFill="1" applyBorder="1" applyAlignment="1" applyProtection="1">
      <alignment horizontal="center" vertical="center" wrapText="1"/>
    </xf>
    <xf numFmtId="0" fontId="92" fillId="6" borderId="69" xfId="32" applyFont="1" applyFill="1" applyBorder="1" applyAlignment="1" applyProtection="1">
      <alignment horizontal="center" vertical="center" wrapText="1"/>
    </xf>
    <xf numFmtId="0" fontId="93" fillId="0" borderId="69" xfId="32" applyFont="1" applyBorder="1" applyProtection="1"/>
    <xf numFmtId="9" fontId="92" fillId="6" borderId="69" xfId="32" applyNumberFormat="1" applyFont="1" applyFill="1" applyBorder="1" applyAlignment="1" applyProtection="1">
      <alignment horizontal="center" vertical="center" wrapText="1"/>
    </xf>
    <xf numFmtId="0" fontId="92" fillId="0" borderId="69" xfId="32" applyFont="1" applyFill="1" applyBorder="1" applyAlignment="1" applyProtection="1">
      <alignment horizontal="center" vertical="center" wrapText="1"/>
    </xf>
    <xf numFmtId="14" fontId="92" fillId="0" borderId="69" xfId="32" applyNumberFormat="1" applyFont="1" applyFill="1" applyBorder="1" applyAlignment="1" applyProtection="1">
      <alignment horizontal="center" vertical="center" wrapText="1"/>
    </xf>
    <xf numFmtId="0" fontId="92" fillId="43" borderId="69" xfId="13" applyFont="1" applyFill="1" applyBorder="1" applyAlignment="1" applyProtection="1">
      <alignment horizontal="center" vertical="center" wrapText="1"/>
    </xf>
    <xf numFmtId="0" fontId="92" fillId="43" borderId="69" xfId="32" applyFont="1" applyFill="1" applyBorder="1" applyAlignment="1" applyProtection="1">
      <alignment horizontal="center" vertical="center" wrapText="1"/>
    </xf>
    <xf numFmtId="0" fontId="100" fillId="0" borderId="0" xfId="0" applyFont="1" applyProtection="1"/>
    <xf numFmtId="0" fontId="47" fillId="0" borderId="108" xfId="32" applyFont="1" applyFill="1" applyBorder="1" applyAlignment="1" applyProtection="1">
      <alignment horizontal="center" vertical="center" wrapText="1"/>
    </xf>
    <xf numFmtId="0" fontId="50" fillId="43" borderId="96" xfId="32" applyFont="1" applyFill="1" applyBorder="1" applyAlignment="1" applyProtection="1">
      <alignment horizontal="left" vertical="center" wrapText="1"/>
    </xf>
    <xf numFmtId="9" fontId="95" fillId="43" borderId="96" xfId="32" applyNumberFormat="1" applyFont="1" applyFill="1" applyBorder="1" applyAlignment="1" applyProtection="1">
      <alignment horizontal="center" vertical="center" wrapText="1"/>
    </xf>
    <xf numFmtId="0" fontId="86" fillId="43" borderId="96" xfId="32" applyFont="1" applyFill="1" applyBorder="1" applyAlignment="1" applyProtection="1">
      <alignment horizontal="center" vertical="center" wrapText="1"/>
    </xf>
    <xf numFmtId="9" fontId="86" fillId="43" borderId="96" xfId="32" applyNumberFormat="1" applyFont="1" applyFill="1" applyBorder="1" applyAlignment="1" applyProtection="1">
      <alignment horizontal="center" vertical="center" wrapText="1"/>
    </xf>
    <xf numFmtId="0" fontId="47" fillId="0" borderId="108" xfId="32" applyFont="1" applyFill="1" applyBorder="1" applyAlignment="1" applyProtection="1">
      <alignment horizontal="center" vertical="center"/>
    </xf>
    <xf numFmtId="0" fontId="47" fillId="0" borderId="96" xfId="32" applyFont="1" applyFill="1" applyBorder="1" applyAlignment="1" applyProtection="1">
      <alignment horizontal="center" vertical="center"/>
    </xf>
    <xf numFmtId="0" fontId="47" fillId="0" borderId="117" xfId="32" applyFont="1" applyFill="1" applyBorder="1" applyAlignment="1" applyProtection="1">
      <alignment horizontal="center" vertical="center" wrapText="1"/>
    </xf>
    <xf numFmtId="0" fontId="23" fillId="0" borderId="96" xfId="32" applyFont="1" applyFill="1" applyBorder="1" applyAlignment="1" applyProtection="1">
      <alignment horizontal="justify" vertical="center" wrapText="1"/>
    </xf>
    <xf numFmtId="0" fontId="47" fillId="8" borderId="122" xfId="0" applyFont="1" applyFill="1" applyBorder="1" applyAlignment="1" applyProtection="1">
      <alignment horizontal="center" vertical="center" wrapText="1"/>
    </xf>
    <xf numFmtId="0" fontId="50" fillId="0" borderId="69" xfId="32" applyFont="1" applyFill="1" applyBorder="1" applyAlignment="1" applyProtection="1">
      <alignment horizontal="center" vertical="center" wrapText="1"/>
    </xf>
    <xf numFmtId="0" fontId="47" fillId="43" borderId="61" xfId="0" applyNumberFormat="1" applyFont="1" applyFill="1" applyBorder="1" applyAlignment="1" applyProtection="1">
      <alignment horizontal="center" vertical="center" wrapText="1"/>
    </xf>
    <xf numFmtId="0" fontId="47" fillId="0" borderId="121" xfId="0" applyNumberFormat="1" applyFont="1" applyFill="1" applyBorder="1" applyAlignment="1" applyProtection="1">
      <alignment horizontal="center" vertical="center" wrapText="1"/>
    </xf>
    <xf numFmtId="14" fontId="21" fillId="0" borderId="121" xfId="0" applyNumberFormat="1" applyFont="1" applyFill="1" applyBorder="1" applyAlignment="1" applyProtection="1">
      <alignment horizontal="center" vertical="center" wrapText="1"/>
    </xf>
    <xf numFmtId="9" fontId="50" fillId="8" borderId="121" xfId="24" applyFont="1" applyFill="1" applyBorder="1" applyAlignment="1" applyProtection="1">
      <alignment horizontal="center" vertical="center" wrapText="1"/>
    </xf>
    <xf numFmtId="9" fontId="50" fillId="43" borderId="121" xfId="0" applyNumberFormat="1"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9" fontId="50" fillId="43" borderId="121" xfId="35" applyNumberFormat="1" applyFont="1" applyFill="1" applyBorder="1" applyAlignment="1" applyProtection="1">
      <alignment horizontal="center" vertical="center" wrapText="1"/>
    </xf>
    <xf numFmtId="9" fontId="50" fillId="0" borderId="96" xfId="32" applyNumberFormat="1" applyFont="1" applyFill="1" applyBorder="1" applyAlignment="1" applyProtection="1">
      <alignment horizontal="center" vertical="center" wrapText="1"/>
    </xf>
    <xf numFmtId="0" fontId="23" fillId="0" borderId="108" xfId="32" applyFont="1" applyFill="1" applyBorder="1" applyAlignment="1" applyProtection="1">
      <alignment horizontal="center" vertical="center" wrapText="1"/>
    </xf>
    <xf numFmtId="0" fontId="21" fillId="0" borderId="108" xfId="32" applyFont="1" applyBorder="1" applyAlignment="1" applyProtection="1">
      <alignment horizontal="center" vertical="center" wrapText="1"/>
    </xf>
    <xf numFmtId="0" fontId="23" fillId="0" borderId="108" xfId="32" applyFont="1" applyBorder="1" applyAlignment="1" applyProtection="1">
      <alignment horizontal="center" vertical="center" wrapText="1"/>
    </xf>
    <xf numFmtId="9" fontId="23" fillId="0" borderId="108" xfId="32" applyNumberFormat="1" applyFont="1" applyFill="1" applyBorder="1" applyAlignment="1" applyProtection="1">
      <alignment horizontal="center" vertical="center" wrapText="1"/>
    </xf>
    <xf numFmtId="0" fontId="47" fillId="0" borderId="108" xfId="32" applyFont="1" applyBorder="1" applyAlignment="1" applyProtection="1">
      <alignment horizontal="center" vertical="center" wrapText="1"/>
    </xf>
    <xf numFmtId="0" fontId="54" fillId="40" borderId="108" xfId="32" applyNumberFormat="1" applyFont="1" applyFill="1" applyBorder="1" applyAlignment="1" applyProtection="1">
      <alignment horizontal="center" vertical="center" wrapText="1"/>
    </xf>
    <xf numFmtId="0" fontId="47" fillId="8" borderId="121" xfId="0" applyNumberFormat="1" applyFont="1" applyFill="1" applyBorder="1" applyAlignment="1" applyProtection="1">
      <alignment horizontal="center" vertical="center" wrapText="1"/>
    </xf>
    <xf numFmtId="0" fontId="47" fillId="0" borderId="101" xfId="0" applyNumberFormat="1" applyFont="1" applyFill="1" applyBorder="1" applyAlignment="1" applyProtection="1">
      <alignment horizontal="center" vertical="center" wrapText="1"/>
    </xf>
    <xf numFmtId="9" fontId="47" fillId="0" borderId="95" xfId="0" applyNumberFormat="1" applyFont="1" applyFill="1" applyBorder="1" applyAlignment="1" applyProtection="1">
      <alignment horizontal="center" vertical="center" wrapText="1"/>
    </xf>
    <xf numFmtId="1" fontId="50" fillId="8" borderId="121" xfId="24" applyNumberFormat="1" applyFont="1" applyFill="1" applyBorder="1" applyAlignment="1" applyProtection="1">
      <alignment horizontal="center" vertical="center" wrapText="1"/>
    </xf>
    <xf numFmtId="9" fontId="92" fillId="8" borderId="122" xfId="8" applyNumberFormat="1"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1" fontId="50" fillId="8" borderId="122" xfId="8" applyNumberFormat="1" applyFont="1" applyFill="1" applyBorder="1" applyAlignment="1" applyProtection="1">
      <alignment horizontal="center" vertical="center" wrapText="1"/>
    </xf>
    <xf numFmtId="166" fontId="27" fillId="24" borderId="122" xfId="0" applyNumberFormat="1" applyFont="1" applyFill="1" applyBorder="1" applyAlignment="1" applyProtection="1">
      <alignment horizontal="center" vertical="center" wrapText="1"/>
    </xf>
    <xf numFmtId="0" fontId="27" fillId="0" borderId="69" xfId="32" applyFont="1" applyFill="1" applyBorder="1" applyAlignment="1" applyProtection="1">
      <alignment horizontal="center" vertical="center" wrapText="1"/>
    </xf>
    <xf numFmtId="0" fontId="50" fillId="8" borderId="96" xfId="32" applyFont="1" applyFill="1" applyBorder="1" applyAlignment="1" applyProtection="1">
      <alignment horizontal="left" vertical="center" wrapText="1"/>
    </xf>
    <xf numFmtId="9" fontId="95" fillId="8" borderId="96" xfId="32" applyNumberFormat="1" applyFont="1" applyFill="1" applyBorder="1" applyAlignment="1" applyProtection="1">
      <alignment horizontal="center" vertical="center" wrapText="1"/>
    </xf>
    <xf numFmtId="9" fontId="50" fillId="8" borderId="96" xfId="32" applyNumberFormat="1" applyFont="1" applyFill="1" applyBorder="1" applyAlignment="1" applyProtection="1">
      <alignment horizontal="center" vertical="center" wrapText="1"/>
    </xf>
    <xf numFmtId="0" fontId="23" fillId="0" borderId="96" xfId="32" applyFont="1" applyFill="1" applyBorder="1" applyAlignment="1" applyProtection="1">
      <alignment horizontal="center" vertical="center" wrapText="1"/>
    </xf>
    <xf numFmtId="0" fontId="47" fillId="8" borderId="95" xfId="0" applyNumberFormat="1" applyFont="1" applyFill="1" applyBorder="1" applyAlignment="1" applyProtection="1">
      <alignment horizontal="center" vertical="center" wrapText="1"/>
    </xf>
    <xf numFmtId="0" fontId="25" fillId="8" borderId="122" xfId="13" applyFont="1" applyFill="1" applyBorder="1" applyAlignment="1" applyProtection="1">
      <alignment horizontal="center" vertical="center" wrapText="1"/>
    </xf>
    <xf numFmtId="0" fontId="47" fillId="8" borderId="122" xfId="0" applyNumberFormat="1" applyFont="1" applyFill="1" applyBorder="1" applyAlignment="1" applyProtection="1">
      <alignment horizontal="center" vertical="center" wrapText="1"/>
    </xf>
    <xf numFmtId="166" fontId="49" fillId="24" borderId="121" xfId="34" applyNumberFormat="1" applyFont="1" applyFill="1" applyBorder="1" applyAlignment="1" applyProtection="1">
      <alignment horizontal="center" vertical="center" wrapText="1"/>
    </xf>
    <xf numFmtId="9" fontId="47" fillId="43" borderId="121" xfId="0" applyNumberFormat="1" applyFont="1" applyFill="1" applyBorder="1" applyAlignment="1" applyProtection="1">
      <alignment horizontal="center" vertical="center" wrapText="1"/>
    </xf>
    <xf numFmtId="9" fontId="47" fillId="43" borderId="121" xfId="24" applyFont="1" applyFill="1" applyBorder="1" applyAlignment="1" applyProtection="1">
      <alignment horizontal="center" vertical="center" wrapText="1"/>
    </xf>
    <xf numFmtId="1" fontId="47" fillId="43" borderId="121" xfId="24" applyNumberFormat="1" applyFont="1" applyFill="1" applyBorder="1" applyAlignment="1" applyProtection="1">
      <alignment horizontal="center" vertical="center" wrapText="1"/>
    </xf>
    <xf numFmtId="1" fontId="50" fillId="8" borderId="121" xfId="74" applyNumberFormat="1" applyFont="1" applyFill="1" applyBorder="1" applyAlignment="1" applyProtection="1">
      <alignment horizontal="center" vertical="center" wrapText="1"/>
    </xf>
    <xf numFmtId="0" fontId="50" fillId="8" borderId="121" xfId="74" applyNumberFormat="1" applyFont="1" applyFill="1" applyBorder="1" applyAlignment="1" applyProtection="1">
      <alignment horizontal="center" vertical="center" wrapText="1"/>
    </xf>
    <xf numFmtId="0" fontId="50" fillId="8" borderId="121" xfId="74" applyNumberFormat="1" applyFont="1" applyFill="1" applyBorder="1" applyAlignment="1" applyProtection="1">
      <alignment horizontal="center" vertical="center" wrapText="1"/>
    </xf>
    <xf numFmtId="9" fontId="50" fillId="8" borderId="121" xfId="24" applyFont="1" applyFill="1" applyBorder="1" applyAlignment="1" applyProtection="1">
      <alignment horizontal="center" vertical="center" wrapText="1"/>
    </xf>
    <xf numFmtId="0" fontId="50" fillId="8" borderId="70" xfId="32" applyFont="1" applyFill="1" applyBorder="1" applyAlignment="1" applyProtection="1">
      <alignment horizontal="center" vertical="center" wrapText="1"/>
    </xf>
    <xf numFmtId="9" fontId="92" fillId="6" borderId="69" xfId="24" applyFont="1" applyFill="1" applyBorder="1" applyAlignment="1" applyProtection="1">
      <alignment horizontal="center" vertical="center" wrapText="1"/>
    </xf>
    <xf numFmtId="14" fontId="27" fillId="0" borderId="69" xfId="32" applyNumberFormat="1" applyFont="1" applyFill="1" applyBorder="1" applyAlignment="1" applyProtection="1">
      <alignment horizontal="center" vertical="center" wrapText="1"/>
    </xf>
    <xf numFmtId="0" fontId="47" fillId="0" borderId="108" xfId="32" applyFont="1" applyFill="1" applyBorder="1" applyAlignment="1" applyProtection="1">
      <alignment horizontal="center" vertical="center" wrapText="1"/>
    </xf>
    <xf numFmtId="0" fontId="47" fillId="8" borderId="110" xfId="32" applyFont="1" applyFill="1" applyBorder="1" applyAlignment="1" applyProtection="1">
      <alignment horizontal="center" vertical="center" wrapText="1"/>
    </xf>
    <xf numFmtId="9" fontId="47" fillId="8" borderId="110" xfId="32" applyNumberFormat="1" applyFont="1" applyFill="1" applyBorder="1" applyAlignment="1" applyProtection="1">
      <alignment horizontal="center" vertical="center" wrapText="1"/>
    </xf>
    <xf numFmtId="9" fontId="50" fillId="8" borderId="96" xfId="32" applyNumberFormat="1" applyFont="1" applyFill="1" applyBorder="1" applyAlignment="1">
      <alignment horizontal="center" vertical="center" wrapText="1"/>
    </xf>
    <xf numFmtId="9" fontId="47" fillId="8" borderId="96" xfId="32" applyNumberFormat="1" applyFont="1" applyFill="1" applyBorder="1" applyAlignment="1">
      <alignment horizontal="center" vertical="center" wrapText="1"/>
    </xf>
    <xf numFmtId="14" fontId="47" fillId="8" borderId="96" xfId="32" applyNumberFormat="1" applyFont="1" applyFill="1" applyBorder="1" applyAlignment="1">
      <alignment horizontal="center" vertical="center" wrapText="1"/>
    </xf>
    <xf numFmtId="1" fontId="50" fillId="8" borderId="121" xfId="24" applyNumberFormat="1" applyFont="1" applyFill="1" applyBorder="1" applyAlignment="1" applyProtection="1">
      <alignment horizontal="center" vertical="center" wrapText="1"/>
    </xf>
    <xf numFmtId="9" fontId="50" fillId="8" borderId="121" xfId="24" applyFont="1" applyFill="1" applyBorder="1" applyAlignment="1" applyProtection="1">
      <alignment horizontal="center" vertical="center" wrapText="1"/>
    </xf>
    <xf numFmtId="0" fontId="50" fillId="8" borderId="101" xfId="0" applyFont="1" applyFill="1" applyBorder="1" applyAlignment="1" applyProtection="1">
      <alignment horizontal="center" vertical="center" wrapText="1"/>
    </xf>
    <xf numFmtId="14" fontId="27" fillId="8" borderId="121" xfId="0" applyNumberFormat="1"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0" fontId="50" fillId="0" borderId="121" xfId="0" applyFont="1" applyFill="1" applyBorder="1" applyAlignment="1" applyProtection="1">
      <alignment horizontal="center" vertical="center" wrapText="1"/>
    </xf>
    <xf numFmtId="14" fontId="50" fillId="0" borderId="121" xfId="0" applyNumberFormat="1" applyFont="1" applyBorder="1" applyAlignment="1" applyProtection="1">
      <alignment horizontal="center" vertical="center" wrapText="1"/>
    </xf>
    <xf numFmtId="0" fontId="50" fillId="0" borderId="121" xfId="8" applyFont="1" applyBorder="1" applyAlignment="1" applyProtection="1">
      <alignment horizontal="center" vertical="center" wrapText="1"/>
    </xf>
    <xf numFmtId="9" fontId="50" fillId="8" borderId="121" xfId="24" applyFont="1" applyFill="1" applyBorder="1" applyAlignment="1" applyProtection="1">
      <alignment horizontal="center" vertical="center"/>
    </xf>
    <xf numFmtId="9" fontId="50" fillId="0" borderId="121" xfId="24" applyFont="1" applyFill="1" applyBorder="1" applyAlignment="1" applyProtection="1">
      <alignment horizontal="center" vertical="center"/>
    </xf>
    <xf numFmtId="9" fontId="50" fillId="0" borderId="121" xfId="24" applyFont="1" applyBorder="1" applyAlignment="1" applyProtection="1">
      <alignment horizontal="center" vertical="center" wrapText="1"/>
    </xf>
    <xf numFmtId="0" fontId="76" fillId="24" borderId="121" xfId="8" applyFont="1" applyFill="1" applyBorder="1" applyAlignment="1" applyProtection="1">
      <alignment horizontal="center" vertical="center"/>
    </xf>
    <xf numFmtId="0" fontId="50" fillId="8" borderId="121" xfId="0" applyFont="1" applyFill="1" applyBorder="1" applyAlignment="1" applyProtection="1">
      <alignment horizontal="center" vertical="center" wrapText="1"/>
    </xf>
    <xf numFmtId="0" fontId="27" fillId="0" borderId="121" xfId="0" applyFont="1" applyBorder="1" applyAlignment="1" applyProtection="1">
      <alignment horizontal="center" vertical="center" wrapText="1"/>
    </xf>
    <xf numFmtId="0" fontId="50" fillId="0" borderId="121" xfId="0" applyFont="1" applyBorder="1" applyAlignment="1" applyProtection="1">
      <alignment horizontal="center" vertical="center" wrapText="1"/>
    </xf>
    <xf numFmtId="0" fontId="47" fillId="0" borderId="123" xfId="0" applyNumberFormat="1" applyFont="1" applyFill="1" applyBorder="1" applyAlignment="1" applyProtection="1">
      <alignment horizontal="center" vertical="center" wrapText="1"/>
    </xf>
    <xf numFmtId="0" fontId="21" fillId="0" borderId="96" xfId="32" applyFont="1" applyBorder="1" applyAlignment="1" applyProtection="1">
      <alignment horizontal="center" vertical="center"/>
    </xf>
    <xf numFmtId="0" fontId="21" fillId="0" borderId="96" xfId="32" applyFont="1" applyFill="1" applyBorder="1" applyAlignment="1" applyProtection="1">
      <alignment horizontal="center" vertical="center"/>
    </xf>
    <xf numFmtId="0" fontId="47" fillId="0" borderId="122" xfId="0" applyNumberFormat="1" applyFont="1" applyFill="1" applyBorder="1" applyAlignment="1" applyProtection="1">
      <alignment horizontal="center" vertical="center" wrapText="1"/>
    </xf>
    <xf numFmtId="0" fontId="47" fillId="0" borderId="123" xfId="0" applyNumberFormat="1" applyFont="1" applyFill="1" applyBorder="1" applyAlignment="1" applyProtection="1">
      <alignment horizontal="center" vertical="center" wrapText="1"/>
    </xf>
    <xf numFmtId="0" fontId="21" fillId="0" borderId="69" xfId="32" applyFont="1" applyBorder="1" applyAlignment="1" applyProtection="1">
      <alignment horizontal="center" vertical="center"/>
    </xf>
    <xf numFmtId="0" fontId="21" fillId="0" borderId="69" xfId="32" applyFont="1" applyFill="1" applyBorder="1" applyAlignment="1" applyProtection="1">
      <alignment horizontal="center" vertical="center"/>
    </xf>
    <xf numFmtId="0" fontId="25" fillId="24" borderId="121" xfId="32"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0" fontId="50" fillId="43" borderId="121" xfId="74" applyNumberFormat="1" applyFont="1" applyFill="1" applyBorder="1" applyAlignment="1" applyProtection="1">
      <alignment horizontal="center" vertical="center" wrapText="1"/>
    </xf>
    <xf numFmtId="0" fontId="47" fillId="0" borderId="108" xfId="32" applyFont="1" applyFill="1" applyBorder="1" applyAlignment="1" applyProtection="1">
      <alignment horizontal="center" vertical="center" wrapText="1"/>
    </xf>
    <xf numFmtId="0" fontId="47" fillId="0" borderId="110" xfId="32" applyFont="1" applyFill="1" applyBorder="1" applyAlignment="1" applyProtection="1">
      <alignment horizontal="center" vertical="center" wrapText="1"/>
    </xf>
    <xf numFmtId="1" fontId="50" fillId="8" borderId="121" xfId="24" applyNumberFormat="1" applyFont="1" applyFill="1" applyBorder="1" applyAlignment="1" applyProtection="1">
      <alignment horizontal="center" vertical="center" wrapText="1"/>
    </xf>
    <xf numFmtId="9" fontId="50" fillId="8" borderId="121" xfId="24"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9" fontId="50" fillId="8" borderId="122" xfId="8" applyNumberFormat="1" applyFont="1" applyFill="1" applyBorder="1" applyAlignment="1" applyProtection="1">
      <alignment horizontal="center" vertical="center" wrapText="1"/>
    </xf>
    <xf numFmtId="1" fontId="50" fillId="8" borderId="122" xfId="8" applyNumberFormat="1" applyFont="1" applyFill="1" applyBorder="1" applyAlignment="1" applyProtection="1">
      <alignment horizontal="center" vertical="center" wrapText="1"/>
    </xf>
    <xf numFmtId="0" fontId="50" fillId="0" borderId="70" xfId="32" applyFont="1" applyFill="1" applyBorder="1" applyAlignment="1" applyProtection="1">
      <alignment horizontal="center" vertical="center" wrapText="1"/>
    </xf>
    <xf numFmtId="0" fontId="50" fillId="0" borderId="121" xfId="32" applyFont="1" applyFill="1" applyBorder="1" applyAlignment="1" applyProtection="1">
      <alignment horizontal="center" vertical="center" wrapText="1"/>
    </xf>
    <xf numFmtId="0" fontId="50" fillId="0" borderId="121" xfId="8" applyFont="1" applyBorder="1" applyAlignment="1" applyProtection="1">
      <alignment horizontal="center" vertical="center" wrapText="1"/>
    </xf>
    <xf numFmtId="14" fontId="27" fillId="0" borderId="121" xfId="0" applyNumberFormat="1" applyFont="1" applyFill="1" applyBorder="1" applyAlignment="1" applyProtection="1">
      <alignment horizontal="center" vertical="center" wrapText="1"/>
    </xf>
    <xf numFmtId="9" fontId="50" fillId="0" borderId="121" xfId="24" applyFont="1" applyBorder="1" applyAlignment="1" applyProtection="1">
      <alignment horizontal="center" vertical="center" wrapText="1"/>
    </xf>
    <xf numFmtId="0" fontId="47" fillId="24" borderId="121" xfId="0" applyFont="1" applyFill="1" applyBorder="1" applyAlignment="1" applyProtection="1">
      <alignment horizontal="center" vertical="center" wrapText="1"/>
    </xf>
    <xf numFmtId="0" fontId="50" fillId="8" borderId="69" xfId="0" applyFont="1" applyFill="1" applyBorder="1" applyAlignment="1" applyProtection="1">
      <alignment horizontal="center" vertical="center" wrapText="1"/>
    </xf>
    <xf numFmtId="9" fontId="50" fillId="8" borderId="69" xfId="0" applyNumberFormat="1" applyFont="1" applyFill="1" applyBorder="1" applyAlignment="1" applyProtection="1">
      <alignment horizontal="center" vertical="center" wrapText="1"/>
    </xf>
    <xf numFmtId="1" fontId="47" fillId="43" borderId="122" xfId="24" applyNumberFormat="1" applyFont="1" applyFill="1" applyBorder="1" applyAlignment="1" applyProtection="1">
      <alignment horizontal="center" vertical="center" wrapText="1"/>
    </xf>
    <xf numFmtId="9" fontId="50" fillId="0" borderId="71" xfId="32" applyNumberFormat="1" applyFont="1" applyFill="1" applyBorder="1" applyAlignment="1" applyProtection="1">
      <alignment horizontal="center" vertical="center" wrapText="1"/>
    </xf>
    <xf numFmtId="0" fontId="50" fillId="0" borderId="96" xfId="32" applyFont="1" applyFill="1" applyBorder="1" applyAlignment="1" applyProtection="1">
      <alignment horizontal="center" vertical="center" wrapText="1"/>
    </xf>
    <xf numFmtId="0" fontId="50" fillId="43" borderId="96" xfId="32" applyFont="1" applyFill="1" applyBorder="1" applyAlignment="1" applyProtection="1">
      <alignment horizontal="center" vertical="center" wrapText="1"/>
    </xf>
    <xf numFmtId="9" fontId="50" fillId="43" borderId="96" xfId="32" applyNumberFormat="1" applyFont="1" applyFill="1" applyBorder="1" applyAlignment="1" applyProtection="1">
      <alignment horizontal="center" vertical="center" wrapText="1"/>
    </xf>
    <xf numFmtId="0" fontId="50" fillId="8" borderId="96" xfId="32" applyFont="1" applyFill="1" applyBorder="1" applyAlignment="1" applyProtection="1">
      <alignment horizontal="center" vertical="center" wrapText="1"/>
    </xf>
    <xf numFmtId="0" fontId="47" fillId="0" borderId="101" xfId="0" applyNumberFormat="1" applyFont="1" applyFill="1" applyBorder="1" applyAlignment="1" applyProtection="1">
      <alignment horizontal="center" vertical="center" wrapText="1"/>
    </xf>
    <xf numFmtId="0" fontId="47" fillId="8" borderId="121" xfId="0" applyNumberFormat="1" applyFont="1" applyFill="1" applyBorder="1" applyAlignment="1" applyProtection="1">
      <alignment horizontal="center" vertical="center" wrapText="1"/>
    </xf>
    <xf numFmtId="0" fontId="50" fillId="8" borderId="122" xfId="0" applyFont="1" applyFill="1" applyBorder="1" applyAlignment="1" applyProtection="1">
      <alignment horizontal="center" vertical="center" wrapText="1"/>
    </xf>
    <xf numFmtId="9" fontId="47" fillId="8" borderId="121" xfId="0" applyNumberFormat="1" applyFont="1" applyFill="1" applyBorder="1" applyAlignment="1" applyProtection="1">
      <alignment horizontal="center" vertical="center" wrapText="1"/>
    </xf>
    <xf numFmtId="0" fontId="47" fillId="0" borderId="121" xfId="0" applyFont="1" applyFill="1" applyBorder="1" applyAlignment="1" applyProtection="1">
      <alignment horizontal="center" vertical="center" wrapText="1"/>
    </xf>
    <xf numFmtId="0" fontId="47" fillId="0" borderId="121" xfId="0" applyNumberFormat="1" applyFont="1" applyFill="1" applyBorder="1" applyAlignment="1" applyProtection="1">
      <alignment horizontal="center" vertical="center" wrapText="1"/>
    </xf>
    <xf numFmtId="9" fontId="47" fillId="0" borderId="121" xfId="0" applyNumberFormat="1" applyFont="1" applyFill="1" applyBorder="1" applyAlignment="1" applyProtection="1">
      <alignment horizontal="center" vertical="center" wrapText="1"/>
    </xf>
    <xf numFmtId="0" fontId="25" fillId="24" borderId="69" xfId="32" applyFont="1" applyFill="1" applyBorder="1" applyAlignment="1" applyProtection="1">
      <alignment horizontal="center" vertical="center" wrapText="1"/>
    </xf>
    <xf numFmtId="0" fontId="50" fillId="8" borderId="69" xfId="32" applyFont="1" applyFill="1" applyBorder="1" applyAlignment="1" applyProtection="1">
      <alignment horizontal="center" vertical="center" wrapText="1"/>
    </xf>
    <xf numFmtId="9" fontId="50" fillId="8" borderId="69" xfId="32" applyNumberFormat="1" applyFont="1" applyFill="1" applyBorder="1" applyAlignment="1" applyProtection="1">
      <alignment horizontal="center" vertical="center" wrapText="1"/>
    </xf>
    <xf numFmtId="9" fontId="50" fillId="8" borderId="70" xfId="32" applyNumberFormat="1" applyFont="1" applyFill="1" applyBorder="1" applyAlignment="1" applyProtection="1">
      <alignment horizontal="center" vertical="center" wrapText="1"/>
    </xf>
    <xf numFmtId="0" fontId="12" fillId="0" borderId="96" xfId="32" applyBorder="1" applyProtection="1"/>
    <xf numFmtId="0" fontId="21" fillId="0" borderId="108" xfId="32" applyFont="1" applyFill="1" applyBorder="1" applyAlignment="1" applyProtection="1">
      <alignment horizontal="center" vertical="center" wrapText="1"/>
    </xf>
    <xf numFmtId="0" fontId="25" fillId="8" borderId="121" xfId="32" applyFont="1" applyFill="1" applyBorder="1" applyAlignment="1" applyProtection="1">
      <alignment horizontal="center" vertical="center" wrapText="1"/>
    </xf>
    <xf numFmtId="9" fontId="25" fillId="8" borderId="121" xfId="32" applyNumberFormat="1" applyFont="1" applyFill="1" applyBorder="1" applyAlignment="1" applyProtection="1">
      <alignment horizontal="center" vertical="center" wrapText="1"/>
    </xf>
    <xf numFmtId="9" fontId="47" fillId="0" borderId="121" xfId="24" applyFont="1" applyFill="1" applyBorder="1" applyAlignment="1" applyProtection="1">
      <alignment horizontal="center" vertical="center" wrapText="1"/>
    </xf>
    <xf numFmtId="1" fontId="47" fillId="0" borderId="121" xfId="0" applyNumberFormat="1" applyFont="1" applyFill="1" applyBorder="1" applyAlignment="1" applyProtection="1">
      <alignment horizontal="center" vertical="center" wrapText="1"/>
    </xf>
    <xf numFmtId="9" fontId="90" fillId="0" borderId="121" xfId="24" applyFont="1" applyFill="1" applyBorder="1" applyAlignment="1" applyProtection="1">
      <alignment horizontal="center" vertical="center" wrapText="1"/>
    </xf>
    <xf numFmtId="10" fontId="47" fillId="43" borderId="121" xfId="0" applyNumberFormat="1" applyFont="1" applyFill="1" applyBorder="1" applyAlignment="1" applyProtection="1">
      <alignment horizontal="center" vertical="center" wrapText="1"/>
    </xf>
    <xf numFmtId="0" fontId="47" fillId="43" borderId="121" xfId="0" applyNumberFormat="1" applyFont="1" applyFill="1" applyBorder="1" applyAlignment="1" applyProtection="1">
      <alignment horizontal="center" vertical="center" wrapText="1"/>
    </xf>
    <xf numFmtId="0" fontId="50" fillId="8" borderId="122" xfId="0" applyNumberFormat="1" applyFont="1" applyFill="1" applyBorder="1" applyAlignment="1" applyProtection="1">
      <alignment horizontal="center" vertical="center" wrapText="1"/>
    </xf>
    <xf numFmtId="9" fontId="50" fillId="43" borderId="122" xfId="0" applyNumberFormat="1" applyFont="1" applyFill="1" applyBorder="1" applyAlignment="1" applyProtection="1">
      <alignment horizontal="center" vertical="center" wrapText="1"/>
    </xf>
    <xf numFmtId="167" fontId="50" fillId="43" borderId="122" xfId="24" applyNumberFormat="1" applyFont="1" applyFill="1" applyBorder="1" applyAlignment="1" applyProtection="1">
      <alignment horizontal="center" vertical="center" wrapText="1"/>
    </xf>
    <xf numFmtId="9" fontId="50" fillId="43" borderId="122" xfId="24" applyFont="1" applyFill="1" applyBorder="1" applyAlignment="1" applyProtection="1">
      <alignment horizontal="center" vertical="center" wrapText="1"/>
    </xf>
    <xf numFmtId="14" fontId="27" fillId="8" borderId="122" xfId="0" applyNumberFormat="1" applyFont="1" applyFill="1" applyBorder="1" applyAlignment="1" applyProtection="1">
      <alignment horizontal="center" vertical="center" wrapText="1"/>
    </xf>
    <xf numFmtId="0" fontId="21" fillId="0" borderId="121" xfId="32" applyFont="1" applyFill="1" applyBorder="1" applyAlignment="1" applyProtection="1">
      <alignment vertical="center"/>
    </xf>
    <xf numFmtId="0" fontId="89" fillId="8" borderId="132" xfId="0" applyFont="1" applyFill="1" applyBorder="1" applyAlignment="1" applyProtection="1">
      <alignment horizontal="center" wrapText="1"/>
    </xf>
    <xf numFmtId="0" fontId="50" fillId="0" borderId="96" xfId="32" applyFont="1" applyFill="1" applyBorder="1" applyAlignment="1" applyProtection="1">
      <alignment horizontal="left" vertical="center" wrapText="1"/>
    </xf>
    <xf numFmtId="0" fontId="97" fillId="19" borderId="126" xfId="0" applyFont="1" applyFill="1" applyBorder="1" applyAlignment="1" applyProtection="1">
      <alignment horizontal="center" wrapText="1"/>
    </xf>
    <xf numFmtId="0" fontId="97" fillId="19" borderId="0" xfId="0" applyFont="1" applyFill="1" applyBorder="1" applyAlignment="1" applyProtection="1">
      <alignment horizontal="center" wrapText="1"/>
    </xf>
    <xf numFmtId="0" fontId="97" fillId="42" borderId="126" xfId="0" applyFont="1" applyFill="1" applyBorder="1" applyAlignment="1" applyProtection="1">
      <alignment horizontal="center" wrapText="1"/>
    </xf>
    <xf numFmtId="0" fontId="97" fillId="42" borderId="0" xfId="0" applyFont="1" applyFill="1" applyBorder="1" applyAlignment="1" applyProtection="1">
      <alignment horizontal="center" wrapText="1"/>
    </xf>
    <xf numFmtId="0" fontId="80" fillId="42" borderId="115" xfId="0" applyFont="1" applyFill="1" applyBorder="1" applyAlignment="1" applyProtection="1">
      <alignment horizontal="center" wrapText="1"/>
    </xf>
    <xf numFmtId="0" fontId="81" fillId="34" borderId="90" xfId="0" applyFont="1" applyFill="1" applyBorder="1" applyAlignment="1" applyProtection="1">
      <alignment horizontal="center" wrapText="1"/>
    </xf>
    <xf numFmtId="0" fontId="81" fillId="34" borderId="121" xfId="0" applyFont="1" applyFill="1" applyBorder="1" applyAlignment="1" applyProtection="1">
      <alignment horizontal="center" wrapText="1"/>
    </xf>
    <xf numFmtId="0" fontId="89" fillId="34" borderId="90" xfId="0" applyFont="1" applyFill="1" applyBorder="1" applyAlignment="1" applyProtection="1">
      <alignment horizontal="center" wrapText="1"/>
    </xf>
    <xf numFmtId="0" fontId="81" fillId="39" borderId="115" xfId="0" applyFont="1" applyFill="1" applyBorder="1" applyAlignment="1" applyProtection="1">
      <alignment horizontal="center" wrapText="1"/>
    </xf>
    <xf numFmtId="0" fontId="81" fillId="39" borderId="90" xfId="0" applyFont="1" applyFill="1" applyBorder="1" applyAlignment="1" applyProtection="1">
      <alignment horizontal="center" wrapText="1"/>
    </xf>
    <xf numFmtId="0" fontId="85" fillId="39" borderId="0" xfId="0" applyFont="1" applyFill="1" applyBorder="1" applyAlignment="1" applyProtection="1">
      <alignment horizontal="center" wrapText="1"/>
    </xf>
    <xf numFmtId="0" fontId="81" fillId="39" borderId="121" xfId="0" applyFont="1" applyFill="1" applyBorder="1" applyAlignment="1" applyProtection="1">
      <alignment horizontal="center" wrapText="1"/>
    </xf>
    <xf numFmtId="10" fontId="97" fillId="19" borderId="0" xfId="0" applyNumberFormat="1" applyFont="1" applyFill="1" applyBorder="1" applyAlignment="1" applyProtection="1">
      <alignment horizontal="center" wrapText="1"/>
    </xf>
    <xf numFmtId="10" fontId="80" fillId="19" borderId="115" xfId="0" applyNumberFormat="1" applyFont="1" applyFill="1" applyBorder="1" applyAlignment="1" applyProtection="1">
      <alignment horizontal="center" wrapText="1"/>
    </xf>
    <xf numFmtId="10" fontId="81" fillId="24" borderId="90" xfId="0" applyNumberFormat="1" applyFont="1" applyFill="1" applyBorder="1" applyAlignment="1" applyProtection="1">
      <alignment horizontal="center" wrapText="1"/>
    </xf>
    <xf numFmtId="10" fontId="81" fillId="24" borderId="121" xfId="0" applyNumberFormat="1" applyFont="1" applyFill="1" applyBorder="1" applyAlignment="1" applyProtection="1">
      <alignment horizontal="center" wrapText="1"/>
    </xf>
    <xf numFmtId="171" fontId="81" fillId="24" borderId="90" xfId="0" applyNumberFormat="1" applyFont="1" applyFill="1" applyBorder="1" applyAlignment="1" applyProtection="1">
      <alignment horizontal="center" wrapText="1"/>
    </xf>
    <xf numFmtId="10" fontId="89" fillId="24" borderId="90" xfId="0" applyNumberFormat="1" applyFont="1" applyFill="1" applyBorder="1" applyAlignment="1" applyProtection="1">
      <alignment horizontal="center" wrapText="1"/>
    </xf>
    <xf numFmtId="171" fontId="89" fillId="24" borderId="90" xfId="0" applyNumberFormat="1" applyFont="1" applyFill="1" applyBorder="1" applyAlignment="1" applyProtection="1">
      <alignment horizontal="center" wrapText="1"/>
    </xf>
    <xf numFmtId="10" fontId="89" fillId="24" borderId="114" xfId="0" applyNumberFormat="1" applyFont="1" applyFill="1" applyBorder="1" applyAlignment="1" applyProtection="1">
      <alignment horizontal="center" wrapText="1"/>
    </xf>
    <xf numFmtId="10" fontId="81" fillId="41" borderId="93" xfId="0" applyNumberFormat="1" applyFont="1" applyFill="1" applyBorder="1" applyAlignment="1" applyProtection="1">
      <alignment horizontal="center" wrapText="1"/>
    </xf>
    <xf numFmtId="10" fontId="81" fillId="41" borderId="121" xfId="0" applyNumberFormat="1" applyFont="1" applyFill="1" applyBorder="1" applyAlignment="1" applyProtection="1">
      <alignment horizontal="center" wrapText="1"/>
    </xf>
    <xf numFmtId="0" fontId="81" fillId="39" borderId="90" xfId="0" applyFont="1" applyFill="1" applyBorder="1" applyAlignment="1" applyProtection="1">
      <alignment horizontal="center" wrapText="1"/>
    </xf>
    <xf numFmtId="10" fontId="81" fillId="41" borderId="115" xfId="0" applyNumberFormat="1" applyFont="1" applyFill="1" applyBorder="1" applyAlignment="1" applyProtection="1">
      <alignment horizontal="center" wrapText="1"/>
    </xf>
    <xf numFmtId="10" fontId="81" fillId="41" borderId="114" xfId="0" applyNumberFormat="1" applyFont="1" applyFill="1" applyBorder="1" applyAlignment="1" applyProtection="1">
      <alignment horizontal="center" wrapText="1"/>
    </xf>
    <xf numFmtId="10" fontId="81" fillId="41" borderId="90" xfId="0" applyNumberFormat="1" applyFont="1" applyFill="1" applyBorder="1" applyAlignment="1" applyProtection="1">
      <alignment horizontal="center" wrapText="1"/>
    </xf>
    <xf numFmtId="0" fontId="47" fillId="0" borderId="110" xfId="32" applyFont="1" applyFill="1" applyBorder="1" applyAlignment="1" applyProtection="1">
      <alignment horizontal="center" vertical="center" wrapText="1"/>
    </xf>
    <xf numFmtId="10" fontId="80" fillId="44" borderId="121" xfId="0" applyNumberFormat="1" applyFont="1" applyFill="1" applyBorder="1" applyAlignment="1" applyProtection="1">
      <alignment horizontal="center" wrapText="1"/>
    </xf>
    <xf numFmtId="0" fontId="80" fillId="23" borderId="121" xfId="0" applyFont="1" applyFill="1" applyBorder="1" applyAlignment="1" applyProtection="1">
      <alignment horizontal="center" wrapText="1"/>
    </xf>
    <xf numFmtId="0" fontId="32" fillId="2" borderId="12" xfId="0" applyFont="1" applyFill="1" applyBorder="1" applyAlignment="1" applyProtection="1">
      <alignment horizontal="center" vertical="center"/>
    </xf>
    <xf numFmtId="0" fontId="32" fillId="2" borderId="68" xfId="0" applyFont="1" applyFill="1" applyBorder="1" applyAlignment="1" applyProtection="1">
      <alignment horizontal="center" vertical="center"/>
    </xf>
    <xf numFmtId="0" fontId="32" fillId="2" borderId="43" xfId="0" applyFont="1" applyFill="1" applyBorder="1" applyAlignment="1" applyProtection="1">
      <alignment horizontal="center" vertical="center"/>
    </xf>
    <xf numFmtId="0" fontId="33" fillId="7" borderId="1" xfId="0" applyFont="1" applyFill="1" applyBorder="1" applyAlignment="1" applyProtection="1">
      <alignment horizontal="center" vertical="center"/>
      <protection locked="0"/>
    </xf>
    <xf numFmtId="167" fontId="33" fillId="0" borderId="1" xfId="24" applyNumberFormat="1" applyFont="1" applyBorder="1" applyAlignment="1" applyProtection="1">
      <alignment horizontal="center" vertical="center"/>
    </xf>
    <xf numFmtId="2" fontId="33" fillId="0" borderId="1" xfId="0" applyNumberFormat="1" applyFont="1" applyBorder="1" applyAlignment="1" applyProtection="1">
      <alignment horizontal="center" vertical="center"/>
      <protection locked="0"/>
    </xf>
    <xf numFmtId="166" fontId="33" fillId="0" borderId="1" xfId="0" applyNumberFormat="1" applyFont="1" applyBorder="1" applyAlignment="1" applyProtection="1">
      <alignment horizontal="center" vertical="center"/>
      <protection locked="0"/>
    </xf>
    <xf numFmtId="167" fontId="36" fillId="0" borderId="1" xfId="24" applyNumberFormat="1" applyFont="1" applyBorder="1" applyAlignment="1" applyProtection="1">
      <alignment horizontal="center" vertical="center"/>
    </xf>
    <xf numFmtId="166" fontId="33" fillId="0" borderId="2" xfId="1" applyNumberFormat="1" applyFont="1" applyBorder="1" applyAlignment="1" applyProtection="1">
      <alignment horizontal="center" vertical="center"/>
    </xf>
    <xf numFmtId="166" fontId="33" fillId="0" borderId="8" xfId="1" applyNumberFormat="1" applyFont="1" applyBorder="1" applyAlignment="1" applyProtection="1">
      <alignment horizontal="center" vertical="center"/>
    </xf>
    <xf numFmtId="166" fontId="33" fillId="0" borderId="13" xfId="1" applyNumberFormat="1" applyFont="1" applyBorder="1" applyAlignment="1" applyProtection="1">
      <alignment horizontal="center" vertical="center"/>
    </xf>
    <xf numFmtId="165" fontId="33" fillId="0" borderId="1" xfId="1" applyFont="1" applyBorder="1" applyAlignment="1" applyProtection="1">
      <alignment horizontal="center" vertical="center"/>
    </xf>
    <xf numFmtId="0" fontId="36" fillId="0" borderId="1" xfId="0" applyFont="1" applyFill="1" applyBorder="1" applyAlignment="1" applyProtection="1">
      <alignment horizontal="center" vertical="center" wrapText="1"/>
      <protection locked="0"/>
    </xf>
    <xf numFmtId="0" fontId="36" fillId="0" borderId="2" xfId="0" applyFont="1" applyFill="1" applyBorder="1" applyAlignment="1" applyProtection="1">
      <alignment horizontal="center" vertical="center" wrapText="1"/>
      <protection locked="0"/>
    </xf>
    <xf numFmtId="0" fontId="36" fillId="0" borderId="8" xfId="0" applyFont="1" applyFill="1" applyBorder="1" applyAlignment="1" applyProtection="1">
      <alignment horizontal="center" vertical="center" wrapText="1"/>
      <protection locked="0"/>
    </xf>
    <xf numFmtId="0" fontId="33" fillId="0" borderId="1" xfId="23" applyFont="1" applyFill="1" applyBorder="1" applyAlignment="1" applyProtection="1">
      <alignment horizontal="justify" vertical="center" wrapText="1"/>
      <protection locked="0"/>
    </xf>
    <xf numFmtId="0" fontId="33" fillId="0" borderId="66" xfId="0" applyFont="1" applyFill="1" applyBorder="1" applyAlignment="1" applyProtection="1">
      <alignment horizontal="center" vertical="center" wrapText="1"/>
      <protection locked="0"/>
    </xf>
    <xf numFmtId="0" fontId="33" fillId="0" borderId="47" xfId="0" applyFont="1" applyFill="1" applyBorder="1" applyAlignment="1" applyProtection="1">
      <alignment horizontal="center" vertical="center" wrapText="1"/>
      <protection locked="0"/>
    </xf>
    <xf numFmtId="0" fontId="33" fillId="7" borderId="22" xfId="0" applyFont="1" applyFill="1" applyBorder="1" applyAlignment="1" applyProtection="1">
      <alignment horizontal="center" vertical="center"/>
      <protection locked="0"/>
    </xf>
    <xf numFmtId="0" fontId="33" fillId="7" borderId="54" xfId="0" applyFont="1" applyFill="1" applyBorder="1" applyAlignment="1" applyProtection="1">
      <alignment horizontal="center" vertical="center"/>
      <protection locked="0"/>
    </xf>
    <xf numFmtId="0" fontId="33" fillId="7" borderId="46" xfId="0" applyFont="1" applyFill="1" applyBorder="1" applyAlignment="1" applyProtection="1">
      <alignment horizontal="center" vertical="center"/>
      <protection locked="0"/>
    </xf>
    <xf numFmtId="9" fontId="33" fillId="0" borderId="1" xfId="24" applyFont="1" applyBorder="1" applyAlignment="1" applyProtection="1">
      <alignment horizontal="center" vertical="center"/>
    </xf>
    <xf numFmtId="0" fontId="36" fillId="0" borderId="13" xfId="0" applyFont="1" applyFill="1" applyBorder="1" applyAlignment="1" applyProtection="1">
      <alignment horizontal="center" vertical="center" wrapText="1"/>
      <protection locked="0"/>
    </xf>
    <xf numFmtId="0" fontId="36" fillId="0" borderId="62" xfId="0" applyFont="1" applyBorder="1" applyAlignment="1" applyProtection="1">
      <alignment horizontal="center" vertical="center" wrapText="1"/>
      <protection locked="0"/>
    </xf>
    <xf numFmtId="0" fontId="36" fillId="0" borderId="54" xfId="0" applyFont="1" applyBorder="1" applyAlignment="1" applyProtection="1">
      <alignment horizontal="center" vertical="center" wrapText="1"/>
      <protection locked="0"/>
    </xf>
    <xf numFmtId="0" fontId="36" fillId="0" borderId="30" xfId="0" applyFont="1" applyFill="1" applyBorder="1" applyAlignment="1" applyProtection="1">
      <alignment horizontal="center" vertical="center" wrapText="1"/>
      <protection locked="0"/>
    </xf>
    <xf numFmtId="0" fontId="33" fillId="0" borderId="6" xfId="23" applyFont="1" applyFill="1" applyBorder="1" applyAlignment="1" applyProtection="1">
      <alignment horizontal="justify" vertical="center" wrapText="1"/>
      <protection locked="0"/>
    </xf>
    <xf numFmtId="0" fontId="33" fillId="7" borderId="15" xfId="0" applyFont="1" applyFill="1" applyBorder="1" applyAlignment="1" applyProtection="1">
      <alignment horizontal="center" vertical="center"/>
      <protection locked="0"/>
    </xf>
    <xf numFmtId="2" fontId="33" fillId="0" borderId="6" xfId="0" applyNumberFormat="1" applyFont="1" applyBorder="1" applyAlignment="1" applyProtection="1">
      <alignment horizontal="center" vertical="center"/>
      <protection locked="0"/>
    </xf>
    <xf numFmtId="167" fontId="33" fillId="0" borderId="6" xfId="24" applyNumberFormat="1" applyFont="1" applyBorder="1" applyAlignment="1" applyProtection="1">
      <alignment horizontal="center" vertical="center"/>
    </xf>
    <xf numFmtId="166" fontId="33" fillId="0" borderId="6" xfId="0" applyNumberFormat="1" applyFont="1" applyBorder="1" applyAlignment="1" applyProtection="1">
      <alignment horizontal="center" vertical="center"/>
      <protection locked="0"/>
    </xf>
    <xf numFmtId="167" fontId="36" fillId="0" borderId="6" xfId="24" applyNumberFormat="1" applyFont="1" applyBorder="1" applyAlignment="1" applyProtection="1">
      <alignment horizontal="center" vertical="center"/>
    </xf>
    <xf numFmtId="2" fontId="33" fillId="0" borderId="2" xfId="1" applyNumberFormat="1" applyFont="1" applyBorder="1" applyAlignment="1" applyProtection="1">
      <alignment horizontal="center" vertical="center"/>
    </xf>
    <xf numFmtId="2" fontId="33" fillId="0" borderId="8" xfId="1" applyNumberFormat="1" applyFont="1" applyBorder="1" applyAlignment="1" applyProtection="1">
      <alignment horizontal="center" vertical="center"/>
    </xf>
    <xf numFmtId="2" fontId="33" fillId="0" borderId="13" xfId="1" applyNumberFormat="1" applyFont="1" applyBorder="1" applyAlignment="1" applyProtection="1">
      <alignment horizontal="center" vertical="center"/>
    </xf>
    <xf numFmtId="0" fontId="33" fillId="0" borderId="8" xfId="23" applyFont="1" applyFill="1" applyBorder="1" applyAlignment="1" applyProtection="1">
      <alignment horizontal="justify" vertical="center" wrapText="1"/>
      <protection locked="0"/>
    </xf>
    <xf numFmtId="0" fontId="33" fillId="0" borderId="13" xfId="23" applyFont="1" applyFill="1" applyBorder="1" applyAlignment="1" applyProtection="1">
      <alignment horizontal="justify" vertical="center" wrapText="1"/>
      <protection locked="0"/>
    </xf>
    <xf numFmtId="0" fontId="36" fillId="0" borderId="6" xfId="0" applyFont="1" applyFill="1" applyBorder="1" applyAlignment="1" applyProtection="1">
      <alignment horizontal="center" vertical="center" wrapText="1"/>
      <protection locked="0"/>
    </xf>
    <xf numFmtId="0" fontId="33" fillId="7" borderId="10" xfId="0" applyFont="1" applyFill="1" applyBorder="1" applyAlignment="1" applyProtection="1">
      <alignment horizontal="center" vertical="center"/>
      <protection locked="0"/>
    </xf>
    <xf numFmtId="9" fontId="33" fillId="0" borderId="6" xfId="24" applyFont="1" applyBorder="1" applyAlignment="1" applyProtection="1">
      <alignment horizontal="center" vertical="center"/>
    </xf>
    <xf numFmtId="0" fontId="33" fillId="7" borderId="6" xfId="0" applyFont="1" applyFill="1" applyBorder="1" applyAlignment="1" applyProtection="1">
      <alignment horizontal="center" vertical="center"/>
      <protection locked="0"/>
    </xf>
    <xf numFmtId="9" fontId="36" fillId="0" borderId="1" xfId="24" applyNumberFormat="1" applyFont="1" applyBorder="1" applyAlignment="1" applyProtection="1">
      <alignment horizontal="center" vertical="center"/>
    </xf>
    <xf numFmtId="0" fontId="36" fillId="0" borderId="28" xfId="0" applyFont="1" applyFill="1" applyBorder="1" applyAlignment="1" applyProtection="1">
      <alignment horizontal="center" vertical="center" wrapText="1"/>
      <protection locked="0"/>
    </xf>
    <xf numFmtId="0" fontId="36" fillId="0" borderId="48" xfId="0" applyFont="1" applyBorder="1" applyAlignment="1" applyProtection="1">
      <alignment horizontal="center" vertical="center" wrapText="1"/>
      <protection locked="0"/>
    </xf>
    <xf numFmtId="0" fontId="33" fillId="0" borderId="2" xfId="23" applyFont="1" applyFill="1" applyBorder="1" applyAlignment="1" applyProtection="1">
      <alignment horizontal="justify" vertical="center" wrapText="1"/>
      <protection locked="0"/>
    </xf>
    <xf numFmtId="0" fontId="33" fillId="0" borderId="23" xfId="23" applyFont="1" applyFill="1" applyBorder="1" applyAlignment="1" applyProtection="1">
      <alignment horizontal="justify" vertical="center" wrapText="1"/>
      <protection locked="0"/>
    </xf>
    <xf numFmtId="0" fontId="33" fillId="7" borderId="37" xfId="0" applyFont="1" applyFill="1" applyBorder="1" applyAlignment="1" applyProtection="1">
      <alignment horizontal="center" vertical="center"/>
      <protection locked="0"/>
    </xf>
    <xf numFmtId="9" fontId="33" fillId="0" borderId="28" xfId="24" applyFont="1" applyBorder="1" applyAlignment="1" applyProtection="1">
      <alignment horizontal="center" vertical="center"/>
    </xf>
    <xf numFmtId="0" fontId="33" fillId="7" borderId="28" xfId="0" applyFont="1" applyFill="1" applyBorder="1" applyAlignment="1" applyProtection="1">
      <alignment horizontal="center" vertical="center"/>
      <protection locked="0"/>
    </xf>
    <xf numFmtId="167" fontId="33" fillId="0" borderId="28" xfId="24" applyNumberFormat="1" applyFont="1" applyBorder="1" applyAlignment="1" applyProtection="1">
      <alignment horizontal="center" vertical="center"/>
    </xf>
    <xf numFmtId="2" fontId="33" fillId="0" borderId="28" xfId="0" applyNumberFormat="1" applyFont="1" applyBorder="1" applyAlignment="1" applyProtection="1">
      <alignment horizontal="center" vertical="center"/>
      <protection locked="0"/>
    </xf>
    <xf numFmtId="166" fontId="33" fillId="0" borderId="28" xfId="0" applyNumberFormat="1" applyFont="1" applyBorder="1" applyAlignment="1" applyProtection="1">
      <alignment horizontal="center" vertical="center"/>
      <protection locked="0"/>
    </xf>
    <xf numFmtId="167" fontId="36" fillId="0" borderId="28" xfId="24" applyNumberFormat="1" applyFont="1" applyBorder="1" applyAlignment="1" applyProtection="1">
      <alignment horizontal="center" vertical="center"/>
    </xf>
    <xf numFmtId="165" fontId="33" fillId="0" borderId="28" xfId="1" applyFont="1" applyBorder="1" applyAlignment="1" applyProtection="1">
      <alignment horizontal="center" vertical="center"/>
    </xf>
    <xf numFmtId="0" fontId="37" fillId="0" borderId="30" xfId="0" applyFont="1" applyBorder="1" applyAlignment="1" applyProtection="1">
      <alignment horizontal="justify" vertical="center" wrapText="1"/>
      <protection locked="0"/>
    </xf>
    <xf numFmtId="0" fontId="37" fillId="0" borderId="8" xfId="0" applyFont="1" applyBorder="1" applyAlignment="1" applyProtection="1">
      <alignment horizontal="justify" vertical="center" wrapText="1"/>
      <protection locked="0"/>
    </xf>
    <xf numFmtId="0" fontId="37" fillId="0" borderId="13" xfId="0" applyFont="1" applyBorder="1" applyAlignment="1" applyProtection="1">
      <alignment horizontal="justify" vertical="center" wrapText="1"/>
      <protection locked="0"/>
    </xf>
    <xf numFmtId="0" fontId="37" fillId="0" borderId="2" xfId="0" applyFont="1" applyBorder="1" applyAlignment="1" applyProtection="1">
      <alignment horizontal="justify" vertical="center" wrapText="1"/>
      <protection locked="0"/>
    </xf>
    <xf numFmtId="0" fontId="33" fillId="0" borderId="30" xfId="23" applyFont="1" applyFill="1" applyBorder="1" applyAlignment="1" applyProtection="1">
      <alignment horizontal="justify" vertical="center" wrapText="1"/>
      <protection locked="0"/>
    </xf>
    <xf numFmtId="0" fontId="37" fillId="0" borderId="2" xfId="0" applyFont="1" applyFill="1" applyBorder="1" applyAlignment="1" applyProtection="1">
      <alignment horizontal="justify" vertical="center"/>
      <protection locked="0"/>
    </xf>
    <xf numFmtId="0" fontId="37" fillId="0" borderId="8" xfId="0" applyFont="1" applyFill="1" applyBorder="1" applyAlignment="1" applyProtection="1">
      <alignment horizontal="justify" vertical="center"/>
      <protection locked="0"/>
    </xf>
    <xf numFmtId="0" fontId="36" fillId="0" borderId="57" xfId="0" applyFont="1" applyFill="1" applyBorder="1" applyAlignment="1" applyProtection="1">
      <alignment horizontal="center" vertical="center" wrapText="1"/>
      <protection locked="0"/>
    </xf>
    <xf numFmtId="0" fontId="36" fillId="0" borderId="8" xfId="0" applyFont="1" applyFill="1" applyBorder="1" applyAlignment="1" applyProtection="1">
      <alignment horizontal="justify" vertical="center" wrapText="1"/>
      <protection locked="0"/>
    </xf>
    <xf numFmtId="0" fontId="36" fillId="0" borderId="57" xfId="0" applyFont="1" applyFill="1" applyBorder="1" applyAlignment="1" applyProtection="1">
      <alignment horizontal="justify" vertical="center" wrapText="1"/>
      <protection locked="0"/>
    </xf>
    <xf numFmtId="0" fontId="37" fillId="0" borderId="14" xfId="0" applyFont="1" applyFill="1" applyBorder="1" applyAlignment="1" applyProtection="1">
      <alignment horizontal="justify" vertical="center" wrapText="1"/>
      <protection locked="0"/>
    </xf>
    <xf numFmtId="0" fontId="37" fillId="0" borderId="19" xfId="0" applyFont="1" applyFill="1" applyBorder="1" applyAlignment="1" applyProtection="1">
      <alignment horizontal="justify" vertical="center" wrapText="1"/>
      <protection locked="0"/>
    </xf>
    <xf numFmtId="2" fontId="33" fillId="0" borderId="2" xfId="0" applyNumberFormat="1" applyFont="1" applyBorder="1" applyAlignment="1" applyProtection="1">
      <alignment horizontal="center" vertical="center"/>
      <protection locked="0"/>
    </xf>
    <xf numFmtId="2" fontId="33" fillId="0" borderId="8" xfId="0" applyNumberFormat="1" applyFont="1" applyBorder="1" applyAlignment="1" applyProtection="1">
      <alignment horizontal="center" vertical="center"/>
      <protection locked="0"/>
    </xf>
    <xf numFmtId="2" fontId="33" fillId="0" borderId="13" xfId="0" applyNumberFormat="1" applyFont="1" applyBorder="1" applyAlignment="1" applyProtection="1">
      <alignment horizontal="center" vertical="center"/>
      <protection locked="0"/>
    </xf>
    <xf numFmtId="167" fontId="33" fillId="0" borderId="13" xfId="24" applyNumberFormat="1" applyFont="1" applyBorder="1" applyAlignment="1" applyProtection="1">
      <alignment horizontal="center" vertical="center"/>
    </xf>
    <xf numFmtId="166" fontId="33" fillId="0" borderId="2" xfId="0" applyNumberFormat="1" applyFont="1" applyBorder="1" applyAlignment="1" applyProtection="1">
      <alignment horizontal="center" vertical="center"/>
      <protection locked="0"/>
    </xf>
    <xf numFmtId="166" fontId="33" fillId="0" borderId="8" xfId="0" applyNumberFormat="1" applyFont="1" applyBorder="1" applyAlignment="1" applyProtection="1">
      <alignment horizontal="center" vertical="center"/>
      <protection locked="0"/>
    </xf>
    <xf numFmtId="166" fontId="33" fillId="0" borderId="13" xfId="0" applyNumberFormat="1" applyFont="1" applyBorder="1" applyAlignment="1" applyProtection="1">
      <alignment horizontal="center" vertical="center"/>
      <protection locked="0"/>
    </xf>
    <xf numFmtId="167" fontId="36" fillId="0" borderId="13" xfId="24" applyNumberFormat="1" applyFont="1" applyBorder="1" applyAlignment="1" applyProtection="1">
      <alignment horizontal="center" vertical="center"/>
    </xf>
    <xf numFmtId="166" fontId="33" fillId="0" borderId="1" xfId="1" applyNumberFormat="1" applyFont="1" applyBorder="1" applyAlignment="1" applyProtection="1">
      <alignment horizontal="center" vertical="center"/>
      <protection locked="0"/>
    </xf>
    <xf numFmtId="0" fontId="36" fillId="0" borderId="62" xfId="0" applyFont="1" applyFill="1" applyBorder="1" applyAlignment="1" applyProtection="1">
      <alignment horizontal="center" vertical="center" wrapText="1"/>
      <protection locked="0"/>
    </xf>
    <xf numFmtId="0" fontId="36" fillId="0" borderId="54" xfId="0" applyFont="1" applyFill="1" applyBorder="1" applyAlignment="1" applyProtection="1">
      <alignment horizontal="center" vertical="center" wrapText="1"/>
      <protection locked="0"/>
    </xf>
    <xf numFmtId="0" fontId="36" fillId="0" borderId="30" xfId="0" applyFont="1" applyFill="1" applyBorder="1" applyAlignment="1" applyProtection="1">
      <alignment horizontal="justify" vertical="center" wrapText="1"/>
      <protection locked="0"/>
    </xf>
    <xf numFmtId="0" fontId="37" fillId="0" borderId="9" xfId="0" applyFont="1" applyFill="1" applyBorder="1" applyAlignment="1" applyProtection="1">
      <alignment horizontal="justify" vertical="center" wrapText="1"/>
      <protection locked="0"/>
    </xf>
    <xf numFmtId="0" fontId="37" fillId="0" borderId="58" xfId="0" applyFont="1" applyFill="1" applyBorder="1" applyAlignment="1" applyProtection="1">
      <alignment horizontal="justify" vertical="center" wrapText="1"/>
      <protection locked="0"/>
    </xf>
    <xf numFmtId="0" fontId="33" fillId="0" borderId="67" xfId="0" applyFont="1" applyFill="1" applyBorder="1" applyAlignment="1" applyProtection="1">
      <alignment horizontal="center" vertical="center" wrapText="1"/>
      <protection locked="0"/>
    </xf>
    <xf numFmtId="0" fontId="46" fillId="7" borderId="10" xfId="0" applyFont="1" applyFill="1" applyBorder="1" applyAlignment="1" applyProtection="1">
      <alignment horizontal="center" vertical="center"/>
      <protection locked="0"/>
    </xf>
    <xf numFmtId="0" fontId="46" fillId="7" borderId="46" xfId="0" applyFont="1" applyFill="1" applyBorder="1" applyAlignment="1" applyProtection="1">
      <alignment horizontal="center" vertical="center"/>
      <protection locked="0"/>
    </xf>
    <xf numFmtId="0" fontId="46" fillId="7" borderId="15" xfId="0" applyFont="1" applyFill="1" applyBorder="1" applyAlignment="1" applyProtection="1">
      <alignment horizontal="center" vertical="center"/>
      <protection locked="0"/>
    </xf>
    <xf numFmtId="9" fontId="33" fillId="0" borderId="13" xfId="24" applyFont="1" applyBorder="1" applyAlignment="1" applyProtection="1">
      <alignment horizontal="center" vertical="center"/>
    </xf>
    <xf numFmtId="0" fontId="33" fillId="7" borderId="13" xfId="0" applyFont="1" applyFill="1" applyBorder="1" applyAlignment="1" applyProtection="1">
      <alignment horizontal="center" vertical="center"/>
      <protection locked="0"/>
    </xf>
    <xf numFmtId="167" fontId="36" fillId="0" borderId="8" xfId="24" applyNumberFormat="1" applyFont="1" applyBorder="1" applyAlignment="1" applyProtection="1">
      <alignment horizontal="center" vertical="center"/>
    </xf>
    <xf numFmtId="167" fontId="33" fillId="0" borderId="8" xfId="24" applyNumberFormat="1" applyFont="1" applyBorder="1" applyAlignment="1" applyProtection="1">
      <alignment horizontal="center" vertical="center"/>
    </xf>
    <xf numFmtId="0" fontId="52" fillId="7" borderId="22" xfId="0" applyFont="1" applyFill="1" applyBorder="1" applyAlignment="1" applyProtection="1">
      <alignment horizontal="center" vertical="center"/>
      <protection locked="0"/>
    </xf>
    <xf numFmtId="0" fontId="52" fillId="7" borderId="54" xfId="0" applyFont="1" applyFill="1" applyBorder="1" applyAlignment="1" applyProtection="1">
      <alignment horizontal="center" vertical="center"/>
      <protection locked="0"/>
    </xf>
    <xf numFmtId="0" fontId="52" fillId="7" borderId="48" xfId="0" applyFont="1" applyFill="1" applyBorder="1" applyAlignment="1" applyProtection="1">
      <alignment horizontal="center" vertical="center"/>
      <protection locked="0"/>
    </xf>
    <xf numFmtId="9" fontId="33" fillId="0" borderId="2" xfId="24" applyFont="1" applyBorder="1" applyAlignment="1" applyProtection="1">
      <alignment horizontal="center" vertical="center"/>
    </xf>
    <xf numFmtId="9" fontId="33" fillId="0" borderId="8" xfId="24" applyFont="1" applyBorder="1" applyAlignment="1" applyProtection="1">
      <alignment horizontal="center" vertical="center"/>
    </xf>
    <xf numFmtId="9" fontId="33" fillId="0" borderId="23" xfId="24" applyFont="1" applyBorder="1" applyAlignment="1" applyProtection="1">
      <alignment horizontal="center" vertical="center"/>
    </xf>
    <xf numFmtId="0" fontId="33" fillId="7" borderId="2" xfId="0" applyFont="1" applyFill="1" applyBorder="1" applyAlignment="1" applyProtection="1">
      <alignment horizontal="center" vertical="center"/>
      <protection locked="0"/>
    </xf>
    <xf numFmtId="0" fontId="33" fillId="7" borderId="8" xfId="0" applyFont="1" applyFill="1" applyBorder="1" applyAlignment="1" applyProtection="1">
      <alignment horizontal="center" vertical="center"/>
      <protection locked="0"/>
    </xf>
    <xf numFmtId="0" fontId="33" fillId="7" borderId="23" xfId="0" applyFont="1" applyFill="1" applyBorder="1" applyAlignment="1" applyProtection="1">
      <alignment horizontal="center" vertical="center"/>
      <protection locked="0"/>
    </xf>
    <xf numFmtId="167" fontId="33" fillId="0" borderId="2" xfId="24" applyNumberFormat="1" applyFont="1" applyBorder="1" applyAlignment="1" applyProtection="1">
      <alignment horizontal="center" vertical="center"/>
    </xf>
    <xf numFmtId="167" fontId="33" fillId="0" borderId="23" xfId="24" applyNumberFormat="1" applyFont="1" applyBorder="1" applyAlignment="1" applyProtection="1">
      <alignment horizontal="center" vertical="center"/>
    </xf>
    <xf numFmtId="167" fontId="36" fillId="0" borderId="2" xfId="24" applyNumberFormat="1" applyFont="1" applyBorder="1" applyAlignment="1" applyProtection="1">
      <alignment horizontal="center" vertical="center"/>
    </xf>
    <xf numFmtId="167" fontId="36" fillId="0" borderId="23" xfId="24" applyNumberFormat="1" applyFont="1" applyBorder="1" applyAlignment="1" applyProtection="1">
      <alignment horizontal="center" vertical="center"/>
    </xf>
    <xf numFmtId="165" fontId="33" fillId="0" borderId="8" xfId="1" applyFont="1" applyBorder="1" applyAlignment="1" applyProtection="1">
      <alignment horizontal="center" vertical="center"/>
    </xf>
    <xf numFmtId="165" fontId="33" fillId="0" borderId="13" xfId="1" applyFont="1" applyBorder="1" applyAlignment="1" applyProtection="1">
      <alignment horizontal="center" vertical="center"/>
    </xf>
    <xf numFmtId="0" fontId="33" fillId="0" borderId="64"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0" fontId="33" fillId="0" borderId="65" xfId="0" applyFont="1" applyBorder="1" applyAlignment="1" applyProtection="1">
      <alignment horizontal="center" vertical="center" wrapText="1"/>
      <protection locked="0"/>
    </xf>
    <xf numFmtId="0" fontId="52" fillId="7" borderId="46" xfId="0" applyFont="1" applyFill="1" applyBorder="1" applyAlignment="1" applyProtection="1">
      <alignment horizontal="center" vertical="center"/>
      <protection locked="0"/>
    </xf>
    <xf numFmtId="0" fontId="38" fillId="0" borderId="10" xfId="0" applyFont="1" applyFill="1" applyBorder="1" applyAlignment="1" applyProtection="1">
      <alignment horizontal="center" vertical="center" wrapText="1"/>
      <protection locked="0"/>
    </xf>
    <xf numFmtId="0" fontId="38" fillId="0" borderId="6" xfId="0" applyFont="1" applyFill="1" applyBorder="1" applyAlignment="1" applyProtection="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63" xfId="0" applyFont="1" applyFill="1" applyBorder="1" applyAlignment="1" applyProtection="1">
      <alignment horizontal="center" vertical="center" wrapText="1"/>
      <protection locked="0"/>
    </xf>
    <xf numFmtId="0" fontId="38" fillId="0" borderId="42" xfId="0" applyFont="1" applyFill="1" applyBorder="1" applyAlignment="1" applyProtection="1">
      <alignment horizontal="center" vertical="center" wrapText="1"/>
      <protection locked="0"/>
    </xf>
    <xf numFmtId="0" fontId="38" fillId="0" borderId="28" xfId="0" applyFont="1" applyFill="1" applyBorder="1" applyAlignment="1" applyProtection="1">
      <alignment horizontal="center" vertical="center" wrapText="1"/>
      <protection locked="0"/>
    </xf>
    <xf numFmtId="0" fontId="38" fillId="0" borderId="16" xfId="0" applyFont="1" applyFill="1" applyBorder="1" applyAlignment="1" applyProtection="1">
      <alignment horizontal="center" vertical="center" wrapText="1"/>
      <protection locked="0"/>
    </xf>
    <xf numFmtId="0" fontId="38" fillId="0" borderId="45" xfId="0" applyFont="1" applyFill="1" applyBorder="1" applyAlignment="1" applyProtection="1">
      <alignment horizontal="center" vertical="center" wrapText="1"/>
      <protection locked="0"/>
    </xf>
    <xf numFmtId="0" fontId="38" fillId="0" borderId="62" xfId="0" applyFont="1" applyFill="1" applyBorder="1" applyAlignment="1" applyProtection="1">
      <alignment horizontal="center" vertical="center" wrapText="1"/>
      <protection locked="0"/>
    </xf>
    <xf numFmtId="0" fontId="38" fillId="0" borderId="48" xfId="0" applyFont="1" applyFill="1" applyBorder="1" applyAlignment="1" applyProtection="1">
      <alignment horizontal="center" vertical="center" wrapText="1"/>
      <protection locked="0"/>
    </xf>
    <xf numFmtId="0" fontId="38" fillId="0" borderId="29" xfId="0" applyFont="1" applyFill="1" applyBorder="1" applyAlignment="1" applyProtection="1">
      <alignment horizontal="center" vertical="center" wrapText="1"/>
      <protection locked="0"/>
    </xf>
    <xf numFmtId="0" fontId="38" fillId="0" borderId="23" xfId="0" applyFont="1" applyFill="1" applyBorder="1" applyAlignment="1" applyProtection="1">
      <alignment horizontal="center" vertical="center" wrapText="1"/>
      <protection locked="0"/>
    </xf>
    <xf numFmtId="0" fontId="38" fillId="0" borderId="30" xfId="0" applyFont="1" applyFill="1" applyBorder="1" applyAlignment="1" applyProtection="1">
      <alignment horizontal="center" vertical="center" wrapText="1"/>
      <protection locked="0"/>
    </xf>
    <xf numFmtId="0" fontId="38" fillId="0" borderId="30" xfId="0" applyFont="1" applyFill="1" applyBorder="1" applyAlignment="1" applyProtection="1">
      <alignment horizontal="center" vertical="center" textRotation="90" wrapText="1"/>
      <protection locked="0"/>
    </xf>
    <xf numFmtId="0" fontId="38" fillId="0" borderId="23" xfId="0" applyFont="1" applyFill="1" applyBorder="1" applyAlignment="1" applyProtection="1">
      <alignment horizontal="center" vertical="center" textRotation="90" wrapText="1"/>
      <protection locked="0"/>
    </xf>
    <xf numFmtId="0" fontId="38" fillId="0" borderId="9" xfId="0" applyFont="1" applyFill="1" applyBorder="1" applyAlignment="1" applyProtection="1">
      <alignment horizontal="center" vertical="center" wrapText="1"/>
      <protection locked="0"/>
    </xf>
    <xf numFmtId="0" fontId="38" fillId="0" borderId="49" xfId="0" applyFont="1" applyFill="1" applyBorder="1" applyAlignment="1" applyProtection="1">
      <alignment horizontal="center" vertical="center" wrapText="1"/>
      <protection locked="0"/>
    </xf>
    <xf numFmtId="0" fontId="36" fillId="0" borderId="13" xfId="0" applyFont="1" applyFill="1" applyBorder="1" applyAlignment="1" applyProtection="1">
      <alignment horizontal="justify" vertical="center" wrapText="1"/>
      <protection locked="0"/>
    </xf>
    <xf numFmtId="0" fontId="36" fillId="0" borderId="2" xfId="0" applyFont="1" applyFill="1" applyBorder="1" applyAlignment="1" applyProtection="1">
      <alignment horizontal="justify" vertical="center" wrapText="1"/>
      <protection locked="0"/>
    </xf>
    <xf numFmtId="0" fontId="37" fillId="0" borderId="18" xfId="0" applyFont="1" applyFill="1" applyBorder="1" applyAlignment="1" applyProtection="1">
      <alignment horizontal="justify" vertical="center" wrapText="1"/>
      <protection locked="0"/>
    </xf>
    <xf numFmtId="0" fontId="36" fillId="0" borderId="48" xfId="0" applyFont="1" applyFill="1" applyBorder="1" applyAlignment="1" applyProtection="1">
      <alignment horizontal="center" vertical="center" wrapText="1"/>
      <protection locked="0"/>
    </xf>
    <xf numFmtId="0" fontId="36" fillId="0" borderId="23" xfId="0" applyFont="1" applyFill="1" applyBorder="1" applyAlignment="1" applyProtection="1">
      <alignment horizontal="center" vertical="center" wrapText="1"/>
      <protection locked="0"/>
    </xf>
    <xf numFmtId="0" fontId="36" fillId="0" borderId="23" xfId="0" applyFont="1" applyFill="1" applyBorder="1" applyAlignment="1" applyProtection="1">
      <alignment horizontal="justify" vertical="center" wrapText="1"/>
      <protection locked="0"/>
    </xf>
    <xf numFmtId="167" fontId="9" fillId="0" borderId="70" xfId="24" applyNumberFormat="1" applyFont="1" applyBorder="1" applyAlignment="1">
      <alignment horizontal="center" vertical="center"/>
    </xf>
    <xf numFmtId="167" fontId="11" fillId="0" borderId="84" xfId="24" applyNumberFormat="1" applyFont="1" applyBorder="1" applyAlignment="1">
      <alignment horizontal="center" vertical="center"/>
    </xf>
    <xf numFmtId="167" fontId="11" fillId="0" borderId="71" xfId="24" applyNumberFormat="1" applyFont="1" applyBorder="1" applyAlignment="1">
      <alignment horizontal="center" vertical="center"/>
    </xf>
    <xf numFmtId="167" fontId="65" fillId="0" borderId="70" xfId="33" applyNumberFormat="1" applyFont="1" applyFill="1" applyBorder="1" applyAlignment="1">
      <alignment horizontal="center" vertical="center"/>
    </xf>
    <xf numFmtId="167" fontId="65" fillId="0" borderId="71" xfId="33" applyNumberFormat="1" applyFont="1" applyFill="1" applyBorder="1" applyAlignment="1">
      <alignment horizontal="center" vertical="center"/>
    </xf>
    <xf numFmtId="167" fontId="61" fillId="0" borderId="69" xfId="31" applyNumberFormat="1" applyFont="1" applyFill="1" applyBorder="1" applyAlignment="1">
      <alignment horizontal="center" vertical="center" wrapText="1"/>
    </xf>
    <xf numFmtId="0" fontId="67" fillId="0" borderId="70" xfId="32" applyFont="1" applyFill="1" applyBorder="1" applyAlignment="1">
      <alignment horizontal="center" vertical="center" textRotation="90"/>
    </xf>
    <xf numFmtId="0" fontId="67" fillId="0" borderId="84" xfId="32" applyFont="1" applyFill="1" applyBorder="1" applyAlignment="1">
      <alignment horizontal="center" vertical="center" textRotation="90"/>
    </xf>
    <xf numFmtId="0" fontId="67" fillId="0" borderId="71" xfId="32" applyFont="1" applyFill="1" applyBorder="1" applyAlignment="1">
      <alignment horizontal="center" vertical="center" textRotation="90"/>
    </xf>
    <xf numFmtId="167" fontId="30" fillId="0" borderId="70" xfId="32" applyNumberFormat="1" applyFont="1" applyFill="1" applyBorder="1" applyAlignment="1">
      <alignment horizontal="center" vertical="center" wrapText="1"/>
    </xf>
    <xf numFmtId="167" fontId="30" fillId="0" borderId="84" xfId="32" applyNumberFormat="1" applyFont="1" applyFill="1" applyBorder="1" applyAlignment="1">
      <alignment horizontal="center" vertical="center" wrapText="1"/>
    </xf>
    <xf numFmtId="167" fontId="30" fillId="0" borderId="71" xfId="32" applyNumberFormat="1" applyFont="1" applyFill="1" applyBorder="1" applyAlignment="1">
      <alignment horizontal="center" vertical="center" wrapText="1"/>
    </xf>
    <xf numFmtId="10" fontId="30" fillId="0" borderId="70" xfId="32" applyNumberFormat="1" applyFont="1" applyFill="1" applyBorder="1" applyAlignment="1">
      <alignment horizontal="center" vertical="center" wrapText="1"/>
    </xf>
    <xf numFmtId="10" fontId="30" fillId="0" borderId="84" xfId="32" applyNumberFormat="1" applyFont="1" applyFill="1" applyBorder="1" applyAlignment="1">
      <alignment horizontal="center" vertical="center" wrapText="1"/>
    </xf>
    <xf numFmtId="10" fontId="30" fillId="0" borderId="71" xfId="32" applyNumberFormat="1" applyFont="1" applyFill="1" applyBorder="1" applyAlignment="1">
      <alignment horizontal="center" vertical="center" wrapText="1"/>
    </xf>
    <xf numFmtId="167" fontId="61" fillId="0" borderId="69" xfId="31" applyNumberFormat="1" applyFont="1" applyFill="1" applyBorder="1" applyAlignment="1">
      <alignment horizontal="center" vertical="center"/>
    </xf>
    <xf numFmtId="167" fontId="26" fillId="0" borderId="69" xfId="0" applyNumberFormat="1" applyFont="1" applyFill="1" applyBorder="1" applyAlignment="1">
      <alignment horizontal="center" vertical="center" wrapText="1"/>
    </xf>
    <xf numFmtId="167" fontId="26" fillId="0" borderId="69" xfId="32" applyNumberFormat="1" applyFont="1" applyFill="1" applyBorder="1" applyAlignment="1">
      <alignment horizontal="center" vertical="center" wrapText="1"/>
    </xf>
    <xf numFmtId="0" fontId="23" fillId="0" borderId="69" xfId="31" applyFont="1" applyFill="1" applyBorder="1" applyAlignment="1">
      <alignment horizontal="center" vertical="center" wrapText="1"/>
    </xf>
    <xf numFmtId="9" fontId="61" fillId="0" borderId="69" xfId="31" applyNumberFormat="1" applyFont="1" applyFill="1" applyBorder="1" applyAlignment="1">
      <alignment horizontal="center" vertical="center" wrapText="1"/>
    </xf>
    <xf numFmtId="167" fontId="65" fillId="0" borderId="69" xfId="33" applyNumberFormat="1" applyFont="1" applyFill="1" applyBorder="1" applyAlignment="1">
      <alignment horizontal="center" vertical="center"/>
    </xf>
    <xf numFmtId="9" fontId="23" fillId="0" borderId="69" xfId="31" applyNumberFormat="1" applyFont="1" applyFill="1" applyBorder="1" applyAlignment="1">
      <alignment horizontal="center" vertical="center" wrapText="1"/>
    </xf>
    <xf numFmtId="9" fontId="11" fillId="0" borderId="69" xfId="31" applyNumberFormat="1" applyFill="1" applyBorder="1" applyAlignment="1">
      <alignment horizontal="center" vertical="center" wrapText="1"/>
    </xf>
    <xf numFmtId="0" fontId="65" fillId="0" borderId="69" xfId="31" applyFont="1" applyFill="1" applyBorder="1" applyAlignment="1">
      <alignment horizontal="justify" vertical="center" wrapText="1"/>
    </xf>
    <xf numFmtId="0" fontId="66" fillId="0" borderId="69" xfId="31" applyFont="1" applyBorder="1" applyAlignment="1">
      <alignment horizontal="justify" vertical="center" wrapText="1"/>
    </xf>
    <xf numFmtId="0" fontId="66" fillId="0" borderId="69" xfId="31" applyFont="1" applyBorder="1" applyAlignment="1">
      <alignment horizontal="justify" vertical="center"/>
    </xf>
    <xf numFmtId="0" fontId="21" fillId="0" borderId="69" xfId="32" applyFont="1" applyFill="1" applyBorder="1" applyAlignment="1">
      <alignment horizontal="center" vertical="center" wrapText="1"/>
    </xf>
    <xf numFmtId="167" fontId="30" fillId="0" borderId="69" xfId="32" applyNumberFormat="1" applyFont="1" applyFill="1" applyBorder="1" applyAlignment="1">
      <alignment horizontal="center" vertical="center" wrapText="1"/>
    </xf>
    <xf numFmtId="0" fontId="47" fillId="0" borderId="69" xfId="31" applyFont="1" applyFill="1" applyBorder="1" applyAlignment="1">
      <alignment horizontal="justify" vertical="center" wrapText="1"/>
    </xf>
    <xf numFmtId="0" fontId="27" fillId="30" borderId="69" xfId="31" applyNumberFormat="1" applyFont="1" applyFill="1" applyBorder="1" applyAlignment="1">
      <alignment horizontal="justify" vertical="center" wrapText="1"/>
    </xf>
    <xf numFmtId="0" fontId="65" fillId="30" borderId="69" xfId="31" applyNumberFormat="1" applyFont="1" applyFill="1" applyBorder="1" applyAlignment="1">
      <alignment horizontal="justify" vertical="center" wrapText="1"/>
    </xf>
    <xf numFmtId="0" fontId="21" fillId="0" borderId="69" xfId="0" applyFont="1" applyBorder="1" applyAlignment="1">
      <alignment horizontal="justify" vertical="center" wrapText="1"/>
    </xf>
    <xf numFmtId="0" fontId="65" fillId="0" borderId="69" xfId="31" applyNumberFormat="1" applyFont="1" applyFill="1" applyBorder="1" applyAlignment="1">
      <alignment horizontal="justify" vertical="center" wrapText="1"/>
    </xf>
    <xf numFmtId="0" fontId="65" fillId="30" borderId="69" xfId="31" applyFont="1" applyFill="1" applyBorder="1" applyAlignment="1">
      <alignment horizontal="justify" vertical="center" wrapText="1"/>
    </xf>
    <xf numFmtId="0" fontId="65" fillId="0" borderId="69" xfId="31" applyNumberFormat="1" applyFont="1" applyFill="1" applyBorder="1" applyAlignment="1">
      <alignment horizontal="center" vertical="center" wrapText="1"/>
    </xf>
    <xf numFmtId="0" fontId="64" fillId="0" borderId="0" xfId="31" applyFont="1" applyAlignment="1">
      <alignment horizontal="center" vertical="center" wrapText="1"/>
    </xf>
    <xf numFmtId="0" fontId="11" fillId="0" borderId="0" xfId="31" applyAlignment="1">
      <alignment horizontal="center" vertical="center"/>
    </xf>
    <xf numFmtId="0" fontId="24" fillId="0" borderId="69" xfId="31" applyFont="1" applyBorder="1" applyAlignment="1">
      <alignment horizontal="justify" vertical="center" wrapText="1"/>
    </xf>
    <xf numFmtId="0" fontId="23" fillId="0" borderId="69" xfId="31" applyFont="1" applyBorder="1" applyAlignment="1">
      <alignment horizontal="center" vertical="center" wrapText="1"/>
    </xf>
    <xf numFmtId="0" fontId="23" fillId="31" borderId="69" xfId="31" applyFont="1" applyFill="1" applyBorder="1" applyAlignment="1">
      <alignment horizontal="center" vertical="center" wrapText="1"/>
    </xf>
    <xf numFmtId="0" fontId="65" fillId="31" borderId="69" xfId="31" applyFont="1" applyFill="1" applyBorder="1" applyAlignment="1">
      <alignment horizontal="center" vertical="center" wrapText="1"/>
    </xf>
    <xf numFmtId="0" fontId="65" fillId="0" borderId="69" xfId="31" applyFont="1" applyBorder="1" applyAlignment="1">
      <alignment horizontal="center" vertical="center" wrapText="1"/>
    </xf>
    <xf numFmtId="167" fontId="65" fillId="22" borderId="70" xfId="33" applyNumberFormat="1" applyFont="1" applyFill="1" applyBorder="1" applyAlignment="1">
      <alignment horizontal="center" vertical="center"/>
    </xf>
    <xf numFmtId="167" fontId="65" fillId="22" borderId="71" xfId="33" applyNumberFormat="1" applyFont="1" applyFill="1" applyBorder="1" applyAlignment="1">
      <alignment horizontal="center" vertical="center"/>
    </xf>
    <xf numFmtId="167" fontId="65" fillId="22" borderId="69" xfId="33" applyNumberFormat="1" applyFont="1" applyFill="1" applyBorder="1" applyAlignment="1">
      <alignment horizontal="center" vertical="center"/>
    </xf>
    <xf numFmtId="0" fontId="27" fillId="0" borderId="69" xfId="32" applyFont="1" applyFill="1" applyBorder="1" applyAlignment="1">
      <alignment horizontal="justify" vertical="center" wrapText="1"/>
    </xf>
    <xf numFmtId="167" fontId="65" fillId="0" borderId="69" xfId="33" applyNumberFormat="1" applyFont="1" applyBorder="1" applyAlignment="1">
      <alignment horizontal="center" vertical="center" wrapText="1"/>
    </xf>
    <xf numFmtId="167" fontId="61" fillId="0" borderId="70" xfId="31" applyNumberFormat="1" applyFont="1" applyFill="1" applyBorder="1" applyAlignment="1">
      <alignment horizontal="center" vertical="center"/>
    </xf>
    <xf numFmtId="167" fontId="61" fillId="0" borderId="71" xfId="31" applyNumberFormat="1" applyFont="1" applyFill="1" applyBorder="1" applyAlignment="1">
      <alignment horizontal="center" vertical="center"/>
    </xf>
    <xf numFmtId="0" fontId="23" fillId="0" borderId="69" xfId="8" applyNumberFormat="1" applyFont="1" applyFill="1" applyBorder="1" applyAlignment="1">
      <alignment horizontal="justify" vertical="center" wrapText="1"/>
    </xf>
    <xf numFmtId="9" fontId="10" fillId="0" borderId="69" xfId="31" applyNumberFormat="1" applyFont="1" applyFill="1" applyBorder="1" applyAlignment="1">
      <alignment horizontal="center" vertical="center" wrapText="1"/>
    </xf>
    <xf numFmtId="0" fontId="65" fillId="0" borderId="69" xfId="31" applyNumberFormat="1" applyFont="1" applyFill="1" applyBorder="1" applyAlignment="1">
      <alignment horizontal="justify" vertical="center"/>
    </xf>
    <xf numFmtId="0" fontId="11" fillId="0" borderId="69" xfId="31" applyBorder="1" applyAlignment="1">
      <alignment horizontal="justify" vertical="center"/>
    </xf>
    <xf numFmtId="0" fontId="65" fillId="0" borderId="69" xfId="31" applyFont="1" applyFill="1" applyBorder="1" applyAlignment="1">
      <alignment horizontal="justify" vertical="center"/>
    </xf>
    <xf numFmtId="0" fontId="27" fillId="6" borderId="69" xfId="32" applyFont="1" applyFill="1" applyBorder="1" applyAlignment="1">
      <alignment horizontal="justify" vertical="center" wrapText="1"/>
    </xf>
    <xf numFmtId="0" fontId="27" fillId="6" borderId="69" xfId="32" applyFont="1" applyFill="1" applyBorder="1" applyAlignment="1">
      <alignment horizontal="center" vertical="center" wrapText="1"/>
    </xf>
    <xf numFmtId="0" fontId="27" fillId="0" borderId="69" xfId="32" applyFont="1" applyFill="1" applyBorder="1" applyAlignment="1">
      <alignment horizontal="center" vertical="center" wrapText="1"/>
    </xf>
    <xf numFmtId="167" fontId="65" fillId="0" borderId="69" xfId="33" applyNumberFormat="1" applyFont="1" applyFill="1" applyBorder="1" applyAlignment="1">
      <alignment horizontal="center" vertical="center" wrapText="1"/>
    </xf>
    <xf numFmtId="0" fontId="50" fillId="0" borderId="69" xfId="31" applyFont="1" applyFill="1" applyBorder="1" applyAlignment="1">
      <alignment horizontal="justify" vertical="center" wrapText="1"/>
    </xf>
    <xf numFmtId="0" fontId="21" fillId="0" borderId="70" xfId="8" applyNumberFormat="1" applyFont="1" applyFill="1" applyBorder="1" applyAlignment="1">
      <alignment horizontal="center" vertical="center" wrapText="1"/>
    </xf>
    <xf numFmtId="0" fontId="21" fillId="0" borderId="84" xfId="8" applyNumberFormat="1" applyFont="1" applyFill="1" applyBorder="1" applyAlignment="1">
      <alignment horizontal="center" vertical="center" wrapText="1"/>
    </xf>
    <xf numFmtId="0" fontId="21" fillId="0" borderId="71" xfId="8" applyNumberFormat="1" applyFont="1" applyFill="1" applyBorder="1" applyAlignment="1">
      <alignment horizontal="center" vertical="center" wrapText="1"/>
    </xf>
    <xf numFmtId="10" fontId="27" fillId="22" borderId="69" xfId="0" applyNumberFormat="1" applyFont="1" applyFill="1" applyBorder="1" applyAlignment="1">
      <alignment horizontal="center" vertical="center" wrapText="1"/>
    </xf>
    <xf numFmtId="0" fontId="27" fillId="22" borderId="69" xfId="0" applyFont="1" applyFill="1" applyBorder="1" applyAlignment="1">
      <alignment horizontal="center" vertical="center" wrapText="1"/>
    </xf>
    <xf numFmtId="0" fontId="27" fillId="0" borderId="69" xfId="0" applyFont="1" applyFill="1" applyBorder="1" applyAlignment="1">
      <alignment horizontal="center" vertical="center" wrapText="1"/>
    </xf>
    <xf numFmtId="10" fontId="27" fillId="0" borderId="69" xfId="24" applyNumberFormat="1" applyFont="1" applyFill="1" applyBorder="1" applyAlignment="1">
      <alignment horizontal="center" vertical="center" wrapText="1"/>
    </xf>
    <xf numFmtId="0" fontId="27" fillId="0" borderId="69" xfId="0" applyFont="1" applyFill="1" applyBorder="1" applyAlignment="1">
      <alignment horizontal="justify" vertical="center" wrapText="1"/>
    </xf>
    <xf numFmtId="0" fontId="65" fillId="0" borderId="69" xfId="31" applyFont="1" applyFill="1" applyBorder="1" applyAlignment="1">
      <alignment horizontal="center" vertical="center" wrapText="1"/>
    </xf>
    <xf numFmtId="0" fontId="27" fillId="30" borderId="69" xfId="31" applyNumberFormat="1" applyFont="1" applyFill="1" applyBorder="1" applyAlignment="1">
      <alignment horizontal="center" vertical="center" wrapText="1"/>
    </xf>
    <xf numFmtId="0" fontId="65" fillId="0" borderId="69" xfId="0" applyFont="1" applyFill="1" applyBorder="1" applyAlignment="1">
      <alignment horizontal="center" vertical="center" wrapText="1"/>
    </xf>
    <xf numFmtId="9" fontId="21" fillId="30" borderId="69" xfId="31" applyNumberFormat="1" applyFont="1" applyFill="1" applyBorder="1" applyAlignment="1">
      <alignment horizontal="center" vertical="center" wrapText="1"/>
    </xf>
    <xf numFmtId="0" fontId="11" fillId="0" borderId="69" xfId="31" applyFill="1" applyBorder="1" applyAlignment="1">
      <alignment horizontal="justify" vertical="center" wrapText="1"/>
    </xf>
    <xf numFmtId="0" fontId="55" fillId="0" borderId="0" xfId="31" applyFont="1" applyAlignment="1">
      <alignment horizontal="center" vertical="center" wrapText="1"/>
    </xf>
    <xf numFmtId="0" fontId="56" fillId="0" borderId="0" xfId="31" applyFont="1" applyAlignment="1">
      <alignment horizontal="center" vertical="center"/>
    </xf>
    <xf numFmtId="0" fontId="57" fillId="32" borderId="69" xfId="31" applyFont="1" applyFill="1" applyBorder="1" applyAlignment="1">
      <alignment horizontal="center"/>
    </xf>
    <xf numFmtId="0" fontId="58" fillId="32" borderId="72" xfId="31" applyFont="1" applyFill="1" applyBorder="1" applyAlignment="1">
      <alignment horizontal="center"/>
    </xf>
    <xf numFmtId="0" fontId="58" fillId="32" borderId="73" xfId="31" applyFont="1" applyFill="1" applyBorder="1" applyAlignment="1">
      <alignment horizontal="center"/>
    </xf>
    <xf numFmtId="0" fontId="60" fillId="0" borderId="69" xfId="32" applyFont="1" applyFill="1" applyBorder="1" applyAlignment="1">
      <alignment horizontal="center" vertical="center" textRotation="90" wrapText="1"/>
    </xf>
    <xf numFmtId="9" fontId="30" fillId="0" borderId="69" xfId="32" applyNumberFormat="1" applyFont="1" applyFill="1" applyBorder="1" applyAlignment="1">
      <alignment horizontal="center" vertical="center" wrapText="1"/>
    </xf>
    <xf numFmtId="0" fontId="63" fillId="0" borderId="78" xfId="31" applyFont="1" applyBorder="1" applyAlignment="1">
      <alignment horizontal="center"/>
    </xf>
    <xf numFmtId="0" fontId="63" fillId="0" borderId="79" xfId="31" applyFont="1" applyBorder="1" applyAlignment="1">
      <alignment horizont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107" fillId="0" borderId="0" xfId="32" applyFont="1" applyFill="1" applyBorder="1" applyAlignment="1" applyProtection="1">
      <alignment horizontal="center" vertical="center" wrapText="1"/>
    </xf>
    <xf numFmtId="0" fontId="21" fillId="0" borderId="97" xfId="32" applyFont="1" applyFill="1" applyBorder="1" applyAlignment="1" applyProtection="1">
      <alignment horizontal="center" vertical="center" wrapText="1"/>
    </xf>
    <xf numFmtId="0" fontId="21" fillId="0" borderId="99" xfId="32" applyFont="1" applyFill="1" applyBorder="1" applyAlignment="1" applyProtection="1">
      <alignment horizontal="center" vertical="center" wrapText="1"/>
    </xf>
    <xf numFmtId="0" fontId="21" fillId="0" borderId="100" xfId="32" applyFont="1" applyFill="1" applyBorder="1" applyAlignment="1" applyProtection="1">
      <alignment horizontal="center" vertical="center" wrapText="1"/>
    </xf>
    <xf numFmtId="0" fontId="20" fillId="0" borderId="112" xfId="32" applyFont="1" applyFill="1" applyBorder="1" applyAlignment="1" applyProtection="1">
      <alignment horizontal="center" vertical="center" wrapText="1"/>
    </xf>
    <xf numFmtId="0" fontId="20" fillId="0" borderId="116" xfId="32" applyFont="1" applyFill="1" applyBorder="1" applyAlignment="1" applyProtection="1">
      <alignment horizontal="center" vertical="center" wrapText="1"/>
    </xf>
    <xf numFmtId="14" fontId="54" fillId="40" borderId="112" xfId="32" applyNumberFormat="1" applyFont="1" applyFill="1" applyBorder="1" applyAlignment="1" applyProtection="1">
      <alignment horizontal="center" vertical="center" wrapText="1"/>
    </xf>
    <xf numFmtId="14" fontId="54" fillId="40" borderId="135" xfId="32" applyNumberFormat="1" applyFont="1" applyFill="1" applyBorder="1" applyAlignment="1" applyProtection="1">
      <alignment horizontal="center" vertical="center" wrapText="1"/>
    </xf>
    <xf numFmtId="14" fontId="54" fillId="40" borderId="133" xfId="32" applyNumberFormat="1" applyFont="1" applyFill="1" applyBorder="1" applyAlignment="1" applyProtection="1">
      <alignment horizontal="center" vertical="center" wrapText="1"/>
    </xf>
    <xf numFmtId="14" fontId="54" fillId="40" borderId="136" xfId="32" applyNumberFormat="1" applyFont="1" applyFill="1" applyBorder="1" applyAlignment="1" applyProtection="1">
      <alignment horizontal="center" vertical="center" wrapText="1"/>
    </xf>
    <xf numFmtId="6" fontId="101" fillId="0" borderId="112" xfId="32" applyNumberFormat="1" applyFont="1" applyFill="1" applyBorder="1" applyAlignment="1" applyProtection="1">
      <alignment horizontal="center" vertical="center" wrapText="1"/>
    </xf>
    <xf numFmtId="6" fontId="101" fillId="0" borderId="135" xfId="32" applyNumberFormat="1" applyFont="1" applyFill="1" applyBorder="1" applyAlignment="1" applyProtection="1">
      <alignment horizontal="center" vertical="center" wrapText="1"/>
    </xf>
    <xf numFmtId="6" fontId="101" fillId="0" borderId="113" xfId="32" applyNumberFormat="1" applyFont="1" applyFill="1" applyBorder="1" applyAlignment="1" applyProtection="1">
      <alignment horizontal="center" vertical="center" wrapText="1"/>
    </xf>
    <xf numFmtId="6" fontId="101" fillId="0" borderId="128" xfId="32" applyNumberFormat="1" applyFont="1" applyFill="1" applyBorder="1" applyAlignment="1" applyProtection="1">
      <alignment horizontal="center" vertical="center" wrapText="1"/>
    </xf>
    <xf numFmtId="6" fontId="101" fillId="0" borderId="133" xfId="32" applyNumberFormat="1" applyFont="1" applyFill="1" applyBorder="1" applyAlignment="1" applyProtection="1">
      <alignment horizontal="center" vertical="center" wrapText="1"/>
    </xf>
    <xf numFmtId="6" fontId="101" fillId="0" borderId="136" xfId="32" applyNumberFormat="1" applyFont="1" applyFill="1" applyBorder="1" applyAlignment="1" applyProtection="1">
      <alignment horizontal="center" vertical="center" wrapText="1"/>
    </xf>
    <xf numFmtId="9" fontId="47" fillId="43" borderId="108" xfId="32" applyNumberFormat="1" applyFont="1" applyFill="1" applyBorder="1" applyAlignment="1" applyProtection="1">
      <alignment horizontal="center" vertical="center" wrapText="1"/>
    </xf>
    <xf numFmtId="9" fontId="47" fillId="43" borderId="111" xfId="32" applyNumberFormat="1" applyFont="1" applyFill="1" applyBorder="1" applyAlignment="1" applyProtection="1">
      <alignment horizontal="center" vertical="center" wrapText="1"/>
    </xf>
    <xf numFmtId="0" fontId="20" fillId="0" borderId="96" xfId="32" applyFont="1" applyFill="1" applyBorder="1" applyAlignment="1" applyProtection="1">
      <alignment horizontal="center" vertical="center" wrapText="1"/>
    </xf>
    <xf numFmtId="0" fontId="25" fillId="40" borderId="108" xfId="32" applyFont="1" applyFill="1" applyBorder="1" applyAlignment="1" applyProtection="1">
      <alignment horizontal="center" vertical="center" wrapText="1"/>
    </xf>
    <xf numFmtId="0" fontId="25" fillId="40" borderId="111" xfId="32" applyFont="1" applyFill="1" applyBorder="1" applyAlignment="1" applyProtection="1">
      <alignment horizontal="center" vertical="center" wrapText="1"/>
    </xf>
    <xf numFmtId="169" fontId="51" fillId="40" borderId="96" xfId="32" applyNumberFormat="1" applyFont="1" applyFill="1" applyBorder="1" applyAlignment="1" applyProtection="1">
      <alignment horizontal="center" vertical="center" wrapText="1"/>
    </xf>
    <xf numFmtId="0" fontId="47" fillId="0" borderId="108" xfId="32" applyFont="1" applyFill="1" applyBorder="1" applyAlignment="1" applyProtection="1">
      <alignment horizontal="center" vertical="center" wrapText="1"/>
    </xf>
    <xf numFmtId="0" fontId="47" fillId="0" borderId="110" xfId="32" applyFont="1" applyFill="1" applyBorder="1" applyAlignment="1" applyProtection="1">
      <alignment horizontal="center" vertical="center" wrapText="1"/>
    </xf>
    <xf numFmtId="0" fontId="47" fillId="0" borderId="111" xfId="32" applyFont="1" applyFill="1" applyBorder="1" applyAlignment="1" applyProtection="1">
      <alignment horizontal="center" vertical="center" wrapText="1"/>
    </xf>
    <xf numFmtId="0" fontId="21" fillId="0" borderId="96" xfId="32" applyFont="1" applyBorder="1" applyAlignment="1" applyProtection="1">
      <alignment horizontal="center" vertical="center"/>
    </xf>
    <xf numFmtId="0" fontId="21" fillId="0" borderId="96" xfId="32" applyFont="1" applyFill="1" applyBorder="1" applyAlignment="1" applyProtection="1">
      <alignment horizontal="center" vertical="center" wrapText="1"/>
    </xf>
    <xf numFmtId="0" fontId="72" fillId="37" borderId="113" xfId="32" applyFont="1" applyFill="1" applyBorder="1" applyAlignment="1" applyProtection="1">
      <alignment horizontal="center" vertical="center" wrapText="1"/>
    </xf>
    <xf numFmtId="0" fontId="72" fillId="37" borderId="0" xfId="32" applyFont="1" applyFill="1" applyBorder="1" applyAlignment="1" applyProtection="1">
      <alignment horizontal="center" vertical="center" wrapText="1"/>
    </xf>
    <xf numFmtId="0" fontId="73" fillId="38" borderId="113" xfId="32" applyFont="1" applyFill="1" applyBorder="1" applyAlignment="1" applyProtection="1">
      <alignment horizontal="center" vertical="center"/>
    </xf>
    <xf numFmtId="0" fontId="73" fillId="38" borderId="0" xfId="32" applyFont="1" applyFill="1" applyBorder="1" applyAlignment="1" applyProtection="1">
      <alignment horizontal="center" vertical="center"/>
    </xf>
    <xf numFmtId="9" fontId="47" fillId="43" borderId="110" xfId="32" applyNumberFormat="1" applyFont="1" applyFill="1" applyBorder="1" applyAlignment="1" applyProtection="1">
      <alignment horizontal="center" vertical="center" wrapText="1"/>
    </xf>
    <xf numFmtId="0" fontId="47" fillId="43" borderId="108" xfId="32" applyFont="1" applyFill="1" applyBorder="1" applyAlignment="1" applyProtection="1">
      <alignment horizontal="center" vertical="center" wrapText="1"/>
    </xf>
    <xf numFmtId="0" fontId="47" fillId="43" borderId="111" xfId="32" applyFont="1" applyFill="1" applyBorder="1" applyAlignment="1" applyProtection="1">
      <alignment horizontal="center" vertical="center" wrapText="1"/>
    </xf>
    <xf numFmtId="9" fontId="21" fillId="43" borderId="108" xfId="32" applyNumberFormat="1" applyFont="1" applyFill="1" applyBorder="1" applyAlignment="1" applyProtection="1">
      <alignment horizontal="center" vertical="center" wrapText="1"/>
    </xf>
    <xf numFmtId="0" fontId="21" fillId="43" borderId="111" xfId="32" applyFont="1" applyFill="1" applyBorder="1" applyAlignment="1" applyProtection="1">
      <alignment horizontal="center" vertical="center" wrapText="1"/>
    </xf>
    <xf numFmtId="169" fontId="25" fillId="40" borderId="112" xfId="34" applyNumberFormat="1" applyFont="1" applyFill="1" applyBorder="1" applyAlignment="1" applyProtection="1">
      <alignment horizontal="center" vertical="center" wrapText="1"/>
    </xf>
    <xf numFmtId="169" fontId="25" fillId="40" borderId="135" xfId="34" applyNumberFormat="1" applyFont="1" applyFill="1" applyBorder="1" applyAlignment="1" applyProtection="1">
      <alignment horizontal="center" vertical="center" wrapText="1"/>
    </xf>
    <xf numFmtId="169" fontId="25" fillId="40" borderId="133" xfId="34" applyNumberFormat="1" applyFont="1" applyFill="1" applyBorder="1" applyAlignment="1" applyProtection="1">
      <alignment horizontal="center" vertical="center" wrapText="1"/>
    </xf>
    <xf numFmtId="169" fontId="25" fillId="40" borderId="136" xfId="34" applyNumberFormat="1" applyFont="1" applyFill="1" applyBorder="1" applyAlignment="1" applyProtection="1">
      <alignment horizontal="center" vertical="center" wrapText="1"/>
    </xf>
    <xf numFmtId="0" fontId="66" fillId="39" borderId="96" xfId="32" applyFont="1" applyFill="1" applyBorder="1" applyAlignment="1" applyProtection="1">
      <alignment horizontal="center" vertical="center"/>
    </xf>
    <xf numFmtId="0" fontId="66" fillId="39" borderId="96" xfId="32" applyFont="1" applyFill="1" applyBorder="1" applyAlignment="1" applyProtection="1">
      <alignment horizontal="center" vertical="center" wrapText="1"/>
    </xf>
    <xf numFmtId="0" fontId="25" fillId="40" borderId="96" xfId="32" applyFont="1" applyFill="1" applyBorder="1" applyAlignment="1" applyProtection="1">
      <alignment horizontal="center" vertical="center" wrapText="1"/>
    </xf>
    <xf numFmtId="0" fontId="97" fillId="19" borderId="126" xfId="0" applyFont="1" applyFill="1" applyBorder="1" applyAlignment="1" applyProtection="1">
      <alignment horizontal="center" wrapText="1"/>
    </xf>
    <xf numFmtId="0" fontId="97" fillId="19" borderId="0" xfId="0" applyFont="1" applyFill="1" applyBorder="1" applyAlignment="1" applyProtection="1">
      <alignment horizontal="center" wrapText="1"/>
    </xf>
    <xf numFmtId="0" fontId="97" fillId="42" borderId="126" xfId="0" applyFont="1" applyFill="1" applyBorder="1" applyAlignment="1" applyProtection="1">
      <alignment horizontal="center" wrapText="1"/>
    </xf>
    <xf numFmtId="0" fontId="97" fillId="42" borderId="0" xfId="0" applyFont="1" applyFill="1" applyBorder="1" applyAlignment="1" applyProtection="1">
      <alignment horizontal="center" wrapText="1"/>
    </xf>
    <xf numFmtId="0" fontId="80" fillId="44" borderId="88" xfId="0" applyFont="1" applyFill="1" applyBorder="1" applyAlignment="1" applyProtection="1">
      <alignment horizontal="center" wrapText="1"/>
    </xf>
    <xf numFmtId="0" fontId="80" fillId="44" borderId="89" xfId="0" applyFont="1" applyFill="1" applyBorder="1" applyAlignment="1" applyProtection="1">
      <alignment horizontal="center" wrapText="1"/>
    </xf>
    <xf numFmtId="0" fontId="80" fillId="44" borderId="90" xfId="0" applyFont="1" applyFill="1" applyBorder="1" applyAlignment="1" applyProtection="1">
      <alignment horizontal="center" wrapText="1"/>
    </xf>
    <xf numFmtId="0" fontId="80" fillId="23" borderId="88" xfId="0" applyFont="1" applyFill="1" applyBorder="1" applyAlignment="1" applyProtection="1">
      <alignment horizontal="center" wrapText="1"/>
    </xf>
    <xf numFmtId="0" fontId="80" fillId="23" borderId="89" xfId="0" applyFont="1" applyFill="1" applyBorder="1" applyAlignment="1" applyProtection="1">
      <alignment horizontal="center" wrapText="1"/>
    </xf>
    <xf numFmtId="0" fontId="80" fillId="23" borderId="90" xfId="0" applyFont="1" applyFill="1" applyBorder="1" applyAlignment="1" applyProtection="1">
      <alignment horizontal="center" wrapText="1"/>
    </xf>
    <xf numFmtId="9" fontId="50" fillId="43" borderId="96" xfId="32" applyNumberFormat="1" applyFont="1" applyFill="1" applyBorder="1" applyAlignment="1" applyProtection="1">
      <alignment horizontal="center" vertical="center" wrapText="1"/>
    </xf>
    <xf numFmtId="0" fontId="50" fillId="43" borderId="96" xfId="32" applyFont="1" applyFill="1" applyBorder="1" applyAlignment="1" applyProtection="1">
      <alignment horizontal="center" vertical="center" wrapText="1"/>
    </xf>
    <xf numFmtId="0" fontId="50" fillId="0" borderId="96" xfId="32" applyFont="1" applyFill="1" applyBorder="1" applyAlignment="1" applyProtection="1">
      <alignment horizontal="center" vertical="center" wrapText="1"/>
    </xf>
    <xf numFmtId="9" fontId="50" fillId="43" borderId="108" xfId="32" applyNumberFormat="1" applyFont="1" applyFill="1" applyBorder="1" applyAlignment="1" applyProtection="1">
      <alignment horizontal="center" vertical="center" wrapText="1"/>
    </xf>
    <xf numFmtId="9" fontId="50" fillId="43" borderId="111" xfId="32" applyNumberFormat="1" applyFont="1" applyFill="1" applyBorder="1" applyAlignment="1" applyProtection="1">
      <alignment horizontal="center" vertical="center" wrapText="1"/>
    </xf>
    <xf numFmtId="169" fontId="25" fillId="40" borderId="96" xfId="34" applyNumberFormat="1" applyFont="1" applyFill="1" applyBorder="1" applyAlignment="1" applyProtection="1">
      <alignment horizontal="center" vertical="center" wrapText="1"/>
    </xf>
    <xf numFmtId="0" fontId="20" fillId="0" borderId="135" xfId="32" applyFont="1" applyFill="1" applyBorder="1" applyAlignment="1" applyProtection="1">
      <alignment horizontal="center" vertical="center" wrapText="1"/>
    </xf>
    <xf numFmtId="169" fontId="25" fillId="40" borderId="108" xfId="34" applyNumberFormat="1" applyFont="1" applyFill="1" applyBorder="1" applyAlignment="1" applyProtection="1">
      <alignment horizontal="center" vertical="center" wrapText="1"/>
    </xf>
    <xf numFmtId="0" fontId="21" fillId="0" borderId="96" xfId="32" applyFont="1" applyFill="1" applyBorder="1" applyAlignment="1" applyProtection="1">
      <alignment horizontal="center" vertical="center"/>
    </xf>
    <xf numFmtId="0" fontId="21" fillId="0" borderId="97" xfId="32" applyFont="1" applyBorder="1" applyAlignment="1" applyProtection="1">
      <alignment horizontal="center" vertical="center" wrapText="1"/>
    </xf>
    <xf numFmtId="0" fontId="21" fillId="0" borderId="99" xfId="32" applyFont="1" applyBorder="1" applyAlignment="1" applyProtection="1">
      <alignment horizontal="center" vertical="center" wrapText="1"/>
    </xf>
    <xf numFmtId="0" fontId="21" fillId="0" borderId="100" xfId="32" applyFont="1" applyBorder="1" applyAlignment="1" applyProtection="1">
      <alignment horizontal="center" vertical="center" wrapText="1"/>
    </xf>
    <xf numFmtId="0" fontId="21" fillId="0" borderId="112" xfId="32" applyFont="1" applyFill="1" applyBorder="1" applyAlignment="1" applyProtection="1">
      <alignment horizontal="center" vertical="center" wrapText="1"/>
    </xf>
    <xf numFmtId="0" fontId="21" fillId="0" borderId="116" xfId="32" applyFont="1" applyFill="1" applyBorder="1" applyAlignment="1" applyProtection="1">
      <alignment horizontal="center" vertical="center" wrapText="1"/>
    </xf>
    <xf numFmtId="0" fontId="21" fillId="0" borderId="135" xfId="32" applyFont="1" applyFill="1" applyBorder="1" applyAlignment="1" applyProtection="1">
      <alignment horizontal="center" vertical="center" wrapText="1"/>
    </xf>
    <xf numFmtId="0" fontId="20" fillId="0" borderId="97" xfId="32" applyFont="1" applyFill="1" applyBorder="1" applyAlignment="1" applyProtection="1">
      <alignment horizontal="center" vertical="center" wrapText="1"/>
    </xf>
    <xf numFmtId="0" fontId="20" fillId="0" borderId="99" xfId="32" applyFont="1" applyFill="1" applyBorder="1" applyAlignment="1" applyProtection="1">
      <alignment horizontal="center" vertical="center" wrapText="1"/>
    </xf>
    <xf numFmtId="0" fontId="20" fillId="0" borderId="100" xfId="32" applyFont="1" applyFill="1" applyBorder="1" applyAlignment="1" applyProtection="1">
      <alignment horizontal="center" vertical="center" wrapText="1"/>
    </xf>
    <xf numFmtId="0" fontId="27" fillId="0" borderId="133" xfId="32" applyFont="1" applyFill="1" applyBorder="1" applyAlignment="1" applyProtection="1">
      <alignment horizontal="center" vertical="center" wrapText="1"/>
    </xf>
    <xf numFmtId="0" fontId="27" fillId="0" borderId="134" xfId="32" applyFont="1" applyFill="1" applyBorder="1" applyAlignment="1" applyProtection="1">
      <alignment horizontal="center" vertical="center" wrapText="1"/>
    </xf>
    <xf numFmtId="0" fontId="27" fillId="0" borderId="136" xfId="32" applyFont="1" applyFill="1" applyBorder="1" applyAlignment="1" applyProtection="1">
      <alignment horizontal="center" vertical="center" wrapText="1"/>
    </xf>
    <xf numFmtId="9" fontId="50" fillId="0" borderId="96" xfId="24" applyFont="1" applyBorder="1" applyAlignment="1" applyProtection="1">
      <alignment horizontal="center" vertical="center" wrapText="1"/>
    </xf>
    <xf numFmtId="14" fontId="54" fillId="40" borderId="96" xfId="32" applyNumberFormat="1" applyFont="1" applyFill="1" applyBorder="1" applyAlignment="1" applyProtection="1">
      <alignment horizontal="center" vertical="center" wrapText="1"/>
    </xf>
    <xf numFmtId="0" fontId="54" fillId="40" borderId="96" xfId="32" applyNumberFormat="1" applyFont="1" applyFill="1" applyBorder="1" applyAlignment="1" applyProtection="1">
      <alignment horizontal="center" vertical="center" wrapText="1"/>
    </xf>
    <xf numFmtId="0" fontId="66" fillId="40" borderId="96" xfId="32" applyFont="1" applyFill="1" applyBorder="1" applyAlignment="1" applyProtection="1">
      <alignment horizontal="center" vertical="center"/>
    </xf>
    <xf numFmtId="0" fontId="66" fillId="40" borderId="96" xfId="32" applyFont="1" applyFill="1" applyBorder="1" applyAlignment="1" applyProtection="1">
      <alignment horizontal="center" vertical="center" wrapText="1"/>
    </xf>
    <xf numFmtId="1" fontId="23" fillId="0" borderId="96" xfId="32" applyNumberFormat="1" applyFont="1" applyFill="1" applyBorder="1" applyAlignment="1" applyProtection="1">
      <alignment horizontal="center" vertical="center" wrapText="1"/>
    </xf>
    <xf numFmtId="1" fontId="23" fillId="0" borderId="108" xfId="32" applyNumberFormat="1" applyFont="1" applyFill="1" applyBorder="1" applyAlignment="1" applyProtection="1">
      <alignment horizontal="center" vertical="center" wrapText="1"/>
    </xf>
    <xf numFmtId="1" fontId="23" fillId="0" borderId="111" xfId="32" applyNumberFormat="1" applyFont="1" applyFill="1" applyBorder="1" applyAlignment="1" applyProtection="1">
      <alignment horizontal="center" vertical="center" wrapText="1"/>
    </xf>
    <xf numFmtId="0" fontId="23" fillId="0" borderId="108" xfId="32" applyFont="1" applyFill="1" applyBorder="1" applyAlignment="1" applyProtection="1">
      <alignment horizontal="center" vertical="center" wrapText="1"/>
    </xf>
    <xf numFmtId="0" fontId="23" fillId="0" borderId="111" xfId="32" applyFont="1" applyFill="1" applyBorder="1" applyAlignment="1" applyProtection="1">
      <alignment horizontal="center" vertical="center" wrapText="1"/>
    </xf>
    <xf numFmtId="2" fontId="21" fillId="0" borderId="96" xfId="32" applyNumberFormat="1" applyFont="1" applyBorder="1" applyAlignment="1" applyProtection="1">
      <alignment horizontal="center" vertical="center" wrapText="1"/>
    </xf>
    <xf numFmtId="2" fontId="23" fillId="0" borderId="96" xfId="32" applyNumberFormat="1" applyFont="1" applyBorder="1" applyAlignment="1" applyProtection="1">
      <alignment horizontal="center" vertical="center" wrapText="1"/>
    </xf>
    <xf numFmtId="17" fontId="47" fillId="0" borderId="96" xfId="32" applyNumberFormat="1" applyFont="1" applyFill="1" applyBorder="1" applyAlignment="1" applyProtection="1">
      <alignment horizontal="center" vertical="center" wrapText="1"/>
    </xf>
    <xf numFmtId="14" fontId="77" fillId="40" borderId="96" xfId="32" applyNumberFormat="1" applyFont="1" applyFill="1" applyBorder="1" applyAlignment="1" applyProtection="1">
      <alignment horizontal="center" vertical="center" wrapText="1"/>
    </xf>
    <xf numFmtId="0" fontId="80" fillId="19" borderId="126" xfId="0" applyFont="1" applyFill="1" applyBorder="1" applyAlignment="1" applyProtection="1">
      <alignment horizontal="center" wrapText="1"/>
    </xf>
    <xf numFmtId="0" fontId="80" fillId="19" borderId="0" xfId="0" applyFont="1" applyFill="1" applyBorder="1" applyAlignment="1" applyProtection="1">
      <alignment horizontal="center" wrapText="1"/>
    </xf>
    <xf numFmtId="0" fontId="80" fillId="42" borderId="126" xfId="0" applyFont="1" applyFill="1" applyBorder="1" applyAlignment="1" applyProtection="1">
      <alignment horizontal="center" wrapText="1"/>
    </xf>
    <xf numFmtId="0" fontId="80" fillId="42" borderId="0" xfId="0" applyFont="1" applyFill="1" applyBorder="1" applyAlignment="1" applyProtection="1">
      <alignment horizontal="center" wrapText="1"/>
    </xf>
    <xf numFmtId="0" fontId="73" fillId="38" borderId="97" xfId="32" applyFont="1" applyFill="1" applyBorder="1" applyAlignment="1" applyProtection="1">
      <alignment horizontal="center" vertical="center"/>
    </xf>
    <xf numFmtId="0" fontId="73" fillId="38" borderId="99" xfId="32" applyFont="1" applyFill="1" applyBorder="1" applyAlignment="1" applyProtection="1">
      <alignment horizontal="center" vertical="center"/>
    </xf>
    <xf numFmtId="0" fontId="73" fillId="38" borderId="100" xfId="32" applyFont="1" applyFill="1" applyBorder="1" applyAlignment="1" applyProtection="1">
      <alignment horizontal="center" vertical="center"/>
    </xf>
    <xf numFmtId="0" fontId="66" fillId="40" borderId="96" xfId="0" applyFont="1" applyFill="1" applyBorder="1" applyAlignment="1" applyProtection="1">
      <alignment horizontal="center" vertical="center" wrapText="1"/>
    </xf>
    <xf numFmtId="0" fontId="66" fillId="40" borderId="96" xfId="0" applyFont="1" applyFill="1" applyBorder="1" applyAlignment="1" applyProtection="1">
      <alignment horizontal="center" vertical="center"/>
    </xf>
    <xf numFmtId="169" fontId="51" fillId="40" borderId="96" xfId="0" applyNumberFormat="1" applyFont="1" applyFill="1" applyBorder="1" applyAlignment="1" applyProtection="1">
      <alignment horizontal="center" vertical="center" wrapText="1"/>
    </xf>
    <xf numFmtId="0" fontId="50" fillId="0" borderId="96" xfId="32" applyFont="1" applyFill="1" applyBorder="1" applyAlignment="1" applyProtection="1">
      <alignment horizontal="justify" vertical="center" wrapText="1"/>
    </xf>
    <xf numFmtId="0" fontId="50" fillId="0" borderId="96" xfId="32" applyFont="1" applyFill="1" applyBorder="1" applyAlignment="1" applyProtection="1">
      <alignment horizontal="left" vertical="center" wrapText="1"/>
    </xf>
    <xf numFmtId="0" fontId="80" fillId="19" borderId="88" xfId="0" applyFont="1" applyFill="1" applyBorder="1" applyAlignment="1" applyProtection="1">
      <alignment horizontal="center" wrapText="1"/>
    </xf>
    <xf numFmtId="0" fontId="80" fillId="19" borderId="89" xfId="0" applyFont="1" applyFill="1" applyBorder="1" applyAlignment="1" applyProtection="1">
      <alignment horizontal="center" wrapText="1"/>
    </xf>
    <xf numFmtId="0" fontId="80" fillId="19" borderId="90" xfId="0" applyFont="1" applyFill="1" applyBorder="1" applyAlignment="1" applyProtection="1">
      <alignment horizontal="center" wrapText="1"/>
    </xf>
    <xf numFmtId="0" fontId="80" fillId="42" borderId="118" xfId="0" applyFont="1" applyFill="1" applyBorder="1" applyAlignment="1" applyProtection="1">
      <alignment horizontal="center" wrapText="1"/>
    </xf>
    <xf numFmtId="0" fontId="80" fillId="42" borderId="119" xfId="0" applyFont="1" applyFill="1" applyBorder="1" applyAlignment="1" applyProtection="1">
      <alignment horizontal="center" wrapText="1"/>
    </xf>
    <xf numFmtId="0" fontId="80" fillId="42" borderId="127" xfId="0" applyFont="1" applyFill="1" applyBorder="1" applyAlignment="1" applyProtection="1">
      <alignment horizontal="center" wrapText="1"/>
    </xf>
    <xf numFmtId="14" fontId="54" fillId="0" borderId="96" xfId="32" applyNumberFormat="1" applyFont="1" applyBorder="1" applyAlignment="1" applyProtection="1">
      <alignment horizontal="center" vertical="center" wrapText="1"/>
    </xf>
    <xf numFmtId="0" fontId="72" fillId="37" borderId="112" xfId="32" applyFont="1" applyFill="1" applyBorder="1" applyAlignment="1" applyProtection="1">
      <alignment horizontal="center" vertical="center" wrapText="1"/>
    </xf>
    <xf numFmtId="0" fontId="72" fillId="37" borderId="116" xfId="32" applyFont="1" applyFill="1" applyBorder="1" applyAlignment="1" applyProtection="1">
      <alignment horizontal="center" vertical="center" wrapText="1"/>
    </xf>
    <xf numFmtId="9" fontId="65" fillId="0" borderId="96" xfId="32" applyNumberFormat="1" applyFont="1" applyFill="1" applyBorder="1" applyAlignment="1" applyProtection="1">
      <alignment horizontal="center" vertical="center" wrapText="1"/>
    </xf>
    <xf numFmtId="0" fontId="65" fillId="0" borderId="96" xfId="32" applyFont="1" applyFill="1" applyBorder="1" applyAlignment="1" applyProtection="1">
      <alignment horizontal="center" vertical="center" wrapText="1"/>
    </xf>
    <xf numFmtId="0" fontId="50" fillId="8" borderId="96" xfId="32" applyFont="1" applyFill="1" applyBorder="1" applyAlignment="1" applyProtection="1">
      <alignment horizontal="center" vertical="center" wrapText="1"/>
    </xf>
    <xf numFmtId="0" fontId="50" fillId="0" borderId="96" xfId="32" applyFont="1" applyBorder="1" applyAlignment="1" applyProtection="1">
      <alignment horizontal="center" vertical="center" wrapText="1"/>
    </xf>
    <xf numFmtId="0" fontId="80" fillId="19" borderId="138" xfId="0" applyFont="1" applyFill="1" applyBorder="1" applyAlignment="1" applyProtection="1">
      <alignment horizontal="center" wrapText="1"/>
    </xf>
    <xf numFmtId="0" fontId="80" fillId="19" borderId="116" xfId="0" applyFont="1" applyFill="1" applyBorder="1" applyAlignment="1" applyProtection="1">
      <alignment horizontal="center" wrapText="1"/>
    </xf>
    <xf numFmtId="0" fontId="20" fillId="0" borderId="88" xfId="13" applyFont="1" applyFill="1" applyBorder="1" applyAlignment="1" applyProtection="1">
      <alignment horizontal="center" vertical="center" wrapText="1"/>
    </xf>
    <xf numFmtId="0" fontId="20" fillId="0" borderId="89" xfId="13" applyFont="1" applyFill="1" applyBorder="1" applyAlignment="1" applyProtection="1">
      <alignment horizontal="center" vertical="center" wrapText="1"/>
    </xf>
    <xf numFmtId="0" fontId="20" fillId="0" borderId="90" xfId="13" applyFont="1" applyFill="1" applyBorder="1" applyAlignment="1" applyProtection="1">
      <alignment horizontal="center" vertical="center" wrapText="1"/>
    </xf>
    <xf numFmtId="0" fontId="23" fillId="0" borderId="89" xfId="0" applyNumberFormat="1" applyFont="1" applyFill="1" applyBorder="1" applyAlignment="1" applyProtection="1">
      <alignment horizontal="center" vertical="center" wrapText="1"/>
    </xf>
    <xf numFmtId="0" fontId="20" fillId="0" borderId="118" xfId="13" applyFont="1" applyFill="1" applyBorder="1" applyAlignment="1" applyProtection="1">
      <alignment horizontal="center" vertical="center" wrapText="1"/>
    </xf>
    <xf numFmtId="0" fontId="20" fillId="0" borderId="119" xfId="13" applyFont="1" applyFill="1" applyBorder="1" applyAlignment="1" applyProtection="1">
      <alignment horizontal="center" vertical="center" wrapText="1"/>
    </xf>
    <xf numFmtId="0" fontId="20" fillId="0" borderId="127" xfId="13" applyFont="1" applyFill="1" applyBorder="1" applyAlignment="1" applyProtection="1">
      <alignment horizontal="center" vertical="center" wrapText="1"/>
    </xf>
    <xf numFmtId="0" fontId="25" fillId="8" borderId="121" xfId="32" applyFont="1" applyFill="1" applyBorder="1" applyAlignment="1" applyProtection="1">
      <alignment horizontal="center" vertical="center" wrapText="1"/>
    </xf>
    <xf numFmtId="0" fontId="25" fillId="24" borderId="61" xfId="32" applyFont="1" applyFill="1" applyBorder="1" applyAlignment="1" applyProtection="1">
      <alignment horizontal="center" vertical="center" wrapText="1"/>
    </xf>
    <xf numFmtId="0" fontId="25" fillId="24" borderId="61" xfId="13" applyFont="1" applyFill="1" applyBorder="1" applyAlignment="1" applyProtection="1">
      <alignment horizontal="center" vertical="center" wrapText="1"/>
    </xf>
    <xf numFmtId="0" fontId="51" fillId="24" borderId="61" xfId="8" applyFont="1" applyFill="1" applyBorder="1" applyAlignment="1" applyProtection="1">
      <alignment horizontal="center" vertical="center" wrapText="1"/>
    </xf>
    <xf numFmtId="0" fontId="47" fillId="8" borderId="122" xfId="8" applyFont="1" applyFill="1" applyBorder="1" applyAlignment="1" applyProtection="1">
      <alignment horizontal="center" vertical="center" wrapText="1"/>
    </xf>
    <xf numFmtId="0" fontId="47" fillId="8" borderId="101" xfId="8" applyFont="1" applyFill="1" applyBorder="1" applyAlignment="1" applyProtection="1">
      <alignment horizontal="center" vertical="center" wrapText="1"/>
    </xf>
    <xf numFmtId="0" fontId="51" fillId="8" borderId="121" xfId="8" applyFont="1" applyFill="1" applyBorder="1" applyAlignment="1" applyProtection="1">
      <alignment horizontal="center" vertical="center" wrapText="1"/>
    </xf>
    <xf numFmtId="0" fontId="26" fillId="24" borderId="121" xfId="13" applyFont="1" applyFill="1" applyBorder="1" applyAlignment="1" applyProtection="1">
      <alignment horizontal="center" vertical="center" wrapText="1"/>
    </xf>
    <xf numFmtId="0" fontId="107" fillId="0" borderId="0" xfId="13" applyFont="1" applyFill="1" applyBorder="1" applyAlignment="1" applyProtection="1">
      <alignment horizontal="center" vertical="center" wrapText="1"/>
    </xf>
    <xf numFmtId="0" fontId="22" fillId="31" borderId="102" xfId="13" applyFont="1" applyFill="1" applyBorder="1" applyAlignment="1" applyProtection="1">
      <alignment horizontal="center" vertical="center" wrapText="1"/>
    </xf>
    <xf numFmtId="0" fontId="22" fillId="31" borderId="0" xfId="13" applyFont="1" applyFill="1" applyBorder="1" applyAlignment="1" applyProtection="1">
      <alignment horizontal="center" vertical="center" wrapText="1"/>
    </xf>
    <xf numFmtId="0" fontId="21" fillId="0" borderId="88" xfId="13" applyFont="1" applyFill="1" applyBorder="1" applyAlignment="1" applyProtection="1">
      <alignment horizontal="center" vertical="center" wrapText="1"/>
    </xf>
    <xf numFmtId="0" fontId="21" fillId="0" borderId="90" xfId="13" applyFont="1" applyFill="1" applyBorder="1" applyAlignment="1" applyProtection="1">
      <alignment horizontal="center" vertical="center" wrapText="1"/>
    </xf>
    <xf numFmtId="0" fontId="20" fillId="31" borderId="88" xfId="13" applyFont="1" applyFill="1" applyBorder="1" applyAlignment="1" applyProtection="1">
      <alignment horizontal="center" vertical="center"/>
    </xf>
    <xf numFmtId="0" fontId="20" fillId="31" borderId="89" xfId="13" applyFont="1" applyFill="1" applyBorder="1" applyAlignment="1" applyProtection="1">
      <alignment horizontal="center" vertical="center"/>
    </xf>
    <xf numFmtId="0" fontId="20" fillId="31" borderId="90" xfId="13" applyFont="1" applyFill="1" applyBorder="1" applyAlignment="1" applyProtection="1">
      <alignment horizontal="center" vertical="center"/>
    </xf>
    <xf numFmtId="0" fontId="21" fillId="0" borderId="88" xfId="32" applyFont="1" applyBorder="1" applyAlignment="1" applyProtection="1">
      <alignment horizontal="center" vertical="center" wrapText="1"/>
    </xf>
    <xf numFmtId="0" fontId="21" fillId="0" borderId="89" xfId="32" applyFont="1" applyBorder="1" applyAlignment="1" applyProtection="1">
      <alignment horizontal="center" vertical="center" wrapText="1"/>
    </xf>
    <xf numFmtId="0" fontId="21" fillId="0" borderId="90" xfId="32" applyFont="1" applyBorder="1" applyAlignment="1" applyProtection="1">
      <alignment horizontal="center" vertical="center" wrapText="1"/>
    </xf>
    <xf numFmtId="0" fontId="21" fillId="0" borderId="88" xfId="32" applyFont="1" applyFill="1" applyBorder="1" applyAlignment="1" applyProtection="1">
      <alignment horizontal="center" vertical="center" wrapText="1"/>
    </xf>
    <xf numFmtId="0" fontId="21" fillId="0" borderId="89" xfId="32" applyFont="1" applyFill="1" applyBorder="1" applyAlignment="1" applyProtection="1">
      <alignment horizontal="center" vertical="center" wrapText="1"/>
    </xf>
    <xf numFmtId="0" fontId="21" fillId="0" borderId="90" xfId="32" applyFont="1" applyFill="1" applyBorder="1" applyAlignment="1" applyProtection="1">
      <alignment horizontal="center" vertical="center" wrapText="1"/>
    </xf>
    <xf numFmtId="0" fontId="47" fillId="0" borderId="121" xfId="0" applyNumberFormat="1" applyFont="1" applyFill="1" applyBorder="1" applyAlignment="1" applyProtection="1">
      <alignment horizontal="center" vertical="center" wrapText="1"/>
    </xf>
    <xf numFmtId="0" fontId="82" fillId="24" borderId="71" xfId="8" applyFont="1" applyFill="1" applyBorder="1" applyAlignment="1" applyProtection="1">
      <alignment horizontal="center" vertical="center" wrapText="1"/>
    </xf>
    <xf numFmtId="0" fontId="82" fillId="24" borderId="69" xfId="8" applyFont="1" applyFill="1" applyBorder="1" applyAlignment="1" applyProtection="1">
      <alignment horizontal="center" vertical="center" wrapText="1"/>
    </xf>
    <xf numFmtId="0" fontId="47" fillId="0" borderId="95" xfId="0" applyFont="1" applyFill="1" applyBorder="1" applyAlignment="1" applyProtection="1">
      <alignment horizontal="center" vertical="center" wrapText="1"/>
    </xf>
    <xf numFmtId="0" fontId="47" fillId="0" borderId="109" xfId="0" applyFont="1" applyFill="1" applyBorder="1" applyAlignment="1" applyProtection="1">
      <alignment horizontal="center" vertical="center" wrapText="1"/>
    </xf>
    <xf numFmtId="0" fontId="47" fillId="0" borderId="101" xfId="0" applyFont="1" applyFill="1" applyBorder="1" applyAlignment="1" applyProtection="1">
      <alignment horizontal="center" vertical="center" wrapText="1"/>
    </xf>
    <xf numFmtId="0" fontId="47" fillId="0" borderId="95" xfId="0" applyNumberFormat="1" applyFont="1" applyFill="1" applyBorder="1" applyAlignment="1" applyProtection="1">
      <alignment horizontal="center" vertical="center" wrapText="1"/>
    </xf>
    <xf numFmtId="0" fontId="47" fillId="0" borderId="101" xfId="0" applyNumberFormat="1" applyFont="1" applyFill="1" applyBorder="1" applyAlignment="1" applyProtection="1">
      <alignment horizontal="center" vertical="center" wrapText="1"/>
    </xf>
    <xf numFmtId="9" fontId="47" fillId="0" borderId="121" xfId="0" applyNumberFormat="1" applyFont="1" applyFill="1" applyBorder="1" applyAlignment="1" applyProtection="1">
      <alignment horizontal="center" vertical="center" wrapText="1"/>
    </xf>
    <xf numFmtId="0" fontId="26" fillId="24" borderId="122" xfId="32" applyFont="1" applyFill="1" applyBorder="1" applyAlignment="1" applyProtection="1">
      <alignment horizontal="center" vertical="center" wrapText="1"/>
    </xf>
    <xf numFmtId="0" fontId="26" fillId="24" borderId="101" xfId="32" applyFont="1" applyFill="1" applyBorder="1" applyAlignment="1" applyProtection="1">
      <alignment horizontal="center" vertical="center" wrapText="1"/>
    </xf>
    <xf numFmtId="0" fontId="51" fillId="24" borderId="61" xfId="8" applyFont="1" applyFill="1" applyBorder="1" applyAlignment="1" applyProtection="1">
      <alignment horizontal="center" vertical="center"/>
    </xf>
    <xf numFmtId="0" fontId="20" fillId="31" borderId="102" xfId="13" applyFont="1" applyFill="1" applyBorder="1" applyAlignment="1" applyProtection="1">
      <alignment horizontal="center" vertical="center" wrapText="1"/>
    </xf>
    <xf numFmtId="0" fontId="20" fillId="31" borderId="0" xfId="13" applyFont="1" applyFill="1" applyBorder="1" applyAlignment="1" applyProtection="1">
      <alignment horizontal="center" vertical="center" wrapText="1"/>
    </xf>
    <xf numFmtId="0" fontId="22" fillId="31" borderId="121" xfId="13" applyFont="1" applyFill="1" applyBorder="1" applyAlignment="1" applyProtection="1">
      <alignment horizontal="center" vertical="center" wrapText="1"/>
    </xf>
    <xf numFmtId="9" fontId="47" fillId="0" borderId="95" xfId="0" applyNumberFormat="1" applyFont="1" applyFill="1" applyBorder="1" applyAlignment="1" applyProtection="1">
      <alignment horizontal="center" vertical="center" wrapText="1"/>
    </xf>
    <xf numFmtId="9" fontId="47" fillId="0" borderId="101" xfId="0" applyNumberFormat="1" applyFont="1" applyFill="1" applyBorder="1" applyAlignment="1" applyProtection="1">
      <alignment horizontal="center" vertical="center" wrapText="1"/>
    </xf>
    <xf numFmtId="0" fontId="51" fillId="24" borderId="106" xfId="8" applyFont="1" applyFill="1" applyBorder="1" applyAlignment="1" applyProtection="1">
      <alignment horizontal="center" vertical="center" wrapText="1"/>
    </xf>
    <xf numFmtId="0" fontId="51" fillId="24" borderId="105" xfId="8" applyFont="1" applyFill="1" applyBorder="1" applyAlignment="1" applyProtection="1">
      <alignment horizontal="center" vertical="center" wrapText="1"/>
    </xf>
    <xf numFmtId="14" fontId="47" fillId="0" borderId="95" xfId="0" applyNumberFormat="1" applyFont="1" applyFill="1" applyBorder="1" applyAlignment="1" applyProtection="1">
      <alignment horizontal="center" vertical="center" wrapText="1"/>
    </xf>
    <xf numFmtId="14" fontId="47" fillId="0" borderId="101" xfId="0" applyNumberFormat="1" applyFont="1" applyFill="1" applyBorder="1" applyAlignment="1" applyProtection="1">
      <alignment horizontal="center" vertical="center" wrapText="1"/>
    </xf>
    <xf numFmtId="166" fontId="49" fillId="24" borderId="95" xfId="34" applyNumberFormat="1" applyFont="1" applyFill="1" applyBorder="1" applyAlignment="1" applyProtection="1">
      <alignment horizontal="center" vertical="center" wrapText="1"/>
    </xf>
    <xf numFmtId="166" fontId="49" fillId="24" borderId="101" xfId="34" applyNumberFormat="1" applyFont="1" applyFill="1" applyBorder="1" applyAlignment="1" applyProtection="1">
      <alignment horizontal="center" vertical="center" wrapText="1"/>
    </xf>
    <xf numFmtId="0" fontId="51" fillId="24" borderId="71" xfId="8" applyFont="1" applyFill="1" applyBorder="1" applyAlignment="1" applyProtection="1">
      <alignment horizontal="center" vertical="center"/>
    </xf>
    <xf numFmtId="0" fontId="51" fillId="24" borderId="69" xfId="8" applyFont="1" applyFill="1" applyBorder="1" applyAlignment="1" applyProtection="1">
      <alignment horizontal="center" vertical="center"/>
    </xf>
    <xf numFmtId="0" fontId="51" fillId="24" borderId="84" xfId="8" applyFont="1" applyFill="1" applyBorder="1" applyAlignment="1" applyProtection="1">
      <alignment horizontal="center" vertical="center" wrapText="1"/>
    </xf>
    <xf numFmtId="0" fontId="51" fillId="24" borderId="103" xfId="8" applyFont="1" applyFill="1" applyBorder="1" applyAlignment="1" applyProtection="1">
      <alignment horizontal="center" vertical="center" wrapText="1"/>
    </xf>
    <xf numFmtId="0" fontId="51" fillId="24" borderId="71" xfId="8" applyFont="1" applyFill="1" applyBorder="1" applyAlignment="1" applyProtection="1">
      <alignment horizontal="center" vertical="center" wrapText="1"/>
    </xf>
    <xf numFmtId="0" fontId="51" fillId="24" borderId="69" xfId="8" applyFont="1" applyFill="1" applyBorder="1" applyAlignment="1" applyProtection="1">
      <alignment horizontal="center" vertical="center" wrapText="1"/>
    </xf>
    <xf numFmtId="0" fontId="25" fillId="24" borderId="122" xfId="32" applyFont="1" applyFill="1" applyBorder="1" applyAlignment="1" applyProtection="1">
      <alignment horizontal="center" vertical="center" wrapText="1"/>
    </xf>
    <xf numFmtId="0" fontId="25" fillId="24" borderId="101" xfId="32" applyFont="1" applyFill="1" applyBorder="1" applyAlignment="1" applyProtection="1">
      <alignment horizontal="center" vertical="center" wrapText="1"/>
    </xf>
    <xf numFmtId="0" fontId="47" fillId="0" borderId="122" xfId="0" applyFont="1" applyFill="1" applyBorder="1" applyAlignment="1" applyProtection="1">
      <alignment horizontal="center" vertical="center" wrapText="1"/>
    </xf>
    <xf numFmtId="0" fontId="47" fillId="0" borderId="123" xfId="0" applyFont="1" applyFill="1" applyBorder="1" applyAlignment="1" applyProtection="1">
      <alignment horizontal="center" vertical="center" wrapText="1"/>
    </xf>
    <xf numFmtId="1" fontId="47" fillId="8" borderId="121" xfId="0" applyNumberFormat="1" applyFont="1" applyFill="1" applyBorder="1" applyAlignment="1" applyProtection="1">
      <alignment horizontal="center" vertical="center"/>
    </xf>
    <xf numFmtId="0" fontId="47" fillId="8" borderId="121" xfId="0" applyNumberFormat="1" applyFont="1" applyFill="1" applyBorder="1" applyAlignment="1" applyProtection="1">
      <alignment horizontal="center" vertical="center" wrapText="1"/>
    </xf>
    <xf numFmtId="1" fontId="47" fillId="8" borderId="121" xfId="0" applyNumberFormat="1" applyFont="1" applyFill="1" applyBorder="1" applyAlignment="1" applyProtection="1">
      <alignment horizontal="center" vertical="center" wrapText="1"/>
    </xf>
    <xf numFmtId="1" fontId="21" fillId="8" borderId="121" xfId="0" applyNumberFormat="1" applyFont="1" applyFill="1" applyBorder="1" applyAlignment="1" applyProtection="1">
      <alignment horizontal="center" vertical="center" wrapText="1"/>
    </xf>
    <xf numFmtId="0" fontId="51" fillId="24" borderId="121" xfId="8" applyFont="1" applyFill="1" applyBorder="1" applyAlignment="1" applyProtection="1">
      <alignment horizontal="center" vertical="center"/>
    </xf>
    <xf numFmtId="0" fontId="51" fillId="24" borderId="121" xfId="8" applyFont="1" applyFill="1" applyBorder="1" applyAlignment="1" applyProtection="1">
      <alignment horizontal="center" vertical="center" wrapText="1"/>
    </xf>
    <xf numFmtId="0" fontId="26" fillId="24" borderId="121" xfId="32" applyFont="1" applyFill="1" applyBorder="1" applyAlignment="1" applyProtection="1">
      <alignment horizontal="center" vertical="center" wrapText="1"/>
    </xf>
    <xf numFmtId="0" fontId="81" fillId="24" borderId="88" xfId="0" applyFont="1" applyFill="1" applyBorder="1" applyAlignment="1" applyProtection="1">
      <alignment horizontal="center" wrapText="1"/>
    </xf>
    <xf numFmtId="0" fontId="81" fillId="24" borderId="89" xfId="0" applyFont="1" applyFill="1" applyBorder="1" applyAlignment="1" applyProtection="1">
      <alignment horizontal="center" wrapText="1"/>
    </xf>
    <xf numFmtId="0" fontId="81" fillId="34" borderId="88" xfId="0" applyFont="1" applyFill="1" applyBorder="1" applyAlignment="1" applyProtection="1">
      <alignment horizontal="center" wrapText="1"/>
    </xf>
    <xf numFmtId="0" fontId="81" fillId="34" borderId="89" xfId="0" applyFont="1" applyFill="1" applyBorder="1" applyAlignment="1" applyProtection="1">
      <alignment horizontal="center" wrapText="1"/>
    </xf>
    <xf numFmtId="0" fontId="20" fillId="31" borderId="121" xfId="13" applyFont="1" applyFill="1" applyBorder="1" applyAlignment="1" applyProtection="1">
      <alignment horizontal="center" vertical="center"/>
    </xf>
    <xf numFmtId="0" fontId="81" fillId="24" borderId="90" xfId="0" applyFont="1" applyFill="1" applyBorder="1" applyAlignment="1" applyProtection="1">
      <alignment horizontal="center" wrapText="1"/>
    </xf>
    <xf numFmtId="0" fontId="81" fillId="34" borderId="90" xfId="0" applyFont="1" applyFill="1" applyBorder="1" applyAlignment="1" applyProtection="1">
      <alignment horizontal="center" wrapText="1"/>
    </xf>
    <xf numFmtId="9" fontId="47" fillId="8" borderId="121" xfId="0" applyNumberFormat="1" applyFont="1" applyFill="1" applyBorder="1" applyAlignment="1" applyProtection="1">
      <alignment horizontal="center" vertical="center" wrapText="1"/>
    </xf>
    <xf numFmtId="0" fontId="47" fillId="0" borderId="122" xfId="0" applyNumberFormat="1" applyFont="1" applyFill="1" applyBorder="1" applyAlignment="1" applyProtection="1">
      <alignment horizontal="center" vertical="center" wrapText="1"/>
    </xf>
    <xf numFmtId="0" fontId="47" fillId="8" borderId="122" xfId="0" applyNumberFormat="1" applyFont="1" applyFill="1" applyBorder="1" applyAlignment="1" applyProtection="1">
      <alignment horizontal="center" vertical="center" wrapText="1"/>
    </xf>
    <xf numFmtId="0" fontId="47" fillId="8" borderId="101" xfId="0" applyNumberFormat="1" applyFont="1" applyFill="1" applyBorder="1" applyAlignment="1" applyProtection="1">
      <alignment horizontal="center" vertical="center" wrapText="1"/>
    </xf>
    <xf numFmtId="1" fontId="21" fillId="24" borderId="121" xfId="0" applyNumberFormat="1" applyFont="1" applyFill="1" applyBorder="1" applyAlignment="1" applyProtection="1">
      <alignment horizontal="center" vertical="center" wrapText="1"/>
    </xf>
    <xf numFmtId="0" fontId="47" fillId="8" borderId="121" xfId="0" applyFont="1" applyFill="1" applyBorder="1" applyAlignment="1" applyProtection="1">
      <alignment horizontal="center" vertical="center" wrapText="1"/>
    </xf>
    <xf numFmtId="1" fontId="47" fillId="8" borderId="122" xfId="0" applyNumberFormat="1" applyFont="1" applyFill="1" applyBorder="1" applyAlignment="1" applyProtection="1">
      <alignment horizontal="center" vertical="center"/>
    </xf>
    <xf numFmtId="1" fontId="47" fillId="8" borderId="101" xfId="0" applyNumberFormat="1" applyFont="1" applyFill="1" applyBorder="1" applyAlignment="1" applyProtection="1">
      <alignment horizontal="center" vertical="center"/>
    </xf>
    <xf numFmtId="0" fontId="27" fillId="8" borderId="121" xfId="0" applyFont="1" applyFill="1" applyBorder="1" applyAlignment="1" applyProtection="1">
      <alignment horizontal="center" vertical="center" wrapText="1"/>
    </xf>
    <xf numFmtId="0" fontId="27" fillId="8" borderId="121" xfId="0" applyFont="1" applyFill="1" applyBorder="1" applyAlignment="1" applyProtection="1">
      <alignment horizontal="center" vertical="center"/>
    </xf>
    <xf numFmtId="0" fontId="50" fillId="0" borderId="121" xfId="0" applyFont="1" applyFill="1" applyBorder="1" applyAlignment="1" applyProtection="1">
      <alignment horizontal="center" vertical="center" wrapText="1"/>
    </xf>
    <xf numFmtId="9" fontId="50" fillId="0" borderId="121" xfId="0" applyNumberFormat="1" applyFont="1" applyFill="1" applyBorder="1" applyAlignment="1" applyProtection="1">
      <alignment horizontal="center" vertical="center" wrapText="1"/>
    </xf>
    <xf numFmtId="169" fontId="25" fillId="24" borderId="121" xfId="34" applyNumberFormat="1" applyFont="1" applyFill="1" applyBorder="1" applyAlignment="1" applyProtection="1">
      <alignment horizontal="center" vertical="center" wrapText="1"/>
    </xf>
    <xf numFmtId="169" fontId="51" fillId="24" borderId="121" xfId="0" applyNumberFormat="1" applyFont="1" applyFill="1" applyBorder="1" applyAlignment="1" applyProtection="1">
      <alignment horizontal="center" vertical="center"/>
    </xf>
    <xf numFmtId="169" fontId="51" fillId="24" borderId="121" xfId="0" applyNumberFormat="1" applyFont="1" applyFill="1" applyBorder="1" applyAlignment="1" applyProtection="1">
      <alignment horizontal="center" vertical="center" wrapText="1"/>
    </xf>
    <xf numFmtId="0" fontId="25" fillId="24" borderId="121" xfId="32" applyFont="1" applyFill="1" applyBorder="1" applyAlignment="1" applyProtection="1">
      <alignment horizontal="center" vertical="center" wrapText="1"/>
    </xf>
    <xf numFmtId="169" fontId="20" fillId="24" borderId="121" xfId="34" applyNumberFormat="1" applyFont="1" applyFill="1" applyBorder="1" applyAlignment="1" applyProtection="1">
      <alignment horizontal="center" vertical="center" wrapText="1"/>
    </xf>
    <xf numFmtId="0" fontId="20" fillId="0" borderId="69" xfId="13" applyFont="1" applyFill="1" applyBorder="1" applyAlignment="1" applyProtection="1">
      <alignment horizontal="center" vertical="center" wrapText="1"/>
    </xf>
    <xf numFmtId="169" fontId="51" fillId="24" borderId="69" xfId="0" applyNumberFormat="1" applyFont="1" applyFill="1" applyBorder="1" applyAlignment="1" applyProtection="1">
      <alignment horizontal="center" vertical="center" wrapText="1"/>
    </xf>
    <xf numFmtId="169" fontId="25" fillId="24" borderId="69" xfId="13" applyNumberFormat="1" applyFont="1" applyFill="1" applyBorder="1" applyAlignment="1" applyProtection="1">
      <alignment horizontal="center" vertical="center" wrapText="1"/>
    </xf>
    <xf numFmtId="0" fontId="20" fillId="31" borderId="69" xfId="13" applyFont="1" applyFill="1" applyBorder="1" applyAlignment="1" applyProtection="1">
      <alignment horizontal="center" vertical="center"/>
    </xf>
    <xf numFmtId="169" fontId="51" fillId="24" borderId="69" xfId="0" applyNumberFormat="1" applyFont="1" applyFill="1" applyBorder="1" applyAlignment="1" applyProtection="1">
      <alignment horizontal="center" vertical="center"/>
    </xf>
    <xf numFmtId="0" fontId="25" fillId="24" borderId="69" xfId="32" applyFont="1" applyFill="1" applyBorder="1" applyAlignment="1" applyProtection="1">
      <alignment horizontal="center" vertical="center" wrapText="1"/>
    </xf>
    <xf numFmtId="0" fontId="21" fillId="0" borderId="69" xfId="32" applyFont="1" applyBorder="1" applyAlignment="1" applyProtection="1">
      <alignment horizontal="center" vertical="center" wrapText="1"/>
    </xf>
    <xf numFmtId="0" fontId="21" fillId="0" borderId="69" xfId="32" applyFont="1" applyFill="1" applyBorder="1" applyAlignment="1" applyProtection="1">
      <alignment horizontal="center" vertical="center"/>
    </xf>
    <xf numFmtId="0" fontId="26" fillId="24" borderId="69" xfId="32" applyFont="1" applyFill="1" applyBorder="1" applyAlignment="1" applyProtection="1">
      <alignment horizontal="center" vertical="center" wrapText="1"/>
    </xf>
    <xf numFmtId="0" fontId="21" fillId="0" borderId="69" xfId="13" applyFont="1" applyFill="1" applyBorder="1" applyAlignment="1" applyProtection="1">
      <alignment horizontal="center" vertical="center" wrapText="1"/>
    </xf>
    <xf numFmtId="0" fontId="20" fillId="0" borderId="104" xfId="13" applyFont="1" applyFill="1" applyBorder="1" applyAlignment="1" applyProtection="1">
      <alignment horizontal="center" vertical="center" wrapText="1"/>
    </xf>
    <xf numFmtId="0" fontId="20" fillId="0" borderId="0" xfId="13" applyFont="1" applyFill="1" applyBorder="1" applyAlignment="1" applyProtection="1">
      <alignment horizontal="center" vertical="center" wrapText="1"/>
    </xf>
    <xf numFmtId="9" fontId="47" fillId="0" borderId="122" xfId="24" applyFont="1" applyFill="1" applyBorder="1" applyAlignment="1" applyProtection="1">
      <alignment horizontal="center" vertical="center" wrapText="1"/>
    </xf>
    <xf numFmtId="9" fontId="47" fillId="0" borderId="101" xfId="24" applyFont="1" applyFill="1" applyBorder="1" applyAlignment="1" applyProtection="1">
      <alignment horizontal="center" vertical="center" wrapText="1"/>
    </xf>
    <xf numFmtId="1" fontId="50" fillId="8" borderId="122" xfId="24" applyNumberFormat="1" applyFont="1" applyFill="1" applyBorder="1" applyAlignment="1" applyProtection="1">
      <alignment horizontal="center" vertical="center" wrapText="1"/>
    </xf>
    <xf numFmtId="1" fontId="50" fillId="8" borderId="101" xfId="24" applyNumberFormat="1" applyFont="1" applyFill="1" applyBorder="1" applyAlignment="1" applyProtection="1">
      <alignment horizontal="center" vertical="center" wrapText="1"/>
    </xf>
    <xf numFmtId="166" fontId="21" fillId="24" borderId="122" xfId="0" applyNumberFormat="1" applyFont="1" applyFill="1" applyBorder="1" applyAlignment="1" applyProtection="1">
      <alignment horizontal="center" vertical="center" wrapText="1"/>
    </xf>
    <xf numFmtId="166" fontId="21" fillId="24" borderId="101" xfId="0" applyNumberFormat="1" applyFont="1" applyFill="1" applyBorder="1" applyAlignment="1" applyProtection="1">
      <alignment horizontal="center" vertical="center" wrapText="1"/>
    </xf>
    <xf numFmtId="9" fontId="47" fillId="0" borderId="122" xfId="0" applyNumberFormat="1" applyFont="1" applyFill="1" applyBorder="1" applyAlignment="1" applyProtection="1">
      <alignment horizontal="center" vertical="center" wrapText="1"/>
    </xf>
    <xf numFmtId="0" fontId="47" fillId="8" borderId="122" xfId="0" applyFont="1" applyFill="1" applyBorder="1" applyAlignment="1" applyProtection="1">
      <alignment horizontal="center" vertical="center" wrapText="1"/>
    </xf>
    <xf numFmtId="0" fontId="47" fillId="8" borderId="101" xfId="0" applyFont="1" applyFill="1" applyBorder="1" applyAlignment="1" applyProtection="1">
      <alignment horizontal="center" vertical="center" wrapText="1"/>
    </xf>
    <xf numFmtId="0" fontId="50" fillId="8" borderId="122" xfId="0" applyFont="1" applyFill="1" applyBorder="1" applyAlignment="1" applyProtection="1">
      <alignment horizontal="center" vertical="center" wrapText="1"/>
    </xf>
    <xf numFmtId="0" fontId="50" fillId="8" borderId="101" xfId="0" applyFont="1" applyFill="1" applyBorder="1" applyAlignment="1" applyProtection="1">
      <alignment horizontal="center" vertical="center" wrapText="1"/>
    </xf>
    <xf numFmtId="14" fontId="27" fillId="8" borderId="121" xfId="0" applyNumberFormat="1" applyFont="1" applyFill="1" applyBorder="1" applyAlignment="1" applyProtection="1">
      <alignment horizontal="center" vertical="center" wrapText="1"/>
    </xf>
    <xf numFmtId="1" fontId="50" fillId="8" borderId="121" xfId="24" applyNumberFormat="1" applyFont="1" applyFill="1" applyBorder="1" applyAlignment="1" applyProtection="1">
      <alignment horizontal="center" vertical="center" wrapText="1"/>
    </xf>
    <xf numFmtId="166" fontId="21" fillId="24" borderId="123" xfId="0" applyNumberFormat="1" applyFont="1" applyFill="1" applyBorder="1" applyAlignment="1" applyProtection="1">
      <alignment horizontal="center" vertical="center" wrapText="1"/>
    </xf>
    <xf numFmtId="0" fontId="50" fillId="8" borderId="121" xfId="0" applyFont="1" applyFill="1" applyBorder="1" applyAlignment="1" applyProtection="1">
      <alignment horizontal="center" vertical="center" wrapText="1"/>
    </xf>
    <xf numFmtId="0" fontId="23" fillId="0" borderId="89" xfId="0" applyFont="1" applyFill="1" applyBorder="1" applyAlignment="1" applyProtection="1">
      <alignment horizontal="center" vertical="center" wrapText="1"/>
    </xf>
    <xf numFmtId="169" fontId="25" fillId="24" borderId="121" xfId="13" applyNumberFormat="1" applyFont="1" applyFill="1" applyBorder="1" applyAlignment="1" applyProtection="1">
      <alignment horizontal="center" vertical="center" wrapText="1"/>
    </xf>
    <xf numFmtId="9" fontId="50" fillId="0" borderId="122" xfId="24" applyFont="1" applyBorder="1" applyAlignment="1" applyProtection="1">
      <alignment horizontal="center" vertical="center" wrapText="1"/>
    </xf>
    <xf numFmtId="9" fontId="50" fillId="0" borderId="101" xfId="24" applyFont="1" applyBorder="1" applyAlignment="1" applyProtection="1">
      <alignment horizontal="center" vertical="center" wrapText="1"/>
    </xf>
    <xf numFmtId="0" fontId="20" fillId="31" borderId="121" xfId="34" applyFont="1" applyFill="1" applyBorder="1" applyAlignment="1" applyProtection="1">
      <alignment horizontal="center" vertical="center"/>
    </xf>
    <xf numFmtId="0" fontId="50" fillId="0" borderId="121" xfId="8" applyFont="1" applyBorder="1" applyAlignment="1" applyProtection="1">
      <alignment horizontal="center" vertical="center" wrapText="1"/>
    </xf>
    <xf numFmtId="9" fontId="50" fillId="0" borderId="121" xfId="24" applyFont="1" applyBorder="1" applyAlignment="1" applyProtection="1">
      <alignment horizontal="center" vertical="center" wrapText="1"/>
    </xf>
    <xf numFmtId="0" fontId="50" fillId="8" borderId="123" xfId="0" applyFont="1" applyFill="1" applyBorder="1" applyAlignment="1" applyProtection="1">
      <alignment horizontal="center" vertical="center" wrapText="1"/>
    </xf>
    <xf numFmtId="0" fontId="20" fillId="31" borderId="69" xfId="13" applyFont="1" applyFill="1" applyBorder="1" applyAlignment="1" applyProtection="1">
      <alignment horizontal="center" vertical="center" wrapText="1"/>
    </xf>
    <xf numFmtId="0" fontId="20" fillId="31" borderId="121" xfId="13" applyFont="1" applyFill="1" applyBorder="1" applyAlignment="1" applyProtection="1">
      <alignment horizontal="center" vertical="center" wrapText="1"/>
    </xf>
    <xf numFmtId="9" fontId="50" fillId="8" borderId="121" xfId="24" applyFont="1" applyFill="1" applyBorder="1" applyAlignment="1" applyProtection="1">
      <alignment horizontal="center" vertical="center"/>
    </xf>
    <xf numFmtId="9" fontId="50" fillId="0" borderId="121" xfId="24" applyFont="1" applyFill="1" applyBorder="1" applyAlignment="1" applyProtection="1">
      <alignment horizontal="center" vertical="center"/>
    </xf>
    <xf numFmtId="0" fontId="20" fillId="31" borderId="121" xfId="34" applyFont="1" applyFill="1" applyBorder="1" applyAlignment="1" applyProtection="1">
      <alignment horizontal="center" vertical="center" wrapText="1"/>
    </xf>
    <xf numFmtId="0" fontId="47" fillId="0" borderId="121" xfId="0" applyFont="1" applyFill="1" applyBorder="1" applyAlignment="1" applyProtection="1">
      <alignment horizontal="center" vertical="center" wrapText="1"/>
    </xf>
    <xf numFmtId="9" fontId="47" fillId="0" borderId="123" xfId="24" applyFont="1" applyFill="1" applyBorder="1" applyAlignment="1" applyProtection="1">
      <alignment horizontal="center" vertical="center" wrapText="1"/>
    </xf>
    <xf numFmtId="0" fontId="47" fillId="0" borderId="123" xfId="0" applyNumberFormat="1" applyFont="1" applyFill="1" applyBorder="1" applyAlignment="1" applyProtection="1">
      <alignment horizontal="center" vertical="center" wrapText="1"/>
    </xf>
    <xf numFmtId="9" fontId="50" fillId="8" borderId="121" xfId="24" applyFont="1" applyFill="1" applyBorder="1" applyAlignment="1" applyProtection="1">
      <alignment horizontal="center" vertical="center" wrapText="1"/>
    </xf>
    <xf numFmtId="14" fontId="21" fillId="0" borderId="122" xfId="0" applyNumberFormat="1" applyFont="1" applyFill="1" applyBorder="1" applyAlignment="1" applyProtection="1">
      <alignment horizontal="center" vertical="center" wrapText="1"/>
    </xf>
    <xf numFmtId="14" fontId="21" fillId="0" borderId="101" xfId="0" applyNumberFormat="1" applyFont="1" applyFill="1" applyBorder="1" applyAlignment="1" applyProtection="1">
      <alignment horizontal="center" vertical="center" wrapText="1"/>
    </xf>
    <xf numFmtId="9" fontId="47" fillId="8" borderId="123" xfId="24" applyFont="1" applyFill="1" applyBorder="1" applyAlignment="1" applyProtection="1">
      <alignment horizontal="center" vertical="center" wrapText="1"/>
    </xf>
    <xf numFmtId="9" fontId="47" fillId="8" borderId="101" xfId="24" applyFont="1" applyFill="1" applyBorder="1" applyAlignment="1" applyProtection="1">
      <alignment horizontal="center" vertical="center" wrapText="1"/>
    </xf>
    <xf numFmtId="9" fontId="50" fillId="0" borderId="122" xfId="0" applyNumberFormat="1" applyFont="1" applyFill="1" applyBorder="1" applyAlignment="1" applyProtection="1">
      <alignment horizontal="center" vertical="center" wrapText="1"/>
    </xf>
    <xf numFmtId="9" fontId="50" fillId="0" borderId="123" xfId="0" applyNumberFormat="1" applyFont="1" applyFill="1" applyBorder="1" applyAlignment="1" applyProtection="1">
      <alignment horizontal="center" vertical="center" wrapText="1"/>
    </xf>
    <xf numFmtId="9" fontId="50" fillId="0" borderId="101" xfId="0" applyNumberFormat="1" applyFont="1" applyFill="1" applyBorder="1" applyAlignment="1" applyProtection="1">
      <alignment horizontal="center" vertical="center" wrapText="1"/>
    </xf>
    <xf numFmtId="0" fontId="50" fillId="8" borderId="69" xfId="0" applyFont="1" applyFill="1" applyBorder="1" applyAlignment="1" applyProtection="1">
      <alignment horizontal="center" vertical="center" wrapText="1"/>
    </xf>
    <xf numFmtId="0" fontId="21" fillId="0" borderId="69" xfId="32" applyFont="1" applyBorder="1" applyAlignment="1" applyProtection="1">
      <alignment horizontal="center" vertical="center"/>
    </xf>
    <xf numFmtId="0" fontId="20" fillId="0" borderId="69" xfId="13" applyFont="1" applyFill="1" applyBorder="1" applyAlignment="1" applyProtection="1">
      <alignment horizontal="center" vertical="center"/>
    </xf>
    <xf numFmtId="9" fontId="50" fillId="8" borderId="122" xfId="8" applyNumberFormat="1" applyFont="1" applyFill="1" applyBorder="1" applyAlignment="1" applyProtection="1">
      <alignment horizontal="center" vertical="center" wrapText="1"/>
    </xf>
    <xf numFmtId="9" fontId="50" fillId="8" borderId="101" xfId="8" applyNumberFormat="1" applyFont="1" applyFill="1" applyBorder="1" applyAlignment="1" applyProtection="1">
      <alignment horizontal="center" vertical="center" wrapText="1"/>
    </xf>
    <xf numFmtId="9" fontId="92" fillId="8" borderId="122" xfId="8" applyNumberFormat="1" applyFont="1" applyFill="1" applyBorder="1" applyAlignment="1" applyProtection="1">
      <alignment horizontal="center" vertical="center"/>
    </xf>
    <xf numFmtId="9" fontId="92" fillId="8" borderId="101" xfId="8" applyNumberFormat="1" applyFont="1" applyFill="1" applyBorder="1" applyAlignment="1" applyProtection="1">
      <alignment horizontal="center" vertical="center"/>
    </xf>
    <xf numFmtId="0" fontId="82" fillId="24" borderId="122" xfId="32" applyFont="1" applyFill="1" applyBorder="1" applyAlignment="1" applyProtection="1">
      <alignment horizontal="center" vertical="center" wrapText="1"/>
    </xf>
    <xf numFmtId="0" fontId="82" fillId="24" borderId="101" xfId="32" applyFont="1" applyFill="1" applyBorder="1" applyAlignment="1" applyProtection="1">
      <alignment horizontal="center" vertical="center" wrapText="1"/>
    </xf>
    <xf numFmtId="0" fontId="25" fillId="24" borderId="70" xfId="32" applyFont="1" applyFill="1" applyBorder="1" applyAlignment="1" applyProtection="1">
      <alignment horizontal="center" vertical="center" wrapText="1"/>
    </xf>
    <xf numFmtId="0" fontId="25" fillId="24" borderId="71" xfId="32" applyFont="1" applyFill="1" applyBorder="1" applyAlignment="1" applyProtection="1">
      <alignment horizontal="center" vertical="center" wrapText="1"/>
    </xf>
    <xf numFmtId="0" fontId="89" fillId="24" borderId="88" xfId="0" applyFont="1" applyFill="1" applyBorder="1" applyAlignment="1" applyProtection="1">
      <alignment horizontal="center" wrapText="1"/>
    </xf>
    <xf numFmtId="0" fontId="89" fillId="24" borderId="89" xfId="0" applyFont="1" applyFill="1" applyBorder="1" applyAlignment="1" applyProtection="1">
      <alignment horizontal="center" wrapText="1"/>
    </xf>
    <xf numFmtId="0" fontId="89" fillId="34" borderId="88" xfId="0" applyFont="1" applyFill="1" applyBorder="1" applyAlignment="1" applyProtection="1">
      <alignment horizontal="center" wrapText="1"/>
    </xf>
    <xf numFmtId="0" fontId="89" fillId="34" borderId="89" xfId="0" applyFont="1" applyFill="1" applyBorder="1" applyAlignment="1" applyProtection="1">
      <alignment horizontal="center" wrapText="1"/>
    </xf>
    <xf numFmtId="0" fontId="20" fillId="31" borderId="61" xfId="34" applyFont="1" applyFill="1" applyBorder="1" applyAlignment="1" applyProtection="1">
      <alignment horizontal="center" vertical="center"/>
    </xf>
    <xf numFmtId="169" fontId="51" fillId="24" borderId="61" xfId="0" applyNumberFormat="1" applyFont="1" applyFill="1" applyBorder="1" applyAlignment="1" applyProtection="1">
      <alignment horizontal="center" vertical="center" wrapText="1"/>
    </xf>
    <xf numFmtId="169" fontId="51" fillId="24" borderId="61" xfId="0" applyNumberFormat="1" applyFont="1" applyFill="1" applyBorder="1" applyAlignment="1" applyProtection="1">
      <alignment horizontal="center" vertical="center"/>
    </xf>
    <xf numFmtId="0" fontId="50" fillId="8" borderId="122" xfId="8" applyFont="1" applyFill="1" applyBorder="1" applyAlignment="1" applyProtection="1">
      <alignment horizontal="center" vertical="center" wrapText="1"/>
    </xf>
    <xf numFmtId="0" fontId="50" fillId="8" borderId="123" xfId="8" applyFont="1" applyFill="1" applyBorder="1" applyAlignment="1" applyProtection="1">
      <alignment horizontal="center" vertical="center" wrapText="1"/>
    </xf>
    <xf numFmtId="0" fontId="50" fillId="8" borderId="122" xfId="8" applyNumberFormat="1" applyFont="1" applyFill="1" applyBorder="1" applyAlignment="1" applyProtection="1">
      <alignment horizontal="center" vertical="center" wrapText="1"/>
    </xf>
    <xf numFmtId="0" fontId="50" fillId="8" borderId="101" xfId="8" applyNumberFormat="1" applyFont="1" applyFill="1" applyBorder="1" applyAlignment="1" applyProtection="1">
      <alignment horizontal="center" vertical="center" wrapText="1"/>
    </xf>
    <xf numFmtId="1" fontId="50" fillId="8" borderId="122" xfId="8" applyNumberFormat="1" applyFont="1" applyFill="1" applyBorder="1" applyAlignment="1" applyProtection="1">
      <alignment horizontal="center" vertical="center" wrapText="1"/>
    </xf>
    <xf numFmtId="1" fontId="50" fillId="8" borderId="101" xfId="8" applyNumberFormat="1" applyFont="1" applyFill="1" applyBorder="1" applyAlignment="1" applyProtection="1">
      <alignment horizontal="center" vertical="center" wrapText="1"/>
    </xf>
    <xf numFmtId="14" fontId="50" fillId="8" borderId="122" xfId="0" applyNumberFormat="1" applyFont="1" applyFill="1" applyBorder="1" applyAlignment="1" applyProtection="1">
      <alignment horizontal="center" vertical="center" wrapText="1"/>
    </xf>
    <xf numFmtId="14" fontId="50" fillId="8" borderId="101" xfId="0" applyNumberFormat="1" applyFont="1" applyFill="1" applyBorder="1" applyAlignment="1" applyProtection="1">
      <alignment horizontal="center" vertical="center" wrapText="1"/>
    </xf>
    <xf numFmtId="166" fontId="27" fillId="24" borderId="122" xfId="0" applyNumberFormat="1" applyFont="1" applyFill="1" applyBorder="1" applyAlignment="1" applyProtection="1">
      <alignment horizontal="center" vertical="center" wrapText="1"/>
    </xf>
    <xf numFmtId="166" fontId="27" fillId="24" borderId="101" xfId="0" applyNumberFormat="1" applyFont="1" applyFill="1" applyBorder="1" applyAlignment="1" applyProtection="1">
      <alignment horizontal="center" vertical="center" wrapText="1"/>
    </xf>
    <xf numFmtId="0" fontId="20" fillId="31" borderId="88" xfId="34" applyFont="1" applyFill="1" applyBorder="1" applyAlignment="1" applyProtection="1">
      <alignment horizontal="center" vertical="center" wrapText="1"/>
    </xf>
    <xf numFmtId="0" fontId="20" fillId="31" borderId="89" xfId="34" applyFont="1" applyFill="1" applyBorder="1" applyAlignment="1" applyProtection="1">
      <alignment horizontal="center" vertical="center" wrapText="1"/>
    </xf>
    <xf numFmtId="169" fontId="25" fillId="24" borderId="61" xfId="34" applyNumberFormat="1" applyFont="1" applyFill="1" applyBorder="1" applyAlignment="1" applyProtection="1">
      <alignment horizontal="center" vertical="center" wrapText="1"/>
    </xf>
    <xf numFmtId="0" fontId="21" fillId="24" borderId="123" xfId="8" applyFont="1" applyFill="1" applyBorder="1" applyAlignment="1" applyProtection="1">
      <alignment horizontal="center" vertical="center"/>
    </xf>
    <xf numFmtId="0" fontId="92" fillId="8" borderId="122" xfId="8" applyFont="1" applyFill="1" applyBorder="1" applyAlignment="1" applyProtection="1">
      <alignment horizontal="center" vertical="center" wrapText="1"/>
    </xf>
    <xf numFmtId="0" fontId="92" fillId="8" borderId="101" xfId="8" applyFont="1" applyFill="1" applyBorder="1" applyAlignment="1" applyProtection="1">
      <alignment horizontal="center" vertical="center" wrapText="1"/>
    </xf>
    <xf numFmtId="14" fontId="21" fillId="8" borderId="121" xfId="0" applyNumberFormat="1" applyFont="1" applyFill="1" applyBorder="1" applyAlignment="1" applyProtection="1">
      <alignment horizontal="center" vertical="center" wrapText="1"/>
    </xf>
    <xf numFmtId="0" fontId="22" fillId="31" borderId="88" xfId="34" applyFont="1" applyFill="1" applyBorder="1" applyAlignment="1" applyProtection="1">
      <alignment horizontal="center" vertical="center" wrapText="1"/>
    </xf>
    <xf numFmtId="0" fontId="22" fillId="31" borderId="89" xfId="34" applyFont="1" applyFill="1" applyBorder="1" applyAlignment="1" applyProtection="1">
      <alignment horizontal="center" vertical="center" wrapText="1"/>
    </xf>
    <xf numFmtId="0" fontId="22" fillId="31" borderId="90" xfId="34" applyFont="1" applyFill="1" applyBorder="1" applyAlignment="1" applyProtection="1">
      <alignment horizontal="center" vertical="center" wrapText="1"/>
    </xf>
    <xf numFmtId="169" fontId="25" fillId="24" borderId="61" xfId="13" applyNumberFormat="1" applyFont="1" applyFill="1" applyBorder="1" applyAlignment="1" applyProtection="1">
      <alignment horizontal="center" vertical="center" wrapText="1"/>
    </xf>
    <xf numFmtId="0" fontId="20" fillId="31" borderId="124" xfId="13" applyFont="1" applyFill="1" applyBorder="1" applyAlignment="1" applyProtection="1">
      <alignment horizontal="center" vertical="center"/>
    </xf>
    <xf numFmtId="0" fontId="20" fillId="31" borderId="130" xfId="13" applyFont="1" applyFill="1" applyBorder="1" applyAlignment="1" applyProtection="1">
      <alignment horizontal="center" vertical="center"/>
    </xf>
    <xf numFmtId="0" fontId="20" fillId="31" borderId="131" xfId="13" applyFont="1" applyFill="1" applyBorder="1" applyAlignment="1" applyProtection="1">
      <alignment horizontal="center" vertical="center"/>
    </xf>
    <xf numFmtId="0" fontId="20" fillId="0" borderId="107" xfId="13" applyFont="1" applyFill="1" applyBorder="1" applyAlignment="1" applyProtection="1">
      <alignment horizontal="center" vertical="center"/>
    </xf>
    <xf numFmtId="0" fontId="20" fillId="0" borderId="98" xfId="13" applyFont="1" applyFill="1" applyBorder="1" applyAlignment="1" applyProtection="1">
      <alignment horizontal="center" vertical="center"/>
    </xf>
    <xf numFmtId="0" fontId="92" fillId="8" borderId="123" xfId="8" applyFont="1" applyFill="1" applyBorder="1" applyAlignment="1" applyProtection="1">
      <alignment horizontal="center" vertical="center" wrapText="1"/>
    </xf>
    <xf numFmtId="9" fontId="50" fillId="8" borderId="70" xfId="0" applyNumberFormat="1" applyFont="1" applyFill="1" applyBorder="1" applyAlignment="1" applyProtection="1">
      <alignment horizontal="center" vertical="center" wrapText="1"/>
    </xf>
    <xf numFmtId="9" fontId="50" fillId="8" borderId="71" xfId="0" applyNumberFormat="1" applyFont="1" applyFill="1" applyBorder="1" applyAlignment="1" applyProtection="1">
      <alignment horizontal="center" vertical="center" wrapText="1"/>
    </xf>
    <xf numFmtId="0" fontId="20" fillId="31" borderId="104" xfId="34" applyFont="1" applyFill="1" applyBorder="1" applyAlignment="1" applyProtection="1">
      <alignment horizontal="center" vertical="center" wrapText="1"/>
    </xf>
    <xf numFmtId="0" fontId="20" fillId="31" borderId="0" xfId="34" applyFont="1" applyFill="1" applyBorder="1" applyAlignment="1" applyProtection="1">
      <alignment horizontal="center" vertical="center" wrapText="1"/>
    </xf>
    <xf numFmtId="0" fontId="20" fillId="31" borderId="69" xfId="34" applyFont="1" applyFill="1" applyBorder="1" applyAlignment="1" applyProtection="1">
      <alignment horizontal="center" vertical="center"/>
    </xf>
    <xf numFmtId="0" fontId="50" fillId="8" borderId="122" xfId="74" applyNumberFormat="1" applyFont="1" applyFill="1" applyBorder="1" applyAlignment="1" applyProtection="1">
      <alignment horizontal="center" vertical="center" wrapText="1"/>
    </xf>
    <xf numFmtId="0" fontId="50" fillId="8" borderId="123" xfId="74" applyNumberFormat="1" applyFont="1" applyFill="1" applyBorder="1" applyAlignment="1" applyProtection="1">
      <alignment horizontal="center" vertical="center" wrapText="1"/>
    </xf>
    <xf numFmtId="0" fontId="82" fillId="24" borderId="61" xfId="32" applyFont="1" applyFill="1" applyBorder="1" applyAlignment="1" applyProtection="1">
      <alignment horizontal="center" vertical="center" wrapText="1"/>
    </xf>
    <xf numFmtId="9" fontId="50" fillId="8" borderId="69" xfId="0" applyNumberFormat="1" applyFont="1" applyFill="1" applyBorder="1" applyAlignment="1" applyProtection="1">
      <alignment horizontal="center" vertical="center" wrapText="1"/>
    </xf>
    <xf numFmtId="169" fontId="25" fillId="24" borderId="69" xfId="34" applyNumberFormat="1" applyFont="1" applyFill="1" applyBorder="1" applyAlignment="1" applyProtection="1">
      <alignment horizontal="center" vertical="center" wrapText="1"/>
    </xf>
    <xf numFmtId="166" fontId="21" fillId="24" borderId="69" xfId="0" applyNumberFormat="1" applyFont="1" applyFill="1" applyBorder="1" applyAlignment="1" applyProtection="1">
      <alignment horizontal="center" vertical="center" wrapText="1"/>
    </xf>
    <xf numFmtId="0" fontId="89" fillId="24" borderId="139" xfId="0" applyFont="1" applyFill="1" applyBorder="1" applyAlignment="1" applyProtection="1">
      <alignment horizontal="center" wrapText="1"/>
    </xf>
    <xf numFmtId="0" fontId="89" fillId="24" borderId="140" xfId="0" applyFont="1" applyFill="1" applyBorder="1" applyAlignment="1" applyProtection="1">
      <alignment horizontal="center" wrapText="1"/>
    </xf>
    <xf numFmtId="0" fontId="92" fillId="8" borderId="122" xfId="8" applyNumberFormat="1" applyFont="1" applyFill="1" applyBorder="1" applyAlignment="1" applyProtection="1">
      <alignment horizontal="center" vertical="center" wrapText="1"/>
    </xf>
    <xf numFmtId="0" fontId="92" fillId="8" borderId="101" xfId="8" applyNumberFormat="1" applyFont="1" applyFill="1" applyBorder="1" applyAlignment="1" applyProtection="1">
      <alignment horizontal="center" vertical="center" wrapText="1"/>
    </xf>
    <xf numFmtId="0" fontId="50" fillId="8" borderId="70" xfId="0" applyFont="1" applyFill="1" applyBorder="1" applyAlignment="1" applyProtection="1">
      <alignment horizontal="center" vertical="center" wrapText="1"/>
    </xf>
    <xf numFmtId="0" fontId="50" fillId="8" borderId="71" xfId="0" applyFont="1" applyFill="1" applyBorder="1" applyAlignment="1" applyProtection="1">
      <alignment horizontal="center" vertical="center" wrapText="1"/>
    </xf>
    <xf numFmtId="0" fontId="50" fillId="8" borderId="84" xfId="0" applyFont="1" applyFill="1" applyBorder="1" applyAlignment="1" applyProtection="1">
      <alignment horizontal="center" vertical="center" wrapText="1"/>
    </xf>
    <xf numFmtId="0" fontId="26" fillId="31" borderId="85" xfId="32" applyFont="1" applyFill="1" applyBorder="1" applyAlignment="1">
      <alignment horizontal="center" vertical="center" wrapText="1"/>
    </xf>
    <xf numFmtId="0" fontId="26" fillId="31" borderId="86" xfId="32" applyFont="1" applyFill="1" applyBorder="1" applyAlignment="1">
      <alignment horizontal="center" vertical="center" wrapText="1"/>
    </xf>
    <xf numFmtId="0" fontId="26" fillId="31" borderId="87" xfId="32" applyFont="1" applyFill="1" applyBorder="1" applyAlignment="1">
      <alignment horizontal="center" vertical="center" wrapText="1"/>
    </xf>
    <xf numFmtId="14" fontId="65" fillId="0" borderId="121" xfId="32" applyNumberFormat="1" applyFont="1" applyBorder="1" applyAlignment="1" applyProtection="1">
      <alignment horizontal="center" vertical="center" wrapText="1"/>
    </xf>
    <xf numFmtId="169" fontId="25" fillId="41" borderId="69" xfId="34" applyNumberFormat="1" applyFont="1" applyFill="1" applyBorder="1" applyAlignment="1" applyProtection="1">
      <alignment horizontal="center" vertical="center" wrapText="1"/>
    </xf>
    <xf numFmtId="169" fontId="25" fillId="41" borderId="70" xfId="34" applyNumberFormat="1" applyFont="1" applyFill="1" applyBorder="1" applyAlignment="1" applyProtection="1">
      <alignment horizontal="center" vertical="center" wrapText="1"/>
    </xf>
    <xf numFmtId="0" fontId="20" fillId="0" borderId="104" xfId="32" applyFont="1" applyFill="1" applyBorder="1" applyAlignment="1" applyProtection="1">
      <alignment horizontal="center" vertical="center"/>
    </xf>
    <xf numFmtId="0" fontId="20" fillId="0" borderId="0" xfId="32" applyFont="1" applyFill="1" applyBorder="1" applyAlignment="1" applyProtection="1">
      <alignment horizontal="center" vertical="center"/>
    </xf>
    <xf numFmtId="0" fontId="21" fillId="0" borderId="121" xfId="32" applyFont="1" applyFill="1" applyBorder="1" applyAlignment="1" applyProtection="1">
      <alignment horizontal="center" vertical="center"/>
    </xf>
    <xf numFmtId="0" fontId="50" fillId="0" borderId="121" xfId="32" applyFont="1" applyFill="1" applyBorder="1" applyAlignment="1" applyProtection="1">
      <alignment horizontal="center" vertical="center" wrapText="1"/>
    </xf>
    <xf numFmtId="0" fontId="50" fillId="0" borderId="122" xfId="32" applyFont="1" applyFill="1" applyBorder="1" applyAlignment="1" applyProtection="1">
      <alignment horizontal="center" vertical="center" wrapText="1"/>
    </xf>
    <xf numFmtId="0" fontId="50" fillId="0" borderId="101" xfId="32" applyFont="1" applyFill="1" applyBorder="1" applyAlignment="1" applyProtection="1">
      <alignment horizontal="center" vertical="center" wrapText="1"/>
    </xf>
    <xf numFmtId="0" fontId="25" fillId="41" borderId="70" xfId="32" applyFont="1" applyFill="1" applyBorder="1" applyAlignment="1" applyProtection="1">
      <alignment horizontal="center" vertical="center" wrapText="1"/>
    </xf>
    <xf numFmtId="0" fontId="25" fillId="41" borderId="103" xfId="32" applyFont="1" applyFill="1" applyBorder="1" applyAlignment="1" applyProtection="1">
      <alignment horizontal="center" vertical="center" wrapText="1"/>
    </xf>
    <xf numFmtId="0" fontId="72" fillId="37" borderId="91" xfId="32" applyFont="1" applyFill="1" applyBorder="1" applyAlignment="1" applyProtection="1">
      <alignment horizontal="center" vertical="center"/>
    </xf>
    <xf numFmtId="0" fontId="72" fillId="37" borderId="93" xfId="32" applyFont="1" applyFill="1" applyBorder="1" applyAlignment="1" applyProtection="1">
      <alignment horizontal="center" vertical="center"/>
    </xf>
    <xf numFmtId="169" fontId="51" fillId="41" borderId="69" xfId="32" applyNumberFormat="1" applyFont="1" applyFill="1" applyBorder="1" applyAlignment="1" applyProtection="1">
      <alignment horizontal="center" vertical="center" wrapText="1"/>
    </xf>
    <xf numFmtId="169" fontId="51" fillId="41" borderId="70" xfId="32" applyNumberFormat="1" applyFont="1" applyFill="1" applyBorder="1" applyAlignment="1" applyProtection="1">
      <alignment horizontal="center" vertical="center" wrapText="1"/>
    </xf>
    <xf numFmtId="14" fontId="50" fillId="0" borderId="69" xfId="32" applyNumberFormat="1" applyFont="1" applyFill="1" applyBorder="1" applyAlignment="1" applyProtection="1">
      <alignment horizontal="center" vertical="center" wrapText="1"/>
    </xf>
    <xf numFmtId="0" fontId="47" fillId="0" borderId="69" xfId="32" applyFont="1" applyFill="1" applyBorder="1" applyAlignment="1" applyProtection="1">
      <alignment horizontal="center" vertical="center" wrapText="1"/>
    </xf>
    <xf numFmtId="0" fontId="73" fillId="38" borderId="69" xfId="32" applyFont="1" applyFill="1" applyBorder="1" applyAlignment="1" applyProtection="1">
      <alignment horizontal="center" vertical="center"/>
    </xf>
    <xf numFmtId="9" fontId="47" fillId="8" borderId="122" xfId="0" applyNumberFormat="1" applyFont="1" applyFill="1" applyBorder="1" applyAlignment="1" applyProtection="1">
      <alignment horizontal="center" vertical="center" wrapText="1"/>
    </xf>
    <xf numFmtId="9" fontId="47" fillId="8" borderId="101" xfId="0" applyNumberFormat="1" applyFont="1" applyFill="1" applyBorder="1" applyAlignment="1" applyProtection="1">
      <alignment horizontal="center" vertical="center" wrapText="1"/>
    </xf>
    <xf numFmtId="169" fontId="51" fillId="41" borderId="69" xfId="32" applyNumberFormat="1" applyFont="1" applyFill="1" applyBorder="1" applyAlignment="1" applyProtection="1">
      <alignment horizontal="center" vertical="center"/>
    </xf>
    <xf numFmtId="169" fontId="51" fillId="41" borderId="70" xfId="32" applyNumberFormat="1" applyFont="1" applyFill="1" applyBorder="1" applyAlignment="1" applyProtection="1">
      <alignment horizontal="center" vertical="center"/>
    </xf>
    <xf numFmtId="0" fontId="25" fillId="41" borderId="69" xfId="32" applyFont="1" applyFill="1" applyBorder="1" applyAlignment="1" applyProtection="1">
      <alignment horizontal="center" vertical="center" wrapText="1"/>
    </xf>
    <xf numFmtId="0" fontId="72" fillId="37" borderId="104" xfId="32" applyFont="1" applyFill="1" applyBorder="1" applyAlignment="1" applyProtection="1">
      <alignment horizontal="center" vertical="center" wrapText="1"/>
    </xf>
    <xf numFmtId="0" fontId="25" fillId="41" borderId="71" xfId="32" applyFont="1" applyFill="1" applyBorder="1" applyAlignment="1" applyProtection="1">
      <alignment horizontal="center" vertical="center" wrapText="1"/>
    </xf>
    <xf numFmtId="0" fontId="20" fillId="0" borderId="121" xfId="32" applyFont="1" applyFill="1" applyBorder="1" applyAlignment="1" applyProtection="1">
      <alignment horizontal="center" vertical="center" wrapText="1"/>
    </xf>
    <xf numFmtId="0" fontId="21" fillId="0" borderId="121" xfId="32" applyFont="1" applyBorder="1" applyAlignment="1" applyProtection="1">
      <alignment horizontal="center" vertical="center"/>
    </xf>
    <xf numFmtId="0" fontId="47" fillId="0" borderId="70" xfId="32" applyFont="1" applyFill="1" applyBorder="1" applyAlignment="1" applyProtection="1">
      <alignment horizontal="center" vertical="center" wrapText="1"/>
    </xf>
    <xf numFmtId="0" fontId="47" fillId="0" borderId="84" xfId="32" applyFont="1" applyFill="1" applyBorder="1" applyAlignment="1" applyProtection="1">
      <alignment horizontal="center" vertical="center" wrapText="1"/>
    </xf>
    <xf numFmtId="0" fontId="47" fillId="0" borderId="71" xfId="32" applyFont="1" applyFill="1" applyBorder="1" applyAlignment="1" applyProtection="1">
      <alignment horizontal="center" vertical="center" wrapText="1"/>
    </xf>
    <xf numFmtId="0" fontId="81" fillId="39" borderId="126" xfId="0" applyFont="1" applyFill="1" applyBorder="1" applyAlignment="1" applyProtection="1">
      <alignment horizontal="center" wrapText="1"/>
    </xf>
    <xf numFmtId="0" fontId="81" fillId="39" borderId="0" xfId="0" applyFont="1" applyFill="1" applyBorder="1" applyAlignment="1" applyProtection="1">
      <alignment horizontal="center" wrapText="1"/>
    </xf>
    <xf numFmtId="0" fontId="47" fillId="0" borderId="121" xfId="32" applyFont="1" applyFill="1" applyBorder="1" applyAlignment="1" applyProtection="1">
      <alignment horizontal="center" vertical="center" wrapText="1"/>
    </xf>
    <xf numFmtId="0" fontId="47" fillId="0" borderId="122" xfId="32" applyFont="1" applyFill="1" applyBorder="1" applyAlignment="1" applyProtection="1">
      <alignment horizontal="center" vertical="center" wrapText="1"/>
    </xf>
    <xf numFmtId="9" fontId="47" fillId="8" borderId="121" xfId="32" applyNumberFormat="1" applyFont="1" applyFill="1" applyBorder="1" applyAlignment="1" applyProtection="1">
      <alignment horizontal="center" vertical="center" wrapText="1"/>
    </xf>
    <xf numFmtId="0" fontId="47" fillId="8" borderId="121" xfId="32" applyFont="1" applyFill="1" applyBorder="1" applyAlignment="1" applyProtection="1">
      <alignment horizontal="center" vertical="center" wrapText="1"/>
    </xf>
    <xf numFmtId="14" fontId="23" fillId="8" borderId="121" xfId="0" applyNumberFormat="1" applyFont="1" applyFill="1" applyBorder="1" applyAlignment="1" applyProtection="1">
      <alignment horizontal="center" vertical="center" wrapText="1"/>
    </xf>
    <xf numFmtId="14" fontId="23" fillId="8" borderId="122" xfId="0" applyNumberFormat="1" applyFont="1" applyFill="1" applyBorder="1" applyAlignment="1" applyProtection="1">
      <alignment horizontal="center" vertical="center" wrapText="1"/>
    </xf>
    <xf numFmtId="0" fontId="81" fillId="41" borderId="120" xfId="0" applyFont="1" applyFill="1" applyBorder="1" applyAlignment="1" applyProtection="1">
      <alignment horizontal="center" wrapText="1"/>
    </xf>
    <xf numFmtId="0" fontId="81" fillId="41" borderId="93" xfId="0" applyFont="1" applyFill="1" applyBorder="1" applyAlignment="1" applyProtection="1">
      <alignment horizontal="center" wrapText="1"/>
    </xf>
    <xf numFmtId="0" fontId="50" fillId="0" borderId="104" xfId="32" applyFont="1" applyFill="1" applyBorder="1" applyAlignment="1" applyProtection="1">
      <alignment horizontal="center" vertical="center" wrapText="1"/>
    </xf>
    <xf numFmtId="0" fontId="50" fillId="0" borderId="0" xfId="32" applyFont="1" applyFill="1" applyBorder="1" applyAlignment="1" applyProtection="1">
      <alignment horizontal="center" vertical="center" wrapText="1"/>
    </xf>
    <xf numFmtId="0" fontId="50" fillId="0" borderId="129" xfId="32" applyFont="1" applyFill="1" applyBorder="1" applyAlignment="1" applyProtection="1">
      <alignment horizontal="center" vertical="center" wrapText="1"/>
    </xf>
    <xf numFmtId="0" fontId="50" fillId="0" borderId="92" xfId="32" applyFont="1" applyFill="1" applyBorder="1" applyAlignment="1" applyProtection="1">
      <alignment horizontal="center" vertical="center" wrapText="1"/>
    </xf>
    <xf numFmtId="0" fontId="50" fillId="0" borderId="94" xfId="32" applyFont="1" applyFill="1" applyBorder="1" applyAlignment="1" applyProtection="1">
      <alignment horizontal="center" vertical="center" wrapText="1"/>
    </xf>
    <xf numFmtId="0" fontId="50" fillId="0" borderId="137" xfId="32" applyFont="1" applyFill="1" applyBorder="1" applyAlignment="1" applyProtection="1">
      <alignment horizontal="center" vertical="center" wrapText="1"/>
    </xf>
    <xf numFmtId="0" fontId="27" fillId="0" borderId="92" xfId="32" applyFont="1" applyFill="1" applyBorder="1" applyAlignment="1" applyProtection="1">
      <alignment horizontal="center" vertical="center" wrapText="1"/>
    </xf>
    <xf numFmtId="0" fontId="27" fillId="0" borderId="94" xfId="32" applyFont="1" applyFill="1" applyBorder="1" applyAlignment="1" applyProtection="1">
      <alignment horizontal="center" vertical="center" wrapText="1"/>
    </xf>
    <xf numFmtId="0" fontId="27" fillId="0" borderId="137" xfId="32" applyFont="1" applyFill="1" applyBorder="1" applyAlignment="1" applyProtection="1">
      <alignment horizontal="center" vertical="center" wrapText="1"/>
    </xf>
    <xf numFmtId="14" fontId="65" fillId="0" borderId="124" xfId="32" applyNumberFormat="1" applyFont="1" applyBorder="1" applyAlignment="1" applyProtection="1">
      <alignment horizontal="center" vertical="center" wrapText="1"/>
    </xf>
    <xf numFmtId="14" fontId="65" fillId="0" borderId="125" xfId="32" applyNumberFormat="1" applyFont="1" applyBorder="1" applyAlignment="1" applyProtection="1">
      <alignment horizontal="center" vertical="center" wrapText="1"/>
    </xf>
    <xf numFmtId="0" fontId="81" fillId="39" borderId="88" xfId="0" applyFont="1" applyFill="1" applyBorder="1" applyAlignment="1" applyProtection="1">
      <alignment horizontal="center" wrapText="1"/>
    </xf>
    <xf numFmtId="0" fontId="81" fillId="39" borderId="89" xfId="0" applyFont="1" applyFill="1" applyBorder="1" applyAlignment="1" applyProtection="1">
      <alignment horizontal="center" wrapText="1"/>
    </xf>
    <xf numFmtId="0" fontId="81" fillId="41" borderId="88" xfId="0" applyFont="1" applyFill="1" applyBorder="1" applyAlignment="1" applyProtection="1">
      <alignment horizontal="center" wrapText="1"/>
    </xf>
    <xf numFmtId="0" fontId="81" fillId="41" borderId="89" xfId="0" applyFont="1" applyFill="1" applyBorder="1" applyAlignment="1" applyProtection="1">
      <alignment horizontal="center" wrapText="1"/>
    </xf>
    <xf numFmtId="0" fontId="81" fillId="41" borderId="90" xfId="0" applyFont="1" applyFill="1" applyBorder="1" applyAlignment="1" applyProtection="1">
      <alignment horizontal="center" wrapText="1"/>
    </xf>
    <xf numFmtId="0" fontId="81" fillId="39" borderId="90" xfId="0" applyFont="1" applyFill="1" applyBorder="1" applyAlignment="1" applyProtection="1">
      <alignment horizontal="center" wrapText="1"/>
    </xf>
    <xf numFmtId="0" fontId="21" fillId="0" borderId="69" xfId="32" applyFont="1" applyFill="1" applyBorder="1" applyAlignment="1" applyProtection="1">
      <alignment horizontal="center" vertical="center" wrapText="1"/>
    </xf>
    <xf numFmtId="0" fontId="72" fillId="37" borderId="69" xfId="32" applyFont="1" applyFill="1" applyBorder="1" applyAlignment="1" applyProtection="1">
      <alignment horizontal="center" vertical="center"/>
    </xf>
    <xf numFmtId="0" fontId="25" fillId="0" borderId="69" xfId="32" applyFont="1" applyFill="1" applyBorder="1" applyAlignment="1" applyProtection="1">
      <alignment horizontal="center" vertical="center" wrapText="1"/>
    </xf>
    <xf numFmtId="0" fontId="20" fillId="0" borderId="69" xfId="32" applyFont="1" applyFill="1" applyBorder="1" applyAlignment="1" applyProtection="1">
      <alignment horizontal="center" vertical="center"/>
    </xf>
    <xf numFmtId="0" fontId="27" fillId="0" borderId="70" xfId="32" applyFont="1" applyFill="1" applyBorder="1" applyAlignment="1" applyProtection="1">
      <alignment horizontal="center" vertical="center" wrapText="1"/>
    </xf>
    <xf numFmtId="0" fontId="27" fillId="0" borderId="71" xfId="32" applyFont="1" applyFill="1" applyBorder="1" applyAlignment="1" applyProtection="1">
      <alignment horizontal="center" vertical="center" wrapText="1"/>
    </xf>
    <xf numFmtId="14" fontId="65" fillId="41" borderId="69" xfId="32" applyNumberFormat="1" applyFont="1" applyFill="1" applyBorder="1" applyAlignment="1" applyProtection="1">
      <alignment horizontal="center" vertical="center" wrapText="1"/>
    </xf>
    <xf numFmtId="0" fontId="50" fillId="0" borderId="69" xfId="32" applyFont="1" applyFill="1" applyBorder="1" applyAlignment="1" applyProtection="1">
      <alignment horizontal="center" vertical="center" wrapText="1"/>
    </xf>
    <xf numFmtId="0" fontId="81" fillId="41" borderId="139" xfId="0" applyFont="1" applyFill="1" applyBorder="1" applyAlignment="1" applyProtection="1">
      <alignment horizontal="center" wrapText="1"/>
    </xf>
    <xf numFmtId="0" fontId="81" fillId="41" borderId="140" xfId="0" applyFont="1" applyFill="1" applyBorder="1" applyAlignment="1" applyProtection="1">
      <alignment horizontal="center" wrapText="1"/>
    </xf>
    <xf numFmtId="0" fontId="27" fillId="0" borderId="69" xfId="32" applyFont="1" applyFill="1" applyBorder="1" applyAlignment="1" applyProtection="1">
      <alignment horizontal="center" vertical="center" wrapText="1"/>
    </xf>
    <xf numFmtId="9" fontId="27" fillId="0" borderId="70" xfId="32" applyNumberFormat="1" applyFont="1" applyFill="1" applyBorder="1" applyAlignment="1" applyProtection="1">
      <alignment horizontal="center" vertical="center" wrapText="1"/>
    </xf>
    <xf numFmtId="0" fontId="27" fillId="0" borderId="103" xfId="32" applyFont="1" applyFill="1" applyBorder="1" applyAlignment="1" applyProtection="1">
      <alignment horizontal="center" vertical="center" wrapText="1"/>
    </xf>
    <xf numFmtId="0" fontId="75" fillId="38" borderId="69" xfId="32" applyFont="1" applyFill="1" applyBorder="1" applyAlignment="1" applyProtection="1">
      <alignment horizontal="center" vertical="center"/>
    </xf>
    <xf numFmtId="0" fontId="58" fillId="37" borderId="91" xfId="32" applyFont="1" applyFill="1" applyBorder="1" applyAlignment="1" applyProtection="1">
      <alignment horizontal="center" vertical="center" wrapText="1"/>
    </xf>
    <xf numFmtId="0" fontId="58" fillId="37" borderId="93" xfId="32" applyFont="1" applyFill="1" applyBorder="1" applyAlignment="1" applyProtection="1">
      <alignment horizontal="center" vertical="center" wrapText="1"/>
    </xf>
    <xf numFmtId="0" fontId="50" fillId="8" borderId="70" xfId="32" applyFont="1" applyFill="1" applyBorder="1" applyAlignment="1" applyProtection="1">
      <alignment horizontal="center" vertical="center" wrapText="1"/>
    </xf>
    <xf numFmtId="0" fontId="50" fillId="8" borderId="71" xfId="32" applyFont="1" applyFill="1" applyBorder="1" applyAlignment="1" applyProtection="1">
      <alignment horizontal="center" vertical="center" wrapText="1"/>
    </xf>
    <xf numFmtId="0" fontId="58" fillId="37" borderId="69" xfId="32" applyFont="1" applyFill="1" applyBorder="1" applyAlignment="1" applyProtection="1">
      <alignment horizontal="center" vertical="center" wrapText="1"/>
    </xf>
    <xf numFmtId="0" fontId="27" fillId="0" borderId="0" xfId="32" applyFont="1" applyFill="1" applyBorder="1" applyAlignment="1" applyProtection="1">
      <alignment horizontal="center" vertical="center" wrapText="1"/>
    </xf>
    <xf numFmtId="0" fontId="107" fillId="0" borderId="104" xfId="32" applyFont="1" applyFill="1" applyBorder="1" applyAlignment="1" applyProtection="1">
      <alignment horizontal="center" vertical="center" wrapText="1"/>
    </xf>
    <xf numFmtId="0" fontId="58" fillId="37" borderId="104" xfId="32" applyFont="1" applyFill="1" applyBorder="1" applyAlignment="1" applyProtection="1">
      <alignment horizontal="center" vertical="center" wrapText="1"/>
    </xf>
    <xf numFmtId="0" fontId="58" fillId="37" borderId="0" xfId="32" applyFont="1" applyFill="1" applyBorder="1" applyAlignment="1" applyProtection="1">
      <alignment horizontal="center" vertical="center" wrapText="1"/>
    </xf>
    <xf numFmtId="0" fontId="20" fillId="0" borderId="69" xfId="32" applyFont="1" applyFill="1" applyBorder="1" applyAlignment="1" applyProtection="1">
      <alignment horizontal="center" vertical="center" wrapText="1"/>
    </xf>
    <xf numFmtId="14" fontId="65" fillId="0" borderId="69" xfId="32" applyNumberFormat="1" applyFont="1" applyFill="1" applyBorder="1" applyAlignment="1" applyProtection="1">
      <alignment horizontal="center" vertical="center" wrapText="1"/>
    </xf>
    <xf numFmtId="0" fontId="65" fillId="0" borderId="69" xfId="32" applyFont="1" applyFill="1" applyBorder="1" applyAlignment="1" applyProtection="1">
      <alignment horizontal="center" vertical="center" wrapText="1"/>
    </xf>
    <xf numFmtId="0" fontId="65" fillId="0" borderId="70" xfId="32" applyFont="1" applyFill="1" applyBorder="1" applyAlignment="1" applyProtection="1">
      <alignment horizontal="center" vertical="center" wrapText="1"/>
    </xf>
    <xf numFmtId="0" fontId="65" fillId="41" borderId="69" xfId="32" applyFont="1" applyFill="1" applyBorder="1" applyAlignment="1" applyProtection="1">
      <alignment horizontal="center" vertical="center" wrapText="1"/>
    </xf>
    <xf numFmtId="0" fontId="65" fillId="41" borderId="70" xfId="32" applyFont="1" applyFill="1" applyBorder="1" applyAlignment="1" applyProtection="1">
      <alignment horizontal="center" vertical="center" wrapText="1"/>
    </xf>
    <xf numFmtId="0" fontId="50" fillId="0" borderId="70" xfId="32" applyFont="1" applyFill="1" applyBorder="1" applyAlignment="1" applyProtection="1">
      <alignment horizontal="center" vertical="center" wrapText="1"/>
    </xf>
  </cellXfs>
  <cellStyles count="85">
    <cellStyle name="Millares" xfId="1" builtinId="3"/>
    <cellStyle name="Millares 2" xfId="2"/>
    <cellStyle name="Millares 2 2" xfId="3"/>
    <cellStyle name="Millares 2 3" xfId="39"/>
    <cellStyle name="Millares 2 4" xfId="50"/>
    <cellStyle name="Millares 3" xfId="4"/>
    <cellStyle name="Millares 4" xfId="5"/>
    <cellStyle name="Millares 5" xfId="6"/>
    <cellStyle name="Millares 6" xfId="7"/>
    <cellStyle name="Millares 6 2" xfId="37"/>
    <cellStyle name="Millares 6 2 2" xfId="49"/>
    <cellStyle name="Millares 6 2 2 2" xfId="76"/>
    <cellStyle name="Millares 6 2 3" xfId="60"/>
    <cellStyle name="Millares 6 2 3 2" xfId="84"/>
    <cellStyle name="Millares 6 2 4" xfId="68"/>
    <cellStyle name="Millares 6 3" xfId="40"/>
    <cellStyle name="Millares 6 3 2" xfId="69"/>
    <cellStyle name="Millares 6 4" xfId="51"/>
    <cellStyle name="Millares 6 4 2" xfId="77"/>
    <cellStyle name="Millares 6 5" xfId="61"/>
    <cellStyle name="Normal" xfId="0" builtinId="0"/>
    <cellStyle name="Normal 2" xfId="8"/>
    <cellStyle name="Normal 2 10" xfId="9"/>
    <cellStyle name="Normal 2 11" xfId="10"/>
    <cellStyle name="Normal 2 12" xfId="11"/>
    <cellStyle name="Normal 2 13" xfId="12"/>
    <cellStyle name="Normal 2 14" xfId="32"/>
    <cellStyle name="Normal 2 15" xfId="35"/>
    <cellStyle name="Normal 2 15 2" xfId="47"/>
    <cellStyle name="Normal 2 15 2 2" xfId="74"/>
    <cellStyle name="Normal 2 15 3" xfId="58"/>
    <cellStyle name="Normal 2 15 3 2" xfId="82"/>
    <cellStyle name="Normal 2 15 4" xfId="66"/>
    <cellStyle name="Normal 2 16" xfId="41"/>
    <cellStyle name="Normal 2 16 2" xfId="70"/>
    <cellStyle name="Normal 2 17" xfId="52"/>
    <cellStyle name="Normal 2 17 2" xfId="78"/>
    <cellStyle name="Normal 2 18" xfId="62"/>
    <cellStyle name="Normal 2 2" xfId="13"/>
    <cellStyle name="Normal 2 2 2" xfId="34"/>
    <cellStyle name="Normal 2 3" xfId="14"/>
    <cellStyle name="Normal 2 4" xfId="15"/>
    <cellStyle name="Normal 2 5" xfId="16"/>
    <cellStyle name="Normal 2 6" xfId="17"/>
    <cellStyle name="Normal 2 7" xfId="18"/>
    <cellStyle name="Normal 2 8" xfId="19"/>
    <cellStyle name="Normal 2 9" xfId="20"/>
    <cellStyle name="Normal 3" xfId="21"/>
    <cellStyle name="Normal 4" xfId="22"/>
    <cellStyle name="Normal 5" xfId="31"/>
    <cellStyle name="Normal 5 2" xfId="45"/>
    <cellStyle name="Normal 5 2 2" xfId="72"/>
    <cellStyle name="Normal 5 3" xfId="56"/>
    <cellStyle name="Normal 5 3 2" xfId="80"/>
    <cellStyle name="Normal 5 4" xfId="64"/>
    <cellStyle name="Normal_Hoja1" xfId="23"/>
    <cellStyle name="Porcentual" xfId="24" builtinId="5"/>
    <cellStyle name="Porcentual 2" xfId="25"/>
    <cellStyle name="Porcentual 2 2" xfId="26"/>
    <cellStyle name="Porcentual 2 3" xfId="27"/>
    <cellStyle name="Porcentual 2 3 2" xfId="38"/>
    <cellStyle name="Porcentual 2 4" xfId="36"/>
    <cellStyle name="Porcentual 2 4 2" xfId="48"/>
    <cellStyle name="Porcentual 2 4 2 2" xfId="75"/>
    <cellStyle name="Porcentual 2 4 3" xfId="59"/>
    <cellStyle name="Porcentual 2 4 3 2" xfId="83"/>
    <cellStyle name="Porcentual 2 4 4" xfId="67"/>
    <cellStyle name="Porcentual 2 5" xfId="42"/>
    <cellStyle name="Porcentual 2 5 2" xfId="71"/>
    <cellStyle name="Porcentual 2 6" xfId="53"/>
    <cellStyle name="Porcentual 2 6 2" xfId="79"/>
    <cellStyle name="Porcentual 2 7" xfId="63"/>
    <cellStyle name="Porcentual 3" xfId="28"/>
    <cellStyle name="Porcentual 4" xfId="29"/>
    <cellStyle name="Porcentual 4 2" xfId="43"/>
    <cellStyle name="Porcentual 4 3" xfId="54"/>
    <cellStyle name="Porcentual 5" xfId="30"/>
    <cellStyle name="Porcentual 5 2" xfId="44"/>
    <cellStyle name="Porcentual 5 3" xfId="55"/>
    <cellStyle name="Porcentual 6" xfId="33"/>
    <cellStyle name="Porcentual 6 2" xfId="46"/>
    <cellStyle name="Porcentual 6 2 2" xfId="73"/>
    <cellStyle name="Porcentual 6 3" xfId="57"/>
    <cellStyle name="Porcentual 6 3 2" xfId="81"/>
    <cellStyle name="Porcentual 6 4" xfId="65"/>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suarez/Escritorio/PLAN%20I%20SEM%202011-/EVALUACION%20II%20SEM/LINEAS%20CON%20FORMULA/BCKUP%20JCJC/METROSALUD/PLANEACION/INFRAESTRUCTURA/TOOLKIT%20SEGUIMIENTO%20PROYECTOS%20INFRAESTR%20JUL%2007%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07-PLAN%20ACCION%202009\FORMULACION%202009%20PLANILLAS\5-%20METROSALUDDELMA&#209;ANA\Pa%202009%20Dise&#241;oImplementarModeloGestiodelMa&#241;a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cossio/Configuraci&#243;n%20local/Archivos%20temporales%20de%20Internet/Content.Outlook/QEF1BJMO/LINEA%20I%20-%20LA%20POBLAC%20Y%20SU%20ATENCION%20CON%20CALIDAD%20NTRA%20PRIORIDAD%2015-12-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cossio/Configuraci&#243;n%20local/Archivos%20temporales%20de%20Internet/Content.Outlook/QEF1BJMO/LINEA%202%20-%20EL%20TH%20NTRA%20FORTALEZ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dcossio/Configuraci&#243;n%20local/Archivos%20temporales%20de%20Internet/Content.Outlook/QEF1BJMO/LINEA%203%20-%20LA%20CULTURA%20SALUDABLE%20PARA%20LA%20CALIDAD%20DE%20VID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dcossio/Configuraci&#243;n%20local/Archivos%20temporales%20de%20Internet/Content.Outlook/QEF1BJMO/LINEA%204%20-%20FORTALECI%20DEL%20SIST%20FINANCIERO%20ADMON%20Y%20JURIDIC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ja1"/>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Gantt Char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s>
    <sheetDataSet>
      <sheetData sheetId="0"/>
      <sheetData sheetId="1">
        <row r="9">
          <cell r="D9">
            <v>1</v>
          </cell>
        </row>
        <row r="10">
          <cell r="D10" t="str">
            <v>INFRAESTRUCTURA METROSALUD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sto por proyecto"/>
      <sheetName val="PLAN ACCIÓN LÍNEA ."/>
      <sheetName val="PROGRAMA WJO LÍNEA ."/>
      <sheetName val="ANALISIS CUALITATIVO"/>
      <sheetName val="Hoja1"/>
    </sheetNames>
    <sheetDataSet>
      <sheetData sheetId="0" refreshError="1">
        <row r="36">
          <cell r="L36">
            <v>0</v>
          </cell>
          <cell r="M36">
            <v>0</v>
          </cell>
        </row>
        <row r="45">
          <cell r="L45">
            <v>0</v>
          </cell>
          <cell r="M45">
            <v>0</v>
          </cell>
        </row>
        <row r="56">
          <cell r="L56">
            <v>0</v>
          </cell>
          <cell r="M56">
            <v>0</v>
          </cell>
        </row>
        <row r="67">
          <cell r="L67">
            <v>0</v>
          </cell>
          <cell r="M67">
            <v>0</v>
          </cell>
        </row>
        <row r="90">
          <cell r="L90">
            <v>0</v>
          </cell>
          <cell r="M90">
            <v>0</v>
          </cell>
        </row>
        <row r="99">
          <cell r="L99">
            <v>0</v>
          </cell>
          <cell r="M99">
            <v>0</v>
          </cell>
        </row>
        <row r="111">
          <cell r="L111">
            <v>0</v>
          </cell>
          <cell r="M111">
            <v>0</v>
          </cell>
        </row>
        <row r="120">
          <cell r="L120">
            <v>0</v>
          </cell>
          <cell r="M120">
            <v>0</v>
          </cell>
        </row>
        <row r="211">
          <cell r="L211">
            <v>0</v>
          </cell>
          <cell r="M211">
            <v>0</v>
          </cell>
        </row>
        <row r="222">
          <cell r="L222">
            <v>0</v>
          </cell>
          <cell r="M222">
            <v>0</v>
          </cell>
        </row>
        <row r="231">
          <cell r="L231">
            <v>0</v>
          </cell>
          <cell r="M231">
            <v>0</v>
          </cell>
        </row>
        <row r="240">
          <cell r="L240">
            <v>0</v>
          </cell>
          <cell r="M240">
            <v>0</v>
          </cell>
        </row>
        <row r="251">
          <cell r="L251">
            <v>0</v>
          </cell>
          <cell r="M251">
            <v>0</v>
          </cell>
        </row>
        <row r="260">
          <cell r="L260">
            <v>0</v>
          </cell>
          <cell r="M260">
            <v>0</v>
          </cell>
        </row>
        <row r="269">
          <cell r="L269">
            <v>0</v>
          </cell>
          <cell r="M269">
            <v>0</v>
          </cell>
        </row>
        <row r="278">
          <cell r="L278">
            <v>0</v>
          </cell>
          <cell r="M278">
            <v>0</v>
          </cell>
        </row>
        <row r="289">
          <cell r="L289">
            <v>0</v>
          </cell>
          <cell r="M289">
            <v>0</v>
          </cell>
        </row>
        <row r="298">
          <cell r="L298">
            <v>0</v>
          </cell>
          <cell r="M298">
            <v>0</v>
          </cell>
        </row>
        <row r="307">
          <cell r="L307">
            <v>0</v>
          </cell>
          <cell r="M307">
            <v>0</v>
          </cell>
        </row>
        <row r="316">
          <cell r="L316">
            <v>0</v>
          </cell>
          <cell r="M316">
            <v>0</v>
          </cell>
        </row>
        <row r="326">
          <cell r="L326">
            <v>0</v>
          </cell>
          <cell r="M326">
            <v>0</v>
          </cell>
        </row>
        <row r="335">
          <cell r="L335">
            <v>0</v>
          </cell>
          <cell r="M335">
            <v>0</v>
          </cell>
        </row>
        <row r="344">
          <cell r="L344">
            <v>0</v>
          </cell>
          <cell r="M344">
            <v>0</v>
          </cell>
        </row>
        <row r="364">
          <cell r="L364">
            <v>0</v>
          </cell>
          <cell r="M364">
            <v>0</v>
          </cell>
        </row>
        <row r="373">
          <cell r="L373">
            <v>0</v>
          </cell>
          <cell r="M373">
            <v>0</v>
          </cell>
        </row>
        <row r="382">
          <cell r="L382">
            <v>0</v>
          </cell>
          <cell r="M382">
            <v>0</v>
          </cell>
        </row>
      </sheetData>
      <sheetData sheetId="1" refreshError="1">
        <row r="26">
          <cell r="J26">
            <v>1</v>
          </cell>
        </row>
        <row r="27">
          <cell r="H27">
            <v>0</v>
          </cell>
        </row>
        <row r="28">
          <cell r="H28">
            <v>0</v>
          </cell>
        </row>
        <row r="29">
          <cell r="H29">
            <v>0</v>
          </cell>
        </row>
        <row r="30">
          <cell r="H30">
            <v>0</v>
          </cell>
        </row>
        <row r="31">
          <cell r="H31">
            <v>0</v>
          </cell>
        </row>
        <row r="32">
          <cell r="H32">
            <v>0</v>
          </cell>
        </row>
        <row r="33">
          <cell r="H33">
            <v>0</v>
          </cell>
        </row>
        <row r="34">
          <cell r="H34">
            <v>0</v>
          </cell>
        </row>
        <row r="35">
          <cell r="H35">
            <v>0</v>
          </cell>
        </row>
        <row r="36">
          <cell r="H36">
            <v>0</v>
          </cell>
        </row>
        <row r="37">
          <cell r="H37">
            <v>0</v>
          </cell>
        </row>
        <row r="38">
          <cell r="H38">
            <v>0</v>
          </cell>
        </row>
        <row r="40">
          <cell r="H40">
            <v>0</v>
          </cell>
        </row>
        <row r="41">
          <cell r="H41">
            <v>0</v>
          </cell>
        </row>
        <row r="42">
          <cell r="H42">
            <v>0</v>
          </cell>
        </row>
        <row r="43">
          <cell r="H43">
            <v>0</v>
          </cell>
        </row>
        <row r="44">
          <cell r="H44">
            <v>0</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INEA I"/>
      <sheetName val="P. FORTA DE LA OFERT DE SERV SA"/>
      <sheetName val="P. PARTICIPAC SOCIAL Y COMU 10"/>
      <sheetName val="RESUMEN"/>
      <sheetName val="DETALLE ESPECIALISTAS"/>
      <sheetName val="Hoja1"/>
    </sheetNames>
    <sheetDataSet>
      <sheetData sheetId="0"/>
      <sheetData sheetId="1"/>
      <sheetData sheetId="2"/>
      <sheetData sheetId="3">
        <row r="20">
          <cell r="B20">
            <v>0.33000000000000007</v>
          </cell>
          <cell r="C20">
            <v>0.30934181752610496</v>
          </cell>
          <cell r="K20">
            <v>0.25997916666666665</v>
          </cell>
          <cell r="L20">
            <v>0.24713348419277167</v>
          </cell>
        </row>
        <row r="21">
          <cell r="C21">
            <v>0.93739944704880274</v>
          </cell>
          <cell r="M21">
            <v>0.95058956977746945</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INEA II "/>
      <sheetName val="P. DIRECC.ESTRATEG. TH 2012"/>
      <sheetName val="P.GESTION INTEGRAL CONDUC. 2012"/>
      <sheetName val="RESUMEN Línea 2"/>
      <sheetName val="PRESENTACIÓN"/>
      <sheetName val="P. DIRECC.ESTRATEG. TH 2011"/>
      <sheetName val="P.GESTION INTEGRAL CONDUC. 201"/>
    </sheetNames>
    <sheetDataSet>
      <sheetData sheetId="0" refreshError="1"/>
      <sheetData sheetId="1" refreshError="1"/>
      <sheetData sheetId="2" refreshError="1"/>
      <sheetData sheetId="3">
        <row r="11">
          <cell r="B11">
            <v>0.14000000000000001</v>
          </cell>
          <cell r="C11" t="e">
            <v>#REF!</v>
          </cell>
          <cell r="L11">
            <v>0.10999999999999999</v>
          </cell>
        </row>
        <row r="12">
          <cell r="C12" t="e">
            <v>#REF!</v>
          </cell>
          <cell r="N12" t="e">
            <v>#VALUE!</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LINEA III "/>
      <sheetName val="GESTION INTRAMURAL"/>
      <sheetName val="GESTION EXTRAMURAL"/>
      <sheetName val="RESUMEN"/>
      <sheetName val="LINEA III"/>
      <sheetName val="LINEA III (2)"/>
      <sheetName val="RESUMEN Línea 3"/>
      <sheetName val="PRESENTACIÓN"/>
      <sheetName val="Hoja2"/>
      <sheetName val="Hoja3"/>
    </sheetNames>
    <sheetDataSet>
      <sheetData sheetId="0"/>
      <sheetData sheetId="1"/>
      <sheetData sheetId="2">
        <row r="16">
          <cell r="E16" t="str">
            <v>Porcentaje de adherencia a guías y normas de atención</v>
          </cell>
        </row>
      </sheetData>
      <sheetData sheetId="3">
        <row r="6">
          <cell r="B6">
            <v>0.2</v>
          </cell>
          <cell r="C6">
            <v>0.18711712704868055</v>
          </cell>
          <cell r="L6">
            <v>0.189</v>
          </cell>
        </row>
        <row r="7">
          <cell r="C7">
            <v>0.93558563524340277</v>
          </cell>
          <cell r="N7">
            <v>0.91677763599220485</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LINEA IV "/>
      <sheetName val="FORTA DEL SISI FINANC 2012"/>
      <sheetName val="FORTA SIS ADMON  2012"/>
      <sheetName val="GESTION JURIDICA 2012"/>
      <sheetName val="Resumen Línea"/>
      <sheetName val="RESUMEN EJECUCION"/>
      <sheetName val="PRESENTACIÓN"/>
    </sheetNames>
    <sheetDataSet>
      <sheetData sheetId="0"/>
      <sheetData sheetId="1"/>
      <sheetData sheetId="2"/>
      <sheetData sheetId="3"/>
      <sheetData sheetId="4">
        <row r="8">
          <cell r="K8" t="e">
            <v>#REF!</v>
          </cell>
          <cell r="L8" t="e">
            <v>#REF!</v>
          </cell>
        </row>
        <row r="9">
          <cell r="C9" t="e">
            <v>#REF!</v>
          </cell>
          <cell r="M9" t="e">
            <v>#REF!</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dimension ref="A1:CM1064"/>
  <sheetViews>
    <sheetView view="pageBreakPreview" topLeftCell="A2" zoomScaleNormal="75" zoomScaleSheetLayoutView="100" workbookViewId="0">
      <pane xSplit="10140" ySplit="1788" topLeftCell="Y19" activePane="bottomLeft"/>
      <selection activeCell="D6" sqref="D6"/>
      <selection pane="topRight" activeCell="BD2" sqref="BD2:BH2"/>
      <selection pane="bottomLeft" activeCell="D19" sqref="D19"/>
      <selection pane="bottomRight" activeCell="AA13" sqref="AA13"/>
    </sheetView>
  </sheetViews>
  <sheetFormatPr baseColWidth="10" defaultColWidth="11.54296875" defaultRowHeight="15.6"/>
  <cols>
    <col min="1" max="1" width="10.81640625" style="27" customWidth="1"/>
    <col min="2" max="2" width="21.1796875" style="27" customWidth="1"/>
    <col min="3" max="3" width="6.36328125" style="27" customWidth="1"/>
    <col min="4" max="4" width="27.90625" style="27" customWidth="1"/>
    <col min="5" max="5" width="6" style="27" customWidth="1"/>
    <col min="6" max="6" width="4.453125" style="27" customWidth="1"/>
    <col min="7" max="10" width="4.08984375" style="27" customWidth="1"/>
    <col min="11" max="15" width="4.453125" style="27" customWidth="1"/>
    <col min="16" max="20" width="4.36328125" style="27" customWidth="1"/>
    <col min="21" max="25" width="4.6328125" style="27" customWidth="1"/>
    <col min="26" max="34" width="4.08984375" style="27" customWidth="1"/>
    <col min="35" max="39" width="3.90625" style="27" customWidth="1"/>
    <col min="40" max="44" width="4.453125" style="27" customWidth="1"/>
    <col min="45" max="49" width="5" style="27" customWidth="1"/>
    <col min="50" max="55" width="4.54296875" style="27" customWidth="1"/>
    <col min="56" max="60" width="5.08984375" style="27" customWidth="1"/>
    <col min="61" max="61" width="19" style="27" customWidth="1"/>
    <col min="62" max="62" width="4.08984375" style="27" hidden="1" customWidth="1"/>
    <col min="63" max="63" width="1.1796875" style="27" hidden="1" customWidth="1"/>
    <col min="64" max="64" width="18.54296875" style="27" hidden="1" customWidth="1"/>
    <col min="65" max="65" width="18.54296875" style="27" customWidth="1"/>
    <col min="66" max="66" width="31.08984375" style="27" customWidth="1"/>
    <col min="67" max="67" width="14.6328125" style="153" customWidth="1"/>
    <col min="68" max="68" width="7.36328125" style="153" customWidth="1"/>
    <col min="69" max="69" width="7.90625" style="153" customWidth="1"/>
    <col min="70" max="70" width="4.6328125" style="153" customWidth="1"/>
    <col min="71" max="71" width="9.90625" style="153" customWidth="1"/>
    <col min="72" max="72" width="6" style="153" customWidth="1"/>
    <col min="73" max="73" width="8.90625" style="153" customWidth="1"/>
    <col min="74" max="74" width="5.453125" style="155" bestFit="1" customWidth="1"/>
    <col min="75" max="75" width="6.81640625" style="153" customWidth="1"/>
    <col min="76" max="76" width="6.453125" style="153" customWidth="1"/>
    <col min="77" max="77" width="11" style="153" customWidth="1"/>
    <col min="78" max="78" width="8.6328125" style="153" customWidth="1"/>
    <col min="79" max="79" width="7.54296875" style="156" customWidth="1"/>
    <col min="80" max="80" width="10.1796875" style="153" customWidth="1"/>
    <col min="81" max="81" width="19.08984375" style="153" hidden="1" customWidth="1"/>
    <col min="82" max="82" width="21.54296875" style="153" customWidth="1"/>
    <col min="83" max="83" width="9.453125" style="27" customWidth="1"/>
    <col min="84" max="84" width="12.08984375" style="27" customWidth="1"/>
    <col min="85" max="16384" width="11.54296875" style="27"/>
  </cols>
  <sheetData>
    <row r="1" spans="1:91" s="202" customFormat="1" ht="27" customHeight="1" thickBot="1">
      <c r="A1" s="1072" t="s">
        <v>288</v>
      </c>
      <c r="B1" s="1074" t="s">
        <v>506</v>
      </c>
      <c r="C1" s="1076" t="s">
        <v>289</v>
      </c>
      <c r="D1" s="1076" t="s">
        <v>290</v>
      </c>
      <c r="E1" s="1077" t="s">
        <v>291</v>
      </c>
      <c r="F1" s="1066" t="s">
        <v>354</v>
      </c>
      <c r="G1" s="1067"/>
      <c r="H1" s="1067"/>
      <c r="I1" s="1067"/>
      <c r="J1" s="1067"/>
      <c r="K1" s="1067"/>
      <c r="L1" s="1067"/>
      <c r="M1" s="1067"/>
      <c r="N1" s="1067"/>
      <c r="O1" s="1067"/>
      <c r="P1" s="1067"/>
      <c r="Q1" s="1067"/>
      <c r="R1" s="1067"/>
      <c r="S1" s="1067"/>
      <c r="T1" s="1067"/>
      <c r="U1" s="1067"/>
      <c r="V1" s="1067"/>
      <c r="W1" s="1067"/>
      <c r="X1" s="1067"/>
      <c r="Y1" s="1067"/>
      <c r="Z1" s="1067"/>
      <c r="AA1" s="1067"/>
      <c r="AB1" s="1067"/>
      <c r="AC1" s="1067"/>
      <c r="AD1" s="1067"/>
      <c r="AE1" s="1067"/>
      <c r="AF1" s="1067"/>
      <c r="AG1" s="1067"/>
      <c r="AH1" s="1067"/>
      <c r="AI1" s="1067"/>
      <c r="AJ1" s="1067"/>
      <c r="AK1" s="1067"/>
      <c r="AL1" s="1067"/>
      <c r="AM1" s="1067"/>
      <c r="AN1" s="1067"/>
      <c r="AO1" s="1067"/>
      <c r="AP1" s="1067"/>
      <c r="AQ1" s="1067"/>
      <c r="AR1" s="1067"/>
      <c r="AS1" s="1067"/>
      <c r="AT1" s="1067"/>
      <c r="AU1" s="1067"/>
      <c r="AV1" s="1067"/>
      <c r="AW1" s="1067"/>
      <c r="AX1" s="1067"/>
      <c r="AY1" s="1067"/>
      <c r="AZ1" s="1067"/>
      <c r="BA1" s="1067"/>
      <c r="BB1" s="1067"/>
      <c r="BC1" s="1067"/>
      <c r="BD1" s="1068"/>
      <c r="BE1" s="461"/>
      <c r="BF1" s="461"/>
      <c r="BG1" s="461"/>
      <c r="BH1" s="461"/>
      <c r="BI1" s="1076" t="s">
        <v>292</v>
      </c>
      <c r="BJ1" s="381"/>
      <c r="BK1" s="381"/>
      <c r="BL1" s="1079" t="s">
        <v>287</v>
      </c>
      <c r="BM1" s="1076" t="s">
        <v>405</v>
      </c>
      <c r="BN1" s="201"/>
      <c r="BO1" s="1064" t="s">
        <v>293</v>
      </c>
      <c r="BP1" s="1065"/>
      <c r="BQ1" s="1066" t="s">
        <v>294</v>
      </c>
      <c r="BR1" s="1067"/>
      <c r="BS1" s="1067"/>
      <c r="BT1" s="1067"/>
      <c r="BU1" s="1067"/>
      <c r="BV1" s="1067"/>
      <c r="BW1" s="1067"/>
      <c r="BX1" s="1068"/>
      <c r="BY1" s="1065" t="s">
        <v>295</v>
      </c>
      <c r="BZ1" s="1065" t="s">
        <v>296</v>
      </c>
      <c r="CA1" s="1065" t="s">
        <v>297</v>
      </c>
      <c r="CB1" s="1065" t="s">
        <v>298</v>
      </c>
      <c r="CC1" s="1070"/>
      <c r="CD1" s="1070"/>
      <c r="CF1" s="1060" t="s">
        <v>299</v>
      </c>
      <c r="CG1" s="1061"/>
      <c r="CH1" s="1061"/>
      <c r="CI1" s="1062"/>
      <c r="CJ1" s="1060" t="s">
        <v>300</v>
      </c>
      <c r="CK1" s="1061"/>
      <c r="CL1" s="1061"/>
      <c r="CM1" s="1062"/>
    </row>
    <row r="2" spans="1:91" s="202" customFormat="1" ht="73.5" customHeight="1" thickBot="1">
      <c r="A2" s="1073"/>
      <c r="B2" s="1075"/>
      <c r="C2" s="1075"/>
      <c r="D2" s="1075"/>
      <c r="E2" s="1078"/>
      <c r="F2" s="318" t="s">
        <v>301</v>
      </c>
      <c r="G2" s="327" t="s">
        <v>334</v>
      </c>
      <c r="H2" s="327" t="s">
        <v>335</v>
      </c>
      <c r="I2" s="327" t="s">
        <v>336</v>
      </c>
      <c r="J2" s="327" t="s">
        <v>337</v>
      </c>
      <c r="K2" s="326" t="s">
        <v>338</v>
      </c>
      <c r="L2" s="326" t="s">
        <v>339</v>
      </c>
      <c r="M2" s="326" t="s">
        <v>340</v>
      </c>
      <c r="N2" s="326" t="s">
        <v>341</v>
      </c>
      <c r="O2" s="326" t="s">
        <v>342</v>
      </c>
      <c r="P2" s="319" t="s">
        <v>343</v>
      </c>
      <c r="Q2" s="319" t="s">
        <v>344</v>
      </c>
      <c r="R2" s="319" t="s">
        <v>345</v>
      </c>
      <c r="S2" s="319" t="s">
        <v>346</v>
      </c>
      <c r="T2" s="319" t="s">
        <v>347</v>
      </c>
      <c r="U2" s="325" t="s">
        <v>338</v>
      </c>
      <c r="V2" s="325" t="s">
        <v>339</v>
      </c>
      <c r="W2" s="325" t="s">
        <v>340</v>
      </c>
      <c r="X2" s="325" t="s">
        <v>341</v>
      </c>
      <c r="Y2" s="325" t="s">
        <v>342</v>
      </c>
      <c r="Z2" s="320" t="s">
        <v>348</v>
      </c>
      <c r="AA2" s="320" t="s">
        <v>349</v>
      </c>
      <c r="AB2" s="320" t="s">
        <v>350</v>
      </c>
      <c r="AC2" s="320" t="s">
        <v>351</v>
      </c>
      <c r="AD2" s="320" t="s">
        <v>352</v>
      </c>
      <c r="AE2" s="333" t="s">
        <v>450</v>
      </c>
      <c r="AF2" s="333" t="s">
        <v>451</v>
      </c>
      <c r="AG2" s="333" t="s">
        <v>452</v>
      </c>
      <c r="AH2" s="333" t="s">
        <v>453</v>
      </c>
      <c r="AI2" s="463" t="s">
        <v>479</v>
      </c>
      <c r="AJ2" s="463" t="s">
        <v>480</v>
      </c>
      <c r="AK2" s="463" t="s">
        <v>481</v>
      </c>
      <c r="AL2" s="463" t="s">
        <v>482</v>
      </c>
      <c r="AM2" s="463" t="s">
        <v>483</v>
      </c>
      <c r="AN2" s="465" t="s">
        <v>484</v>
      </c>
      <c r="AO2" s="465" t="s">
        <v>485</v>
      </c>
      <c r="AP2" s="465" t="s">
        <v>486</v>
      </c>
      <c r="AQ2" s="465" t="s">
        <v>487</v>
      </c>
      <c r="AR2" s="465" t="s">
        <v>488</v>
      </c>
      <c r="AS2" s="466" t="s">
        <v>489</v>
      </c>
      <c r="AT2" s="466" t="s">
        <v>490</v>
      </c>
      <c r="AU2" s="466" t="s">
        <v>491</v>
      </c>
      <c r="AV2" s="466" t="s">
        <v>492</v>
      </c>
      <c r="AW2" s="466" t="s">
        <v>493</v>
      </c>
      <c r="AX2" s="467">
        <v>40482</v>
      </c>
      <c r="AY2" s="467" t="s">
        <v>494</v>
      </c>
      <c r="AZ2" s="467" t="s">
        <v>495</v>
      </c>
      <c r="BA2" s="467" t="s">
        <v>496</v>
      </c>
      <c r="BB2" s="467" t="s">
        <v>497</v>
      </c>
      <c r="BC2" s="467" t="s">
        <v>498</v>
      </c>
      <c r="BD2" s="476" t="s">
        <v>499</v>
      </c>
      <c r="BE2" s="476" t="s">
        <v>500</v>
      </c>
      <c r="BF2" s="476" t="s">
        <v>501</v>
      </c>
      <c r="BG2" s="476" t="s">
        <v>502</v>
      </c>
      <c r="BH2" s="476" t="s">
        <v>503</v>
      </c>
      <c r="BI2" s="1075"/>
      <c r="BJ2" s="382"/>
      <c r="BK2" s="382"/>
      <c r="BL2" s="1080"/>
      <c r="BM2" s="1075"/>
      <c r="BN2" s="203" t="str">
        <f>B1</f>
        <v>PRODUCTO ESPERADO</v>
      </c>
      <c r="BO2" s="204" t="s">
        <v>307</v>
      </c>
      <c r="BP2" s="378" t="s">
        <v>308</v>
      </c>
      <c r="BQ2" s="378" t="s">
        <v>309</v>
      </c>
      <c r="BR2" s="378" t="s">
        <v>310</v>
      </c>
      <c r="BS2" s="378" t="s">
        <v>311</v>
      </c>
      <c r="BT2" s="378" t="s">
        <v>310</v>
      </c>
      <c r="BU2" s="378" t="s">
        <v>312</v>
      </c>
      <c r="BV2" s="378" t="s">
        <v>310</v>
      </c>
      <c r="BW2" s="378" t="s">
        <v>313</v>
      </c>
      <c r="BX2" s="378" t="s">
        <v>310</v>
      </c>
      <c r="BY2" s="1069"/>
      <c r="BZ2" s="1069"/>
      <c r="CA2" s="1069"/>
      <c r="CB2" s="1069"/>
      <c r="CC2" s="1071"/>
      <c r="CD2" s="1071"/>
      <c r="CE2" s="205" t="s">
        <v>314</v>
      </c>
      <c r="CF2" s="206" t="s">
        <v>315</v>
      </c>
      <c r="CG2" s="206" t="s">
        <v>316</v>
      </c>
      <c r="CH2" s="206" t="s">
        <v>317</v>
      </c>
      <c r="CI2" s="206" t="s">
        <v>318</v>
      </c>
      <c r="CJ2" s="206" t="s">
        <v>319</v>
      </c>
      <c r="CK2" s="206" t="s">
        <v>320</v>
      </c>
      <c r="CL2" s="206" t="s">
        <v>321</v>
      </c>
      <c r="CM2" s="207" t="s">
        <v>322</v>
      </c>
    </row>
    <row r="3" spans="1:91" s="202" customFormat="1" ht="8.25" customHeight="1" thickBot="1">
      <c r="A3" s="366"/>
      <c r="B3" s="209"/>
      <c r="C3" s="209"/>
      <c r="D3" s="365"/>
      <c r="E3" s="210"/>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11"/>
      <c r="BK3" s="382"/>
      <c r="BL3" s="212"/>
      <c r="BM3" s="396"/>
      <c r="BN3" s="203"/>
      <c r="BO3" s="379"/>
      <c r="BP3" s="380"/>
      <c r="BQ3" s="380"/>
      <c r="BR3" s="380"/>
      <c r="BS3" s="380"/>
      <c r="BT3" s="380"/>
      <c r="BU3" s="380"/>
      <c r="BV3" s="380"/>
      <c r="BW3" s="380"/>
      <c r="BX3" s="380"/>
      <c r="BY3" s="380"/>
      <c r="BZ3" s="380"/>
      <c r="CA3" s="213"/>
      <c r="CB3" s="378"/>
      <c r="CC3" s="214"/>
      <c r="CD3" s="364"/>
    </row>
    <row r="4" spans="1:91" s="39" customFormat="1" ht="35.25" customHeight="1">
      <c r="A4" s="981" t="s">
        <v>426</v>
      </c>
      <c r="B4" s="970" t="s">
        <v>504</v>
      </c>
      <c r="C4" s="970" t="s">
        <v>505</v>
      </c>
      <c r="D4" s="49" t="s">
        <v>323</v>
      </c>
      <c r="E4" s="53">
        <v>0.3</v>
      </c>
      <c r="F4" s="104"/>
      <c r="G4" s="104"/>
      <c r="H4" s="104"/>
      <c r="I4" s="104"/>
      <c r="J4" s="104"/>
      <c r="K4" s="104"/>
      <c r="L4" s="104"/>
      <c r="M4" s="104"/>
      <c r="N4" s="104"/>
      <c r="O4" s="104"/>
      <c r="P4" s="104"/>
      <c r="Q4" s="104"/>
      <c r="R4" s="104"/>
      <c r="S4" s="104"/>
      <c r="T4" s="104"/>
      <c r="U4" s="104"/>
      <c r="V4" s="104"/>
      <c r="W4" s="315">
        <f>$E$4/5</f>
        <v>0.06</v>
      </c>
      <c r="X4" s="315">
        <f>$E$4/5</f>
        <v>0.06</v>
      </c>
      <c r="Y4" s="315">
        <f>$E$4/5</f>
        <v>0.06</v>
      </c>
      <c r="Z4" s="315">
        <f>$E$4/5</f>
        <v>0.06</v>
      </c>
      <c r="AA4" s="315">
        <f>$E$4/5</f>
        <v>0.06</v>
      </c>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55" t="s">
        <v>355</v>
      </c>
      <c r="BJ4" s="56"/>
      <c r="BK4" s="57"/>
      <c r="BL4" s="58"/>
      <c r="BM4" s="397"/>
      <c r="BN4" s="973" t="str">
        <f>B4</f>
        <v xml:space="preserve">
Plataforma estratégica socializada.  (1) Campaña de socialización y comunicación definida y desarrollada para servidores pùblicos y grupos de interès.</v>
      </c>
      <c r="BO4" s="1045"/>
      <c r="BP4" s="1048">
        <f>IF(BO4&gt;0,BO4/C4,0)</f>
        <v>0</v>
      </c>
      <c r="BQ4" s="1051"/>
      <c r="BR4" s="1054" t="e">
        <f>IF(#REF!&gt;0,BQ4/#REF!,0)</f>
        <v>#REF!</v>
      </c>
      <c r="BS4" s="1023">
        <f>'[2]Costo por proyecto'!L36</f>
        <v>0</v>
      </c>
      <c r="BT4" s="1054" t="e">
        <f>IF(#REF!&gt;0,BS4/#REF!,0)</f>
        <v>#REF!</v>
      </c>
      <c r="BU4" s="1027">
        <f>'[2]Costo por proyecto'!M36</f>
        <v>0</v>
      </c>
      <c r="BV4" s="1056" t="e">
        <f>IF(#REF!&gt;0,BU4/#REF!,0)</f>
        <v>#REF!</v>
      </c>
      <c r="BW4" s="989">
        <f>SUM(BU4,BS4,BQ4)</f>
        <v>0</v>
      </c>
      <c r="BX4" s="1054">
        <f>IF(BW4&gt;0,(BW4/(#REF!+#REF!+#REF!)),0)</f>
        <v>0</v>
      </c>
      <c r="BY4" s="968">
        <f>IF(BP4&gt;0,(BP4/BX4),0)</f>
        <v>0</v>
      </c>
      <c r="BZ4" s="368">
        <f t="shared" ref="BZ4:BZ11" si="0">SUM(F4:BD4)</f>
        <v>0.3</v>
      </c>
      <c r="CA4" s="51"/>
      <c r="CB4" s="368">
        <f t="shared" ref="CB4:CB11" si="1">IF(BZ4&gt;0,(CA4/BZ4),0%)</f>
        <v>0</v>
      </c>
      <c r="CC4" s="389"/>
      <c r="CD4" s="59"/>
      <c r="CE4" s="45"/>
      <c r="CF4" s="36">
        <f>SUM(F4:K4)</f>
        <v>0</v>
      </c>
      <c r="CG4" s="36">
        <f>SUM(P4:Z4)</f>
        <v>0.24</v>
      </c>
      <c r="CH4" s="36">
        <f>SUM(AI4:AN4)</f>
        <v>0</v>
      </c>
      <c r="CI4" s="36">
        <f>SUM(AS4:BD4)</f>
        <v>0</v>
      </c>
      <c r="CJ4" s="37">
        <f t="shared" ref="CJ4:CJ11" si="2">CF4</f>
        <v>0</v>
      </c>
      <c r="CK4" s="37">
        <f t="shared" ref="CK4:CM11" si="3">CJ4+CG4</f>
        <v>0.24</v>
      </c>
      <c r="CL4" s="37">
        <f t="shared" si="3"/>
        <v>0.24</v>
      </c>
      <c r="CM4" s="38">
        <f t="shared" si="3"/>
        <v>0.24</v>
      </c>
    </row>
    <row r="5" spans="1:91" s="39" customFormat="1" ht="45" customHeight="1">
      <c r="A5" s="981"/>
      <c r="B5" s="971"/>
      <c r="C5" s="971"/>
      <c r="D5" s="49" t="s">
        <v>324</v>
      </c>
      <c r="E5" s="53">
        <v>0.35</v>
      </c>
      <c r="F5" s="42"/>
      <c r="G5" s="42"/>
      <c r="H5" s="42"/>
      <c r="I5" s="42"/>
      <c r="J5" s="42"/>
      <c r="K5" s="42"/>
      <c r="L5" s="42"/>
      <c r="M5" s="42"/>
      <c r="N5" s="42"/>
      <c r="O5" s="42"/>
      <c r="P5" s="42"/>
      <c r="Q5" s="42"/>
      <c r="R5" s="42"/>
      <c r="S5" s="42"/>
      <c r="T5" s="42"/>
      <c r="U5" s="42"/>
      <c r="V5" s="42"/>
      <c r="W5" s="42"/>
      <c r="X5" s="42"/>
      <c r="Y5" s="42"/>
      <c r="Z5" s="42"/>
      <c r="AA5" s="42"/>
      <c r="AB5" s="42"/>
      <c r="AC5" s="42"/>
      <c r="AD5" s="314">
        <f>$E$5/5</f>
        <v>6.9999999999999993E-2</v>
      </c>
      <c r="AE5" s="314">
        <f>$E$5/5/4</f>
        <v>1.7499999999999998E-2</v>
      </c>
      <c r="AF5" s="314">
        <f>$E$5/5/4</f>
        <v>1.7499999999999998E-2</v>
      </c>
      <c r="AG5" s="314">
        <f>$E$5/5/4</f>
        <v>1.7499999999999998E-2</v>
      </c>
      <c r="AH5" s="314">
        <f>$E$5/5/4</f>
        <v>1.7499999999999998E-2</v>
      </c>
      <c r="AI5" s="314">
        <f t="shared" ref="AI5:AW5" si="4">$E$5/5/5</f>
        <v>1.3999999999999999E-2</v>
      </c>
      <c r="AJ5" s="314">
        <f t="shared" si="4"/>
        <v>1.3999999999999999E-2</v>
      </c>
      <c r="AK5" s="314">
        <f t="shared" si="4"/>
        <v>1.3999999999999999E-2</v>
      </c>
      <c r="AL5" s="314">
        <f t="shared" si="4"/>
        <v>1.3999999999999999E-2</v>
      </c>
      <c r="AM5" s="314">
        <f t="shared" si="4"/>
        <v>1.3999999999999999E-2</v>
      </c>
      <c r="AN5" s="314">
        <f t="shared" si="4"/>
        <v>1.3999999999999999E-2</v>
      </c>
      <c r="AO5" s="314">
        <f t="shared" si="4"/>
        <v>1.3999999999999999E-2</v>
      </c>
      <c r="AP5" s="314">
        <f t="shared" si="4"/>
        <v>1.3999999999999999E-2</v>
      </c>
      <c r="AQ5" s="314">
        <f t="shared" si="4"/>
        <v>1.3999999999999999E-2</v>
      </c>
      <c r="AR5" s="314">
        <f t="shared" si="4"/>
        <v>1.3999999999999999E-2</v>
      </c>
      <c r="AS5" s="314">
        <f t="shared" si="4"/>
        <v>1.3999999999999999E-2</v>
      </c>
      <c r="AT5" s="314">
        <f t="shared" si="4"/>
        <v>1.3999999999999999E-2</v>
      </c>
      <c r="AU5" s="314">
        <f t="shared" si="4"/>
        <v>1.3999999999999999E-2</v>
      </c>
      <c r="AV5" s="314">
        <f t="shared" si="4"/>
        <v>1.3999999999999999E-2</v>
      </c>
      <c r="AW5" s="314">
        <f t="shared" si="4"/>
        <v>1.3999999999999999E-2</v>
      </c>
      <c r="AX5" s="42"/>
      <c r="AY5" s="42"/>
      <c r="AZ5" s="42"/>
      <c r="BA5" s="42"/>
      <c r="BB5" s="42"/>
      <c r="BC5" s="42"/>
      <c r="BD5" s="42"/>
      <c r="BE5" s="42"/>
      <c r="BF5" s="42"/>
      <c r="BG5" s="42"/>
      <c r="BH5" s="42"/>
      <c r="BI5" s="55" t="s">
        <v>355</v>
      </c>
      <c r="BJ5" s="32"/>
      <c r="BK5" s="33"/>
      <c r="BL5" s="62"/>
      <c r="BM5" s="402" t="s">
        <v>406</v>
      </c>
      <c r="BN5" s="974"/>
      <c r="BO5" s="1046"/>
      <c r="BP5" s="1049"/>
      <c r="BQ5" s="1052"/>
      <c r="BR5" s="1044"/>
      <c r="BS5" s="1024"/>
      <c r="BT5" s="1044"/>
      <c r="BU5" s="1028"/>
      <c r="BV5" s="1043"/>
      <c r="BW5" s="990"/>
      <c r="BX5" s="1044"/>
      <c r="BY5" s="968"/>
      <c r="BZ5" s="368">
        <f t="shared" si="0"/>
        <v>0.35000000000000014</v>
      </c>
      <c r="CA5" s="51"/>
      <c r="CB5" s="368">
        <f t="shared" si="1"/>
        <v>0</v>
      </c>
      <c r="CC5" s="43"/>
      <c r="CD5" s="44"/>
      <c r="CE5" s="63"/>
      <c r="CF5" s="46">
        <f>SUM(F5:K5)</f>
        <v>0</v>
      </c>
      <c r="CG5" s="46">
        <f>SUM(P5:Z5)</f>
        <v>0</v>
      </c>
      <c r="CH5" s="46">
        <f>SUM(AI5:AN5)</f>
        <v>8.3999999999999991E-2</v>
      </c>
      <c r="CI5" s="46">
        <f>SUM(AS5:BD5)</f>
        <v>6.9999999999999993E-2</v>
      </c>
      <c r="CJ5" s="47">
        <f t="shared" si="2"/>
        <v>0</v>
      </c>
      <c r="CK5" s="47">
        <f t="shared" si="3"/>
        <v>0</v>
      </c>
      <c r="CL5" s="47">
        <f t="shared" si="3"/>
        <v>8.3999999999999991E-2</v>
      </c>
      <c r="CM5" s="48">
        <f t="shared" si="3"/>
        <v>0.15399999999999997</v>
      </c>
    </row>
    <row r="6" spans="1:91" s="39" customFormat="1" ht="42.75" customHeight="1" thickBot="1">
      <c r="A6" s="981"/>
      <c r="B6" s="971"/>
      <c r="C6" s="971"/>
      <c r="D6" s="49" t="s">
        <v>325</v>
      </c>
      <c r="E6" s="53">
        <v>0.35</v>
      </c>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314">
        <f t="shared" ref="AI6:AW6" si="5">$E$6/5/5</f>
        <v>1.3999999999999999E-2</v>
      </c>
      <c r="AJ6" s="314">
        <f t="shared" si="5"/>
        <v>1.3999999999999999E-2</v>
      </c>
      <c r="AK6" s="314">
        <f t="shared" si="5"/>
        <v>1.3999999999999999E-2</v>
      </c>
      <c r="AL6" s="314">
        <f t="shared" si="5"/>
        <v>1.3999999999999999E-2</v>
      </c>
      <c r="AM6" s="314">
        <f t="shared" si="5"/>
        <v>1.3999999999999999E-2</v>
      </c>
      <c r="AN6" s="314">
        <f t="shared" si="5"/>
        <v>1.3999999999999999E-2</v>
      </c>
      <c r="AO6" s="314">
        <f t="shared" si="5"/>
        <v>1.3999999999999999E-2</v>
      </c>
      <c r="AP6" s="314">
        <f t="shared" si="5"/>
        <v>1.3999999999999999E-2</v>
      </c>
      <c r="AQ6" s="314">
        <f t="shared" si="5"/>
        <v>1.3999999999999999E-2</v>
      </c>
      <c r="AR6" s="314">
        <f t="shared" si="5"/>
        <v>1.3999999999999999E-2</v>
      </c>
      <c r="AS6" s="314">
        <f t="shared" si="5"/>
        <v>1.3999999999999999E-2</v>
      </c>
      <c r="AT6" s="314">
        <f t="shared" si="5"/>
        <v>1.3999999999999999E-2</v>
      </c>
      <c r="AU6" s="314">
        <f t="shared" si="5"/>
        <v>1.3999999999999999E-2</v>
      </c>
      <c r="AV6" s="314">
        <f t="shared" si="5"/>
        <v>1.3999999999999999E-2</v>
      </c>
      <c r="AW6" s="314">
        <f t="shared" si="5"/>
        <v>1.3999999999999999E-2</v>
      </c>
      <c r="AX6" s="314">
        <f t="shared" ref="AX6:BC6" si="6">$E$6/5/6</f>
        <v>1.1666666666666665E-2</v>
      </c>
      <c r="AY6" s="314">
        <f t="shared" si="6"/>
        <v>1.1666666666666665E-2</v>
      </c>
      <c r="AZ6" s="314">
        <f t="shared" si="6"/>
        <v>1.1666666666666665E-2</v>
      </c>
      <c r="BA6" s="314">
        <f t="shared" si="6"/>
        <v>1.1666666666666665E-2</v>
      </c>
      <c r="BB6" s="314">
        <f t="shared" si="6"/>
        <v>1.1666666666666665E-2</v>
      </c>
      <c r="BC6" s="314">
        <f t="shared" si="6"/>
        <v>1.1666666666666665E-2</v>
      </c>
      <c r="BD6" s="314">
        <f>$E$6/5/2</f>
        <v>3.4999999999999996E-2</v>
      </c>
      <c r="BE6" s="314">
        <f>$E$6/5/2</f>
        <v>3.4999999999999996E-2</v>
      </c>
      <c r="BF6" s="314"/>
      <c r="BG6" s="314"/>
      <c r="BH6" s="314"/>
      <c r="BI6" s="55" t="s">
        <v>355</v>
      </c>
      <c r="BJ6" s="33"/>
      <c r="BK6" s="33"/>
      <c r="BL6" s="64"/>
      <c r="BM6" s="400"/>
      <c r="BN6" s="1037"/>
      <c r="BO6" s="1063"/>
      <c r="BP6" s="1041"/>
      <c r="BQ6" s="1042"/>
      <c r="BR6" s="1026"/>
      <c r="BS6" s="1025"/>
      <c r="BT6" s="1026"/>
      <c r="BU6" s="1029"/>
      <c r="BV6" s="1030"/>
      <c r="BW6" s="991"/>
      <c r="BX6" s="1026"/>
      <c r="BY6" s="968"/>
      <c r="BZ6" s="368">
        <f t="shared" si="0"/>
        <v>0.315</v>
      </c>
      <c r="CA6" s="51"/>
      <c r="CB6" s="368">
        <f t="shared" si="1"/>
        <v>0</v>
      </c>
      <c r="CC6" s="65"/>
      <c r="CD6" s="66"/>
      <c r="CE6" s="52">
        <f>IF(SUM(CM4:CM6)&gt;0,SUM(CA4:CA6)/SUM(CM4:CM6),100%)</f>
        <v>0</v>
      </c>
      <c r="CF6" s="46">
        <f t="shared" ref="CF6:CF11" si="7">SUM(F6:K6)</f>
        <v>0</v>
      </c>
      <c r="CG6" s="46">
        <f t="shared" ref="CG6:CG11" si="8">SUM(P6:Z6)</f>
        <v>0</v>
      </c>
      <c r="CH6" s="46">
        <f t="shared" ref="CH6:CH11" si="9">SUM(AI6:AN6)</f>
        <v>8.3999999999999991E-2</v>
      </c>
      <c r="CI6" s="46">
        <f t="shared" ref="CI6:CI11" si="10">SUM(AS6:BD6)</f>
        <v>0.17499999999999996</v>
      </c>
      <c r="CJ6" s="47">
        <f t="shared" si="2"/>
        <v>0</v>
      </c>
      <c r="CK6" s="47">
        <f t="shared" si="3"/>
        <v>0</v>
      </c>
      <c r="CL6" s="47">
        <f t="shared" si="3"/>
        <v>8.3999999999999991E-2</v>
      </c>
      <c r="CM6" s="48">
        <f t="shared" si="3"/>
        <v>0.25899999999999995</v>
      </c>
    </row>
    <row r="7" spans="1:91" s="39" customFormat="1" ht="39" hidden="1" customHeight="1">
      <c r="A7" s="981"/>
      <c r="B7" s="971"/>
      <c r="C7" s="971"/>
      <c r="D7" s="49"/>
      <c r="E7" s="53"/>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55"/>
      <c r="BJ7" s="33"/>
      <c r="BK7" s="33"/>
      <c r="BL7" s="62"/>
      <c r="BM7" s="399"/>
      <c r="BN7" s="974"/>
      <c r="BO7" s="976"/>
      <c r="BP7" s="1049"/>
      <c r="BQ7" s="1052"/>
      <c r="BR7" s="1044"/>
      <c r="BS7" s="1024"/>
      <c r="BT7" s="1044"/>
      <c r="BU7" s="1028"/>
      <c r="BV7" s="1043"/>
      <c r="BW7" s="966"/>
      <c r="BX7" s="1044"/>
      <c r="BY7" s="968"/>
      <c r="BZ7" s="368">
        <f t="shared" si="0"/>
        <v>0</v>
      </c>
      <c r="CA7" s="51"/>
      <c r="CB7" s="368">
        <f t="shared" si="1"/>
        <v>0</v>
      </c>
      <c r="CC7" s="68"/>
      <c r="CD7" s="44"/>
      <c r="CE7" s="45"/>
      <c r="CF7" s="46">
        <f t="shared" si="7"/>
        <v>0</v>
      </c>
      <c r="CG7" s="46">
        <f t="shared" si="8"/>
        <v>0</v>
      </c>
      <c r="CH7" s="46">
        <f t="shared" si="9"/>
        <v>0</v>
      </c>
      <c r="CI7" s="46">
        <f t="shared" si="10"/>
        <v>0</v>
      </c>
      <c r="CJ7" s="47">
        <f t="shared" si="2"/>
        <v>0</v>
      </c>
      <c r="CK7" s="47">
        <f t="shared" si="3"/>
        <v>0</v>
      </c>
      <c r="CL7" s="47">
        <f t="shared" si="3"/>
        <v>0</v>
      </c>
      <c r="CM7" s="48">
        <f t="shared" si="3"/>
        <v>0</v>
      </c>
    </row>
    <row r="8" spans="1:91" s="39" customFormat="1" ht="41.25" hidden="1" customHeight="1">
      <c r="A8" s="981"/>
      <c r="B8" s="979"/>
      <c r="C8" s="979"/>
      <c r="D8" s="49"/>
      <c r="E8" s="53"/>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55"/>
      <c r="BJ8" s="33"/>
      <c r="BK8" s="33"/>
      <c r="BL8" s="64"/>
      <c r="BM8" s="400"/>
      <c r="BN8" s="1037"/>
      <c r="BO8" s="977"/>
      <c r="BP8" s="1041"/>
      <c r="BQ8" s="1042"/>
      <c r="BR8" s="1026"/>
      <c r="BS8" s="1025"/>
      <c r="BT8" s="1026"/>
      <c r="BU8" s="1029"/>
      <c r="BV8" s="1030"/>
      <c r="BW8" s="967"/>
      <c r="BX8" s="1026"/>
      <c r="BY8" s="968"/>
      <c r="BZ8" s="368">
        <f t="shared" si="0"/>
        <v>0</v>
      </c>
      <c r="CA8" s="51"/>
      <c r="CB8" s="368">
        <f t="shared" si="1"/>
        <v>0</v>
      </c>
      <c r="CC8" s="65"/>
      <c r="CD8" s="66"/>
      <c r="CE8" s="52">
        <f>IF(SUM(CJ7:CJ8)&gt;0,SUM(CA7:CA8)/SUM(CJ7:CJ8),100%)</f>
        <v>1</v>
      </c>
      <c r="CF8" s="46">
        <f t="shared" si="7"/>
        <v>0</v>
      </c>
      <c r="CG8" s="46">
        <f t="shared" si="8"/>
        <v>0</v>
      </c>
      <c r="CH8" s="46">
        <f t="shared" si="9"/>
        <v>0</v>
      </c>
      <c r="CI8" s="46">
        <f t="shared" si="10"/>
        <v>0</v>
      </c>
      <c r="CJ8" s="47">
        <f t="shared" si="2"/>
        <v>0</v>
      </c>
      <c r="CK8" s="47">
        <f t="shared" si="3"/>
        <v>0</v>
      </c>
      <c r="CL8" s="47">
        <f t="shared" si="3"/>
        <v>0</v>
      </c>
      <c r="CM8" s="48">
        <f t="shared" si="3"/>
        <v>0</v>
      </c>
    </row>
    <row r="9" spans="1:91" s="39" customFormat="1" ht="33" hidden="1" customHeight="1">
      <c r="A9" s="981"/>
      <c r="B9" s="970">
        <v>0</v>
      </c>
      <c r="C9" s="969">
        <v>0</v>
      </c>
      <c r="D9" s="152"/>
      <c r="E9" s="107"/>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5"/>
      <c r="BJ9" s="33"/>
      <c r="BK9" s="33"/>
      <c r="BL9" s="62"/>
      <c r="BM9" s="399"/>
      <c r="BN9" s="973">
        <f>B9</f>
        <v>0</v>
      </c>
      <c r="BO9" s="1045"/>
      <c r="BP9" s="1048">
        <f>IF(BO9&gt;0,BO9/C9,0)</f>
        <v>0</v>
      </c>
      <c r="BQ9" s="1051"/>
      <c r="BR9" s="1054" t="e">
        <f>IF(#REF!&gt;0,BQ9/#REF!,0)</f>
        <v>#REF!</v>
      </c>
      <c r="BS9" s="1023">
        <f>'[2]Costo por proyecto'!L56</f>
        <v>0</v>
      </c>
      <c r="BT9" s="1054" t="e">
        <f>IF(#REF!&gt;0,BS9/#REF!,0)</f>
        <v>#REF!</v>
      </c>
      <c r="BU9" s="1027">
        <f>'[2]Costo por proyecto'!M56</f>
        <v>0</v>
      </c>
      <c r="BV9" s="1056" t="e">
        <f>IF(#REF!&gt;0,BU9/#REF!,0)</f>
        <v>#REF!</v>
      </c>
      <c r="BW9" s="989">
        <f>SUM(BU9,BS9,BQ9)</f>
        <v>0</v>
      </c>
      <c r="BX9" s="1054">
        <f>IF(BW9&gt;0,(BW9/(#REF!+#REF!+#REF!)),0)</f>
        <v>0</v>
      </c>
      <c r="BY9" s="1058">
        <f>IF(BP9&gt;0,(BP9/BX9),0)</f>
        <v>0</v>
      </c>
      <c r="BZ9" s="368">
        <f t="shared" si="0"/>
        <v>0</v>
      </c>
      <c r="CA9" s="51"/>
      <c r="CB9" s="368">
        <f t="shared" si="1"/>
        <v>0</v>
      </c>
      <c r="CC9" s="68"/>
      <c r="CD9" s="44"/>
      <c r="CE9" s="45"/>
      <c r="CF9" s="46">
        <f t="shared" si="7"/>
        <v>0</v>
      </c>
      <c r="CG9" s="46">
        <f t="shared" si="8"/>
        <v>0</v>
      </c>
      <c r="CH9" s="46">
        <f t="shared" si="9"/>
        <v>0</v>
      </c>
      <c r="CI9" s="46">
        <f t="shared" si="10"/>
        <v>0</v>
      </c>
      <c r="CJ9" s="47">
        <f t="shared" si="2"/>
        <v>0</v>
      </c>
      <c r="CK9" s="47">
        <f t="shared" si="3"/>
        <v>0</v>
      </c>
      <c r="CL9" s="47">
        <f t="shared" si="3"/>
        <v>0</v>
      </c>
      <c r="CM9" s="48">
        <f t="shared" si="3"/>
        <v>0</v>
      </c>
    </row>
    <row r="10" spans="1:91" s="39" customFormat="1" ht="27.75" hidden="1" customHeight="1">
      <c r="A10" s="981"/>
      <c r="B10" s="971"/>
      <c r="C10" s="969"/>
      <c r="D10" s="152"/>
      <c r="E10" s="107"/>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5"/>
      <c r="BJ10" s="33"/>
      <c r="BK10" s="33"/>
      <c r="BL10" s="62"/>
      <c r="BM10" s="399"/>
      <c r="BN10" s="974"/>
      <c r="BO10" s="1046"/>
      <c r="BP10" s="1049"/>
      <c r="BQ10" s="1052"/>
      <c r="BR10" s="1044"/>
      <c r="BS10" s="1024"/>
      <c r="BT10" s="1044"/>
      <c r="BU10" s="1028"/>
      <c r="BV10" s="1043"/>
      <c r="BW10" s="990"/>
      <c r="BX10" s="1044"/>
      <c r="BY10" s="1058"/>
      <c r="BZ10" s="368">
        <f t="shared" si="0"/>
        <v>0</v>
      </c>
      <c r="CA10" s="51"/>
      <c r="CB10" s="368">
        <f t="shared" si="1"/>
        <v>0</v>
      </c>
      <c r="CC10" s="68"/>
      <c r="CD10" s="44"/>
      <c r="CE10" s="45"/>
      <c r="CF10" s="46">
        <f t="shared" si="7"/>
        <v>0</v>
      </c>
      <c r="CG10" s="46">
        <f t="shared" si="8"/>
        <v>0</v>
      </c>
      <c r="CH10" s="46">
        <f t="shared" si="9"/>
        <v>0</v>
      </c>
      <c r="CI10" s="46">
        <f t="shared" si="10"/>
        <v>0</v>
      </c>
      <c r="CJ10" s="47">
        <f t="shared" si="2"/>
        <v>0</v>
      </c>
      <c r="CK10" s="47">
        <f t="shared" si="3"/>
        <v>0</v>
      </c>
      <c r="CL10" s="47">
        <f t="shared" si="3"/>
        <v>0</v>
      </c>
      <c r="CM10" s="48">
        <f t="shared" si="3"/>
        <v>0</v>
      </c>
    </row>
    <row r="11" spans="1:91" s="39" customFormat="1" ht="32.25" hidden="1" customHeight="1" thickBot="1">
      <c r="A11" s="981"/>
      <c r="B11" s="979"/>
      <c r="C11" s="999"/>
      <c r="D11" s="49"/>
      <c r="E11" s="53"/>
      <c r="F11" s="73"/>
      <c r="G11" s="70"/>
      <c r="H11" s="70"/>
      <c r="I11" s="70"/>
      <c r="J11" s="70"/>
      <c r="K11" s="70"/>
      <c r="L11" s="70"/>
      <c r="M11" s="70"/>
      <c r="N11" s="70"/>
      <c r="O11" s="70"/>
      <c r="P11" s="70"/>
      <c r="Q11" s="70"/>
      <c r="R11" s="70"/>
      <c r="S11" s="70"/>
      <c r="T11" s="70"/>
      <c r="U11" s="74"/>
      <c r="V11" s="74"/>
      <c r="W11" s="74"/>
      <c r="X11" s="74"/>
      <c r="Y11" s="74"/>
      <c r="Z11" s="74"/>
      <c r="AA11" s="74"/>
      <c r="AB11" s="74"/>
      <c r="AC11" s="74"/>
      <c r="AD11" s="74"/>
      <c r="AE11" s="74"/>
      <c r="AF11" s="74"/>
      <c r="AG11" s="74"/>
      <c r="AH11" s="74"/>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55"/>
      <c r="BJ11" s="33"/>
      <c r="BK11" s="33"/>
      <c r="BL11" s="62"/>
      <c r="BM11" s="399"/>
      <c r="BN11" s="1037"/>
      <c r="BO11" s="1047"/>
      <c r="BP11" s="1050"/>
      <c r="BQ11" s="1053"/>
      <c r="BR11" s="1055"/>
      <c r="BS11" s="1025"/>
      <c r="BT11" s="1055"/>
      <c r="BU11" s="1029"/>
      <c r="BV11" s="1057"/>
      <c r="BW11" s="991"/>
      <c r="BX11" s="1055"/>
      <c r="BY11" s="1059"/>
      <c r="BZ11" s="368">
        <f t="shared" si="0"/>
        <v>0</v>
      </c>
      <c r="CA11" s="51"/>
      <c r="CB11" s="368">
        <f t="shared" si="1"/>
        <v>0</v>
      </c>
      <c r="CC11" s="68"/>
      <c r="CD11" s="44"/>
      <c r="CE11" s="52">
        <f>IF(SUM(CJ9:CJ11)&gt;0,SUM(CA9:CA11)/SUM(CJ9:CJ11),100%)</f>
        <v>1</v>
      </c>
      <c r="CF11" s="46">
        <f t="shared" si="7"/>
        <v>0</v>
      </c>
      <c r="CG11" s="46">
        <f t="shared" si="8"/>
        <v>0</v>
      </c>
      <c r="CH11" s="46">
        <f t="shared" si="9"/>
        <v>0</v>
      </c>
      <c r="CI11" s="46">
        <f t="shared" si="10"/>
        <v>0</v>
      </c>
      <c r="CJ11" s="47">
        <f t="shared" si="2"/>
        <v>0</v>
      </c>
      <c r="CK11" s="47">
        <f t="shared" si="3"/>
        <v>0</v>
      </c>
      <c r="CL11" s="47">
        <f t="shared" si="3"/>
        <v>0</v>
      </c>
      <c r="CM11" s="48">
        <f t="shared" si="3"/>
        <v>0</v>
      </c>
    </row>
    <row r="12" spans="1:91" s="229" customFormat="1" ht="21" customHeight="1" thickBot="1">
      <c r="A12" s="75"/>
      <c r="B12" s="76"/>
      <c r="C12" s="77"/>
      <c r="D12" s="215" t="s">
        <v>154</v>
      </c>
      <c r="E12" s="216">
        <f>SUM(E4:E11)</f>
        <v>0.99999999999999989</v>
      </c>
      <c r="F12" s="216">
        <f>SUM(F4:F11)</f>
        <v>0</v>
      </c>
      <c r="G12" s="216">
        <f t="shared" ref="G12:AE12" si="11">SUM(G4:G11)+F12</f>
        <v>0</v>
      </c>
      <c r="H12" s="216">
        <f t="shared" si="11"/>
        <v>0</v>
      </c>
      <c r="I12" s="216">
        <f t="shared" si="11"/>
        <v>0</v>
      </c>
      <c r="J12" s="216">
        <f t="shared" si="11"/>
        <v>0</v>
      </c>
      <c r="K12" s="216">
        <f t="shared" si="11"/>
        <v>0</v>
      </c>
      <c r="L12" s="216">
        <f t="shared" si="11"/>
        <v>0</v>
      </c>
      <c r="M12" s="216">
        <f t="shared" si="11"/>
        <v>0</v>
      </c>
      <c r="N12" s="216">
        <f t="shared" si="11"/>
        <v>0</v>
      </c>
      <c r="O12" s="216">
        <f t="shared" si="11"/>
        <v>0</v>
      </c>
      <c r="P12" s="216">
        <f t="shared" si="11"/>
        <v>0</v>
      </c>
      <c r="Q12" s="216">
        <f t="shared" si="11"/>
        <v>0</v>
      </c>
      <c r="R12" s="216">
        <f t="shared" si="11"/>
        <v>0</v>
      </c>
      <c r="S12" s="216">
        <f t="shared" si="11"/>
        <v>0</v>
      </c>
      <c r="T12" s="216">
        <f t="shared" si="11"/>
        <v>0</v>
      </c>
      <c r="U12" s="216">
        <f t="shared" si="11"/>
        <v>0</v>
      </c>
      <c r="V12" s="216">
        <f t="shared" si="11"/>
        <v>0</v>
      </c>
      <c r="W12" s="216">
        <f t="shared" si="11"/>
        <v>0.06</v>
      </c>
      <c r="X12" s="216">
        <f t="shared" si="11"/>
        <v>0.12</v>
      </c>
      <c r="Y12" s="216">
        <f t="shared" si="11"/>
        <v>0.18</v>
      </c>
      <c r="Z12" s="216">
        <f t="shared" si="11"/>
        <v>0.24</v>
      </c>
      <c r="AA12" s="216">
        <f t="shared" si="11"/>
        <v>0.3</v>
      </c>
      <c r="AB12" s="216">
        <f t="shared" si="11"/>
        <v>0.3</v>
      </c>
      <c r="AC12" s="216">
        <f t="shared" si="11"/>
        <v>0.3</v>
      </c>
      <c r="AD12" s="216">
        <f t="shared" si="11"/>
        <v>0.37</v>
      </c>
      <c r="AE12" s="216">
        <f t="shared" si="11"/>
        <v>0.38750000000000001</v>
      </c>
      <c r="AF12" s="216"/>
      <c r="AG12" s="216"/>
      <c r="AH12" s="216"/>
      <c r="AI12" s="216">
        <f>SUM(AI4:AI11)+AE12</f>
        <v>0.41549999999999998</v>
      </c>
      <c r="AJ12" s="216"/>
      <c r="AK12" s="216"/>
      <c r="AL12" s="216"/>
      <c r="AM12" s="216"/>
      <c r="AN12" s="216">
        <f>SUM(AN4:AN11)+AI12</f>
        <v>0.44350000000000001</v>
      </c>
      <c r="AO12" s="216"/>
      <c r="AP12" s="216"/>
      <c r="AQ12" s="216"/>
      <c r="AR12" s="216"/>
      <c r="AS12" s="216">
        <f>SUM(AS4:AS11)+AN12</f>
        <v>0.47150000000000003</v>
      </c>
      <c r="AT12" s="216"/>
      <c r="AU12" s="216"/>
      <c r="AV12" s="216"/>
      <c r="AW12" s="216"/>
      <c r="AX12" s="216">
        <f>SUM(AX4:AX11)+AS12</f>
        <v>0.48316666666666669</v>
      </c>
      <c r="AY12" s="216"/>
      <c r="AZ12" s="216"/>
      <c r="BA12" s="216"/>
      <c r="BB12" s="216"/>
      <c r="BC12" s="216"/>
      <c r="BD12" s="216">
        <f>SUM(BD4:BD11)+AX12</f>
        <v>0.51816666666666666</v>
      </c>
      <c r="BE12" s="216"/>
      <c r="BF12" s="216"/>
      <c r="BG12" s="216"/>
      <c r="BH12" s="216"/>
      <c r="BI12" s="217"/>
      <c r="BJ12" s="218"/>
      <c r="BK12" s="218"/>
      <c r="BL12" s="219"/>
      <c r="BM12" s="220"/>
      <c r="BN12" s="220"/>
      <c r="BO12" s="221"/>
      <c r="BP12" s="222"/>
      <c r="BQ12" s="222">
        <f>SUM(BQ4:BQ11)</f>
        <v>0</v>
      </c>
      <c r="BR12" s="222"/>
      <c r="BS12" s="223">
        <f>SUM(BS4:BS11)</f>
        <v>0</v>
      </c>
      <c r="BT12" s="222"/>
      <c r="BU12" s="224">
        <f>SUM(BU4:BU11)</f>
        <v>0</v>
      </c>
      <c r="BV12" s="223"/>
      <c r="BW12" s="223">
        <f>SUM(BW4:BW11)</f>
        <v>0</v>
      </c>
      <c r="BX12" s="222"/>
      <c r="BY12" s="225"/>
      <c r="BZ12" s="226">
        <f>SUM(BZ4:BZ11)</f>
        <v>0.96500000000000008</v>
      </c>
      <c r="CA12" s="226">
        <f>SUM(CA4:CA11)</f>
        <v>0</v>
      </c>
      <c r="CB12" s="226">
        <f>CA12/BZ12</f>
        <v>0</v>
      </c>
      <c r="CC12" s="77"/>
      <c r="CD12" s="227"/>
      <c r="CE12" s="228">
        <f>SUM(CJ4:CJ11)</f>
        <v>0</v>
      </c>
      <c r="CF12" s="227"/>
      <c r="CG12" s="227"/>
      <c r="CH12" s="227"/>
      <c r="CI12" s="227"/>
      <c r="CJ12" s="227"/>
      <c r="CK12" s="227"/>
      <c r="CL12" s="227"/>
      <c r="CM12" s="227"/>
    </row>
    <row r="13" spans="1:91" s="39" customFormat="1" ht="72" customHeight="1">
      <c r="A13" s="1032" t="s">
        <v>404</v>
      </c>
      <c r="B13" s="982" t="s">
        <v>361</v>
      </c>
      <c r="C13" s="1034" t="s">
        <v>434</v>
      </c>
      <c r="D13" s="230" t="s">
        <v>363</v>
      </c>
      <c r="E13" s="447">
        <v>0.02</v>
      </c>
      <c r="F13" s="31"/>
      <c r="G13" s="31"/>
      <c r="H13" s="31"/>
      <c r="I13" s="317">
        <f>$E$13/2/2</f>
        <v>5.0000000000000001E-3</v>
      </c>
      <c r="J13" s="317">
        <f>$E$13/2/2</f>
        <v>5.0000000000000001E-3</v>
      </c>
      <c r="K13" s="317">
        <f>$E$13/2/4</f>
        <v>2.5000000000000001E-3</v>
      </c>
      <c r="L13" s="317">
        <f>$E$13/2/4</f>
        <v>2.5000000000000001E-3</v>
      </c>
      <c r="M13" s="317">
        <f>$E$13/2/4</f>
        <v>2.5000000000000001E-3</v>
      </c>
      <c r="N13" s="317">
        <f>$E$13/2/4</f>
        <v>2.5000000000000001E-3</v>
      </c>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448" t="s">
        <v>365</v>
      </c>
      <c r="BJ13" s="120"/>
      <c r="BK13" s="121"/>
      <c r="BL13" s="1035" t="s">
        <v>113</v>
      </c>
      <c r="BM13" s="449" t="s">
        <v>391</v>
      </c>
      <c r="BN13" s="973" t="str">
        <f>B13</f>
        <v>Ajustar la documentación de los procesos</v>
      </c>
      <c r="BO13" s="1038"/>
      <c r="BP13" s="996">
        <f>IF(BO13&gt;0,BO13/C13,0)</f>
        <v>0</v>
      </c>
      <c r="BQ13" s="997"/>
      <c r="BR13" s="986" t="e">
        <f>IF(#REF!&gt;0,BQ13/#REF!,0)</f>
        <v>#REF!</v>
      </c>
      <c r="BS13" s="1023">
        <f>'[2]Costo por proyecto'!L67</f>
        <v>0</v>
      </c>
      <c r="BT13" s="986" t="e">
        <f>IF(#REF!&gt;0,BS13/#REF!,0)</f>
        <v>#REF!</v>
      </c>
      <c r="BU13" s="1027">
        <f>'[2]Costo por proyecto'!M67</f>
        <v>0</v>
      </c>
      <c r="BV13" s="988" t="e">
        <f>IF(#REF!&gt;0,BU13/#REF!,0)</f>
        <v>#REF!</v>
      </c>
      <c r="BW13" s="989">
        <f>SUM(BU13,BS13,BQ13)</f>
        <v>0</v>
      </c>
      <c r="BX13" s="986">
        <f>IF(BW13&gt;0,(BW13/(#REF!+#REF!+#REF!)),0)</f>
        <v>0</v>
      </c>
      <c r="BY13" s="968">
        <f>IF(BP13&gt;0,(BP13/BX13),0)</f>
        <v>0</v>
      </c>
      <c r="BZ13" s="368">
        <f>SUM(F13:BD13)</f>
        <v>0.02</v>
      </c>
      <c r="CA13" s="51"/>
      <c r="CB13" s="368">
        <f>IF(BZ13&gt;0,(CA13/BZ13),0%)</f>
        <v>0</v>
      </c>
      <c r="CC13" s="1011"/>
      <c r="CD13" s="34"/>
      <c r="CE13" s="35"/>
      <c r="CF13" s="36">
        <f>SUM(F13:K13)</f>
        <v>1.2500000000000001E-2</v>
      </c>
      <c r="CG13" s="36">
        <f>SUM(P13:Z13)</f>
        <v>0</v>
      </c>
      <c r="CH13" s="36">
        <f>SUM(AI13:AN13)</f>
        <v>0</v>
      </c>
      <c r="CI13" s="36">
        <f>SUM(AS13:BD13)</f>
        <v>0</v>
      </c>
      <c r="CJ13" s="37">
        <f>CF13</f>
        <v>1.2500000000000001E-2</v>
      </c>
      <c r="CK13" s="37">
        <f>CJ13+CG13</f>
        <v>1.2500000000000001E-2</v>
      </c>
      <c r="CL13" s="37">
        <f>CK13+CH13</f>
        <v>1.2500000000000001E-2</v>
      </c>
      <c r="CM13" s="38">
        <f>CL13+CI13</f>
        <v>1.2500000000000001E-2</v>
      </c>
    </row>
    <row r="14" spans="1:91" s="39" customFormat="1" ht="72" customHeight="1">
      <c r="A14" s="1033"/>
      <c r="B14" s="971"/>
      <c r="C14" s="1019"/>
      <c r="D14" s="100" t="s">
        <v>359</v>
      </c>
      <c r="E14" s="101">
        <v>0.1</v>
      </c>
      <c r="F14" s="42"/>
      <c r="G14" s="42"/>
      <c r="H14" s="42"/>
      <c r="I14" s="42"/>
      <c r="J14" s="42"/>
      <c r="K14" s="42"/>
      <c r="L14" s="42"/>
      <c r="M14" s="42"/>
      <c r="N14" s="42"/>
      <c r="O14" s="42"/>
      <c r="P14" s="42"/>
      <c r="Q14" s="314">
        <f>$E$14/12</f>
        <v>8.3333333333333332E-3</v>
      </c>
      <c r="R14" s="314">
        <f t="shared" ref="R14:AB14" si="12">$E$14/12</f>
        <v>8.3333333333333332E-3</v>
      </c>
      <c r="S14" s="314">
        <f t="shared" si="12"/>
        <v>8.3333333333333332E-3</v>
      </c>
      <c r="T14" s="314">
        <f t="shared" si="12"/>
        <v>8.3333333333333332E-3</v>
      </c>
      <c r="U14" s="314">
        <f t="shared" si="12"/>
        <v>8.3333333333333332E-3</v>
      </c>
      <c r="V14" s="314">
        <f t="shared" si="12"/>
        <v>8.3333333333333332E-3</v>
      </c>
      <c r="W14" s="314">
        <f t="shared" si="12"/>
        <v>8.3333333333333332E-3</v>
      </c>
      <c r="X14" s="314">
        <f t="shared" si="12"/>
        <v>8.3333333333333332E-3</v>
      </c>
      <c r="Y14" s="314">
        <f t="shared" si="12"/>
        <v>8.3333333333333332E-3</v>
      </c>
      <c r="Z14" s="314">
        <f t="shared" si="12"/>
        <v>8.3333333333333332E-3</v>
      </c>
      <c r="AA14" s="314">
        <f t="shared" si="12"/>
        <v>8.3333333333333332E-3</v>
      </c>
      <c r="AB14" s="314">
        <f t="shared" si="12"/>
        <v>8.3333333333333332E-3</v>
      </c>
      <c r="AC14" s="42"/>
      <c r="AD14" s="42"/>
      <c r="AE14" s="42"/>
      <c r="AF14" s="42"/>
      <c r="AG14" s="42"/>
      <c r="AH14" s="42"/>
      <c r="AI14" s="42"/>
      <c r="AJ14" s="42"/>
      <c r="AK14" s="42"/>
      <c r="AL14" s="42"/>
      <c r="AM14" s="4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55" t="s">
        <v>365</v>
      </c>
      <c r="BJ14" s="32"/>
      <c r="BK14" s="33"/>
      <c r="BL14" s="1021"/>
      <c r="BM14" s="402" t="s">
        <v>392</v>
      </c>
      <c r="BN14" s="974"/>
      <c r="BO14" s="1039"/>
      <c r="BP14" s="1041"/>
      <c r="BQ14" s="1042"/>
      <c r="BR14" s="1026"/>
      <c r="BS14" s="1024"/>
      <c r="BT14" s="1026"/>
      <c r="BU14" s="1028"/>
      <c r="BV14" s="1030"/>
      <c r="BW14" s="990"/>
      <c r="BX14" s="1026"/>
      <c r="BY14" s="968"/>
      <c r="BZ14" s="368"/>
      <c r="CA14" s="51"/>
      <c r="CB14" s="368"/>
      <c r="CC14" s="1012"/>
      <c r="CD14" s="44"/>
      <c r="CE14" s="329"/>
      <c r="CF14" s="330"/>
      <c r="CG14" s="330"/>
      <c r="CH14" s="330"/>
      <c r="CI14" s="330"/>
      <c r="CJ14" s="331"/>
      <c r="CK14" s="331"/>
      <c r="CL14" s="331"/>
      <c r="CM14" s="332"/>
    </row>
    <row r="15" spans="1:91" s="39" customFormat="1" ht="63" customHeight="1">
      <c r="A15" s="1033"/>
      <c r="B15" s="971"/>
      <c r="C15" s="1019"/>
      <c r="D15" s="100" t="s">
        <v>362</v>
      </c>
      <c r="E15" s="103">
        <v>0.1</v>
      </c>
      <c r="F15" s="104"/>
      <c r="G15" s="104"/>
      <c r="H15" s="42"/>
      <c r="I15" s="42"/>
      <c r="J15" s="42"/>
      <c r="K15" s="42"/>
      <c r="L15" s="42"/>
      <c r="M15" s="42"/>
      <c r="N15" s="42"/>
      <c r="O15" s="42"/>
      <c r="P15" s="42"/>
      <c r="Q15" s="42"/>
      <c r="R15" s="42"/>
      <c r="S15" s="42"/>
      <c r="T15" s="42"/>
      <c r="U15" s="42"/>
      <c r="V15" s="42"/>
      <c r="W15" s="42"/>
      <c r="X15" s="42"/>
      <c r="Y15" s="42"/>
      <c r="Z15" s="42"/>
      <c r="AA15" s="42"/>
      <c r="AB15" s="314">
        <f>$E$15/3</f>
        <v>3.3333333333333333E-2</v>
      </c>
      <c r="AC15" s="314">
        <f>$E$15/3</f>
        <v>3.3333333333333333E-2</v>
      </c>
      <c r="AD15" s="314">
        <f>$E$15/3</f>
        <v>3.3333333333333333E-2</v>
      </c>
      <c r="AE15" s="42"/>
      <c r="AF15" s="42"/>
      <c r="AG15" s="42"/>
      <c r="AH15" s="42"/>
      <c r="AI15" s="42"/>
      <c r="AJ15" s="42"/>
      <c r="AK15" s="42"/>
      <c r="AL15" s="42"/>
      <c r="AM15" s="42"/>
      <c r="AN15" s="104"/>
      <c r="AO15" s="42"/>
      <c r="AP15" s="42"/>
      <c r="AQ15" s="42"/>
      <c r="AR15" s="42"/>
      <c r="AS15" s="42"/>
      <c r="AT15" s="42"/>
      <c r="AU15" s="42"/>
      <c r="AV15" s="42"/>
      <c r="AW15" s="42"/>
      <c r="AX15" s="104"/>
      <c r="AY15" s="104"/>
      <c r="AZ15" s="104"/>
      <c r="BA15" s="104"/>
      <c r="BB15" s="104"/>
      <c r="BC15" s="104"/>
      <c r="BD15" s="104"/>
      <c r="BE15" s="104"/>
      <c r="BF15" s="104"/>
      <c r="BG15" s="104"/>
      <c r="BH15" s="104"/>
      <c r="BI15" s="55" t="s">
        <v>326</v>
      </c>
      <c r="BJ15" s="32"/>
      <c r="BK15" s="33"/>
      <c r="BL15" s="1021"/>
      <c r="BM15" s="402" t="s">
        <v>389</v>
      </c>
      <c r="BN15" s="974"/>
      <c r="BO15" s="1040"/>
      <c r="BP15" s="978"/>
      <c r="BQ15" s="960"/>
      <c r="BR15" s="961"/>
      <c r="BS15" s="1024"/>
      <c r="BT15" s="961"/>
      <c r="BU15" s="1028"/>
      <c r="BV15" s="964"/>
      <c r="BW15" s="990"/>
      <c r="BX15" s="961"/>
      <c r="BY15" s="968"/>
      <c r="BZ15" s="368"/>
      <c r="CA15" s="51"/>
      <c r="CB15" s="368"/>
      <c r="CC15" s="1012"/>
      <c r="CD15" s="44"/>
      <c r="CE15" s="45"/>
      <c r="CF15" s="46"/>
      <c r="CG15" s="46"/>
      <c r="CH15" s="46"/>
      <c r="CI15" s="46"/>
      <c r="CJ15" s="47"/>
      <c r="CK15" s="47"/>
      <c r="CL15" s="47"/>
      <c r="CM15" s="48"/>
    </row>
    <row r="16" spans="1:91" s="39" customFormat="1" ht="61.2">
      <c r="A16" s="1033"/>
      <c r="B16" s="971"/>
      <c r="C16" s="1019"/>
      <c r="D16" s="100" t="s">
        <v>360</v>
      </c>
      <c r="E16" s="103">
        <v>0.08</v>
      </c>
      <c r="F16" s="104"/>
      <c r="G16" s="104"/>
      <c r="H16" s="42"/>
      <c r="I16" s="42"/>
      <c r="J16" s="42"/>
      <c r="K16" s="42"/>
      <c r="L16" s="42"/>
      <c r="M16" s="42"/>
      <c r="N16" s="42"/>
      <c r="O16" s="42"/>
      <c r="P16" s="42"/>
      <c r="Q16" s="42"/>
      <c r="R16" s="42"/>
      <c r="S16" s="42"/>
      <c r="T16" s="42"/>
      <c r="U16" s="42"/>
      <c r="V16" s="42"/>
      <c r="W16" s="42"/>
      <c r="X16" s="42"/>
      <c r="Y16" s="42"/>
      <c r="Z16" s="42"/>
      <c r="AA16" s="42"/>
      <c r="AB16" s="42"/>
      <c r="AC16" s="42"/>
      <c r="AD16" s="315">
        <f>$E$16/4</f>
        <v>0.02</v>
      </c>
      <c r="AE16" s="315">
        <f>$E$16/4</f>
        <v>0.02</v>
      </c>
      <c r="AF16" s="315"/>
      <c r="AG16" s="315"/>
      <c r="AH16" s="315"/>
      <c r="AI16" s="315">
        <f>$E$16/4/5</f>
        <v>4.0000000000000001E-3</v>
      </c>
      <c r="AJ16" s="315">
        <f>$E$16/4/5</f>
        <v>4.0000000000000001E-3</v>
      </c>
      <c r="AK16" s="315">
        <f>$E$16/4/5</f>
        <v>4.0000000000000001E-3</v>
      </c>
      <c r="AL16" s="315">
        <f>$E$16/4/5</f>
        <v>4.0000000000000001E-3</v>
      </c>
      <c r="AM16" s="315">
        <f>$E$16/4/5</f>
        <v>4.0000000000000001E-3</v>
      </c>
      <c r="AN16" s="315">
        <f>$E$16/4/10</f>
        <v>2E-3</v>
      </c>
      <c r="AO16" s="315">
        <f t="shared" ref="AO16:AW16" si="13">$E$16/4/10</f>
        <v>2E-3</v>
      </c>
      <c r="AP16" s="315">
        <f t="shared" si="13"/>
        <v>2E-3</v>
      </c>
      <c r="AQ16" s="315">
        <f t="shared" si="13"/>
        <v>2E-3</v>
      </c>
      <c r="AR16" s="315">
        <f t="shared" si="13"/>
        <v>2E-3</v>
      </c>
      <c r="AS16" s="315">
        <f t="shared" si="13"/>
        <v>2E-3</v>
      </c>
      <c r="AT16" s="315">
        <f t="shared" si="13"/>
        <v>2E-3</v>
      </c>
      <c r="AU16" s="315">
        <f t="shared" si="13"/>
        <v>2E-3</v>
      </c>
      <c r="AV16" s="315">
        <f t="shared" si="13"/>
        <v>2E-3</v>
      </c>
      <c r="AW16" s="315">
        <f t="shared" si="13"/>
        <v>2E-3</v>
      </c>
      <c r="AX16" s="104"/>
      <c r="AY16" s="104"/>
      <c r="AZ16" s="104"/>
      <c r="BA16" s="104"/>
      <c r="BB16" s="104"/>
      <c r="BC16" s="104"/>
      <c r="BD16" s="104"/>
      <c r="BE16" s="104"/>
      <c r="BF16" s="104"/>
      <c r="BG16" s="104"/>
      <c r="BH16" s="104"/>
      <c r="BI16" s="55" t="s">
        <v>326</v>
      </c>
      <c r="BJ16" s="32"/>
      <c r="BK16" s="33"/>
      <c r="BL16" s="1021"/>
      <c r="BM16" s="402" t="s">
        <v>390</v>
      </c>
      <c r="BN16" s="974"/>
      <c r="BO16" s="1040"/>
      <c r="BP16" s="978"/>
      <c r="BQ16" s="960"/>
      <c r="BR16" s="961"/>
      <c r="BS16" s="1024"/>
      <c r="BT16" s="961"/>
      <c r="BU16" s="1028"/>
      <c r="BV16" s="964"/>
      <c r="BW16" s="990"/>
      <c r="BX16" s="961"/>
      <c r="BY16" s="968"/>
      <c r="BZ16" s="368"/>
      <c r="CA16" s="51"/>
      <c r="CB16" s="368"/>
      <c r="CC16" s="1012"/>
      <c r="CD16" s="44"/>
      <c r="CE16" s="45"/>
      <c r="CF16" s="46"/>
      <c r="CG16" s="46"/>
      <c r="CH16" s="46"/>
      <c r="CI16" s="46"/>
      <c r="CJ16" s="47"/>
      <c r="CK16" s="47"/>
      <c r="CL16" s="47"/>
      <c r="CM16" s="48"/>
    </row>
    <row r="17" spans="1:91" s="39" customFormat="1" ht="63" customHeight="1" thickBot="1">
      <c r="A17" s="1033"/>
      <c r="B17" s="1018"/>
      <c r="C17" s="1020"/>
      <c r="D17" s="443" t="s">
        <v>366</v>
      </c>
      <c r="E17" s="450">
        <v>0.04</v>
      </c>
      <c r="F17" s="451"/>
      <c r="G17" s="451"/>
      <c r="H17" s="452"/>
      <c r="I17" s="452"/>
      <c r="J17" s="452"/>
      <c r="K17" s="433"/>
      <c r="L17" s="433"/>
      <c r="M17" s="433"/>
      <c r="N17" s="433"/>
      <c r="O17" s="433"/>
      <c r="P17" s="433"/>
      <c r="Q17" s="433"/>
      <c r="R17" s="433"/>
      <c r="S17" s="433"/>
      <c r="T17" s="433"/>
      <c r="U17" s="433"/>
      <c r="V17" s="433"/>
      <c r="W17" s="433"/>
      <c r="X17" s="433"/>
      <c r="Y17" s="433"/>
      <c r="Z17" s="433"/>
      <c r="AA17" s="433"/>
      <c r="AB17" s="433"/>
      <c r="AC17" s="433"/>
      <c r="AD17" s="433"/>
      <c r="AE17" s="434">
        <f>E17</f>
        <v>0.04</v>
      </c>
      <c r="AF17" s="434"/>
      <c r="AG17" s="434"/>
      <c r="AH17" s="434"/>
      <c r="AI17" s="433"/>
      <c r="AJ17" s="433"/>
      <c r="AK17" s="433"/>
      <c r="AL17" s="433"/>
      <c r="AM17" s="433"/>
      <c r="AN17" s="453"/>
      <c r="AO17" s="464"/>
      <c r="AP17" s="464"/>
      <c r="AQ17" s="464"/>
      <c r="AR17" s="464"/>
      <c r="AS17" s="433"/>
      <c r="AT17" s="433"/>
      <c r="AU17" s="433"/>
      <c r="AV17" s="433"/>
      <c r="AW17" s="433"/>
      <c r="AX17" s="453"/>
      <c r="AY17" s="453"/>
      <c r="AZ17" s="453"/>
      <c r="BA17" s="453"/>
      <c r="BB17" s="453"/>
      <c r="BC17" s="453"/>
      <c r="BD17" s="453"/>
      <c r="BE17" s="453"/>
      <c r="BF17" s="453"/>
      <c r="BG17" s="453"/>
      <c r="BH17" s="453"/>
      <c r="BI17" s="435" t="s">
        <v>367</v>
      </c>
      <c r="BJ17" s="445"/>
      <c r="BK17" s="436"/>
      <c r="BL17" s="1036"/>
      <c r="BM17" s="438" t="s">
        <v>393</v>
      </c>
      <c r="BN17" s="1037"/>
      <c r="BO17" s="1040"/>
      <c r="BP17" s="978"/>
      <c r="BQ17" s="960"/>
      <c r="BR17" s="961"/>
      <c r="BS17" s="1025"/>
      <c r="BT17" s="961"/>
      <c r="BU17" s="1029"/>
      <c r="BV17" s="964"/>
      <c r="BW17" s="991"/>
      <c r="BX17" s="961"/>
      <c r="BY17" s="968"/>
      <c r="BZ17" s="368">
        <f>SUM(F17:BD17)</f>
        <v>0.04</v>
      </c>
      <c r="CA17" s="51"/>
      <c r="CB17" s="368">
        <f>IF(BZ17&gt;0,(CA17/BZ17),0%)</f>
        <v>0</v>
      </c>
      <c r="CC17" s="1013"/>
      <c r="CD17" s="44"/>
      <c r="CE17" s="52">
        <f>IF(SUM(CM13:CM17)&gt;0,SUM(CA13:CA17)/SUM(CM13:CM17),100%)</f>
        <v>0</v>
      </c>
      <c r="CF17" s="46">
        <f>SUM(F17:K17)</f>
        <v>0</v>
      </c>
      <c r="CG17" s="46">
        <f>SUM(P17:Z17)</f>
        <v>0</v>
      </c>
      <c r="CH17" s="46">
        <f>SUM(AI17:AN17)</f>
        <v>0</v>
      </c>
      <c r="CI17" s="46">
        <f>SUM(AS17:BD17)</f>
        <v>0</v>
      </c>
      <c r="CJ17" s="47">
        <f>CF17</f>
        <v>0</v>
      </c>
      <c r="CK17" s="47">
        <f t="shared" ref="CK17:CM19" si="14">CJ17+CG17</f>
        <v>0</v>
      </c>
      <c r="CL17" s="47">
        <f t="shared" si="14"/>
        <v>0</v>
      </c>
      <c r="CM17" s="48">
        <f t="shared" si="14"/>
        <v>0</v>
      </c>
    </row>
    <row r="18" spans="1:91" s="39" customFormat="1" ht="70.5" customHeight="1" thickTop="1">
      <c r="A18" s="1033"/>
      <c r="B18" s="971" t="s">
        <v>368</v>
      </c>
      <c r="C18" s="1019" t="s">
        <v>436</v>
      </c>
      <c r="D18" s="100" t="s">
        <v>370</v>
      </c>
      <c r="E18" s="446">
        <v>0.05</v>
      </c>
      <c r="F18" s="54"/>
      <c r="G18" s="60"/>
      <c r="H18" s="60"/>
      <c r="I18" s="60"/>
      <c r="J18" s="60"/>
      <c r="K18" s="60"/>
      <c r="L18" s="60"/>
      <c r="M18" s="60"/>
      <c r="N18" s="60"/>
      <c r="O18" s="60"/>
      <c r="P18" s="60"/>
      <c r="Q18" s="60"/>
      <c r="R18" s="60"/>
      <c r="S18" s="60"/>
      <c r="T18" s="60"/>
      <c r="U18" s="60"/>
      <c r="V18" s="60"/>
      <c r="W18" s="60"/>
      <c r="X18" s="60"/>
      <c r="Y18" s="60"/>
      <c r="Z18" s="60"/>
      <c r="AA18" s="60"/>
      <c r="AB18" s="60"/>
      <c r="AC18" s="60"/>
      <c r="AD18" s="60"/>
      <c r="AE18" s="316">
        <f>$E$18/2/4</f>
        <v>6.2500000000000003E-3</v>
      </c>
      <c r="AF18" s="316">
        <f>$E$18/2/4</f>
        <v>6.2500000000000003E-3</v>
      </c>
      <c r="AG18" s="316">
        <f>$E$18/2/4</f>
        <v>6.2500000000000003E-3</v>
      </c>
      <c r="AH18" s="316">
        <f>$E$18/2/4</f>
        <v>6.2500000000000003E-3</v>
      </c>
      <c r="AI18" s="316">
        <f>$E$18/2/5</f>
        <v>5.0000000000000001E-3</v>
      </c>
      <c r="AJ18" s="316">
        <f>$E$18/2/5</f>
        <v>5.0000000000000001E-3</v>
      </c>
      <c r="AK18" s="316">
        <f>$E$18/2/5</f>
        <v>5.0000000000000001E-3</v>
      </c>
      <c r="AL18" s="316">
        <f>$E$18/2/5</f>
        <v>5.0000000000000001E-3</v>
      </c>
      <c r="AM18" s="316">
        <f>$E$18/2/5</f>
        <v>5.0000000000000001E-3</v>
      </c>
      <c r="AN18" s="60"/>
      <c r="AO18" s="60"/>
      <c r="AP18" s="60"/>
      <c r="AQ18" s="60"/>
      <c r="AR18" s="60"/>
      <c r="AS18" s="60"/>
      <c r="AT18" s="60"/>
      <c r="AU18" s="60"/>
      <c r="AV18" s="60"/>
      <c r="AW18" s="60"/>
      <c r="AX18" s="60"/>
      <c r="AY18" s="60"/>
      <c r="AZ18" s="60"/>
      <c r="BA18" s="60"/>
      <c r="BB18" s="60"/>
      <c r="BC18" s="60"/>
      <c r="BD18" s="60"/>
      <c r="BE18" s="60"/>
      <c r="BF18" s="60"/>
      <c r="BG18" s="60"/>
      <c r="BH18" s="60"/>
      <c r="BI18" s="412" t="s">
        <v>327</v>
      </c>
      <c r="BJ18" s="32"/>
      <c r="BK18" s="33"/>
      <c r="BL18" s="1021" t="s">
        <v>284</v>
      </c>
      <c r="BM18" s="402" t="s">
        <v>394</v>
      </c>
      <c r="BN18" s="973" t="str">
        <f>B18</f>
        <v>Ajustar la Documentación de Procedimientos</v>
      </c>
      <c r="BO18" s="984"/>
      <c r="BP18" s="978">
        <f>IF(BO18&gt;0,BO18/C18,0)</f>
        <v>0</v>
      </c>
      <c r="BQ18" s="960"/>
      <c r="BR18" s="961" t="e">
        <f>IF(#REF!&gt;0,BQ18/#REF!,0)</f>
        <v>#REF!</v>
      </c>
      <c r="BS18" s="962">
        <f>'[2]Costo por proyecto'!L90</f>
        <v>0</v>
      </c>
      <c r="BT18" s="961" t="e">
        <f>IF(#REF!&gt;0,BS18/#REF!,0)</f>
        <v>#REF!</v>
      </c>
      <c r="BU18" s="963">
        <f>'[2]Costo por proyecto'!M90</f>
        <v>0</v>
      </c>
      <c r="BV18" s="964" t="e">
        <f>IF(#REF!&gt;0,BU18/#REF!,0)</f>
        <v>#REF!</v>
      </c>
      <c r="BW18" s="1031">
        <f>SUM(BU18,BS18,BQ18)</f>
        <v>0</v>
      </c>
      <c r="BX18" s="961">
        <f>IF(BW18&gt;0,(BW18/(#REF!+#REF!+#REF!)),0)</f>
        <v>0</v>
      </c>
      <c r="BY18" s="968">
        <f>IF(BP18&gt;0,(BP18/BX18),0)</f>
        <v>0</v>
      </c>
      <c r="BZ18" s="368">
        <f>SUM(F18:BD18)</f>
        <v>4.9999999999999996E-2</v>
      </c>
      <c r="CA18" s="51"/>
      <c r="CB18" s="368">
        <f>IF(BZ18&gt;0,(CA18/BZ18),0%)</f>
        <v>0</v>
      </c>
      <c r="CC18" s="1014"/>
      <c r="CD18" s="59"/>
      <c r="CE18" s="45"/>
      <c r="CF18" s="36">
        <f>SUM(F18:K18)</f>
        <v>0</v>
      </c>
      <c r="CG18" s="36">
        <f>SUM(P18:Z18)</f>
        <v>0</v>
      </c>
      <c r="CH18" s="36">
        <f>SUM(AI18:AN18)</f>
        <v>2.5000000000000001E-2</v>
      </c>
      <c r="CI18" s="36">
        <f>SUM(AS18:BD18)</f>
        <v>0</v>
      </c>
      <c r="CJ18" s="37">
        <f>CF18</f>
        <v>0</v>
      </c>
      <c r="CK18" s="37">
        <f t="shared" si="14"/>
        <v>0</v>
      </c>
      <c r="CL18" s="37">
        <f t="shared" si="14"/>
        <v>2.5000000000000001E-2</v>
      </c>
      <c r="CM18" s="38">
        <f t="shared" si="14"/>
        <v>2.5000000000000001E-2</v>
      </c>
    </row>
    <row r="19" spans="1:91" s="39" customFormat="1" ht="71.400000000000006">
      <c r="A19" s="1033"/>
      <c r="B19" s="971"/>
      <c r="C19" s="1019"/>
      <c r="D19" s="49" t="s">
        <v>369</v>
      </c>
      <c r="E19" s="197">
        <v>0.08</v>
      </c>
      <c r="F19" s="54"/>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316">
        <f t="shared" ref="AI19:AR19" si="15">$E$19/5/5</f>
        <v>3.2000000000000002E-3</v>
      </c>
      <c r="AJ19" s="316">
        <f t="shared" si="15"/>
        <v>3.2000000000000002E-3</v>
      </c>
      <c r="AK19" s="316">
        <f t="shared" si="15"/>
        <v>3.2000000000000002E-3</v>
      </c>
      <c r="AL19" s="316">
        <f t="shared" si="15"/>
        <v>3.2000000000000002E-3</v>
      </c>
      <c r="AM19" s="316">
        <f t="shared" si="15"/>
        <v>3.2000000000000002E-3</v>
      </c>
      <c r="AN19" s="316">
        <f t="shared" si="15"/>
        <v>3.2000000000000002E-3</v>
      </c>
      <c r="AO19" s="316">
        <f t="shared" si="15"/>
        <v>3.2000000000000002E-3</v>
      </c>
      <c r="AP19" s="316">
        <f t="shared" si="15"/>
        <v>3.2000000000000002E-3</v>
      </c>
      <c r="AQ19" s="316">
        <f t="shared" si="15"/>
        <v>3.2000000000000002E-3</v>
      </c>
      <c r="AR19" s="316">
        <f t="shared" si="15"/>
        <v>3.2000000000000002E-3</v>
      </c>
      <c r="AS19" s="316">
        <f t="shared" ref="AS19:AX19" si="16">$E$19/5/6</f>
        <v>2.6666666666666666E-3</v>
      </c>
      <c r="AT19" s="316">
        <f t="shared" si="16"/>
        <v>2.6666666666666666E-3</v>
      </c>
      <c r="AU19" s="316">
        <f t="shared" si="16"/>
        <v>2.6666666666666666E-3</v>
      </c>
      <c r="AV19" s="316">
        <f t="shared" si="16"/>
        <v>2.6666666666666666E-3</v>
      </c>
      <c r="AW19" s="316">
        <f t="shared" si="16"/>
        <v>2.6666666666666666E-3</v>
      </c>
      <c r="AX19" s="316">
        <f t="shared" si="16"/>
        <v>2.6666666666666666E-3</v>
      </c>
      <c r="AY19" s="316">
        <f t="shared" ref="AY19:BH19" si="17">$E$19/5/5</f>
        <v>3.2000000000000002E-3</v>
      </c>
      <c r="AZ19" s="316">
        <f t="shared" si="17"/>
        <v>3.2000000000000002E-3</v>
      </c>
      <c r="BA19" s="316">
        <f t="shared" si="17"/>
        <v>3.2000000000000002E-3</v>
      </c>
      <c r="BB19" s="316">
        <f t="shared" si="17"/>
        <v>3.2000000000000002E-3</v>
      </c>
      <c r="BC19" s="316">
        <f t="shared" si="17"/>
        <v>3.2000000000000002E-3</v>
      </c>
      <c r="BD19" s="316">
        <f t="shared" si="17"/>
        <v>3.2000000000000002E-3</v>
      </c>
      <c r="BE19" s="316">
        <f t="shared" si="17"/>
        <v>3.2000000000000002E-3</v>
      </c>
      <c r="BF19" s="316">
        <f t="shared" si="17"/>
        <v>3.2000000000000002E-3</v>
      </c>
      <c r="BG19" s="316">
        <f t="shared" si="17"/>
        <v>3.2000000000000002E-3</v>
      </c>
      <c r="BH19" s="316">
        <f t="shared" si="17"/>
        <v>3.2000000000000002E-3</v>
      </c>
      <c r="BI19" s="55" t="s">
        <v>372</v>
      </c>
      <c r="BJ19" s="32"/>
      <c r="BK19" s="33"/>
      <c r="BL19" s="1021"/>
      <c r="BM19" s="402" t="s">
        <v>396</v>
      </c>
      <c r="BN19" s="974"/>
      <c r="BO19" s="984"/>
      <c r="BP19" s="978"/>
      <c r="BQ19" s="960"/>
      <c r="BR19" s="961"/>
      <c r="BS19" s="962"/>
      <c r="BT19" s="961"/>
      <c r="BU19" s="963"/>
      <c r="BV19" s="964"/>
      <c r="BW19" s="1031"/>
      <c r="BX19" s="961"/>
      <c r="BY19" s="968"/>
      <c r="BZ19" s="368">
        <f>SUM(F19:BD19)</f>
        <v>6.7199999999999996E-2</v>
      </c>
      <c r="CA19" s="51"/>
      <c r="CB19" s="368">
        <f>IF(BZ19&gt;0,(CA19/BZ19),0%)</f>
        <v>0</v>
      </c>
      <c r="CC19" s="1012"/>
      <c r="CD19" s="44"/>
      <c r="CE19" s="63"/>
      <c r="CF19" s="46">
        <f>SUM(F19:K19)</f>
        <v>0</v>
      </c>
      <c r="CG19" s="46">
        <f>SUM(P19:Z19)</f>
        <v>0</v>
      </c>
      <c r="CH19" s="46">
        <f>SUM(AI19:AN19)</f>
        <v>1.9200000000000002E-2</v>
      </c>
      <c r="CI19" s="46">
        <f>SUM(AS19:BD19)</f>
        <v>3.5200000000000009E-2</v>
      </c>
      <c r="CJ19" s="47">
        <f>CF19</f>
        <v>0</v>
      </c>
      <c r="CK19" s="47">
        <f t="shared" si="14"/>
        <v>0</v>
      </c>
      <c r="CL19" s="47">
        <f t="shared" si="14"/>
        <v>1.9200000000000002E-2</v>
      </c>
      <c r="CM19" s="48">
        <f t="shared" si="14"/>
        <v>5.4400000000000011E-2</v>
      </c>
    </row>
    <row r="20" spans="1:91" s="39" customFormat="1" ht="57.75" customHeight="1">
      <c r="A20" s="1033"/>
      <c r="B20" s="971"/>
      <c r="C20" s="1019"/>
      <c r="D20" s="49" t="s">
        <v>371</v>
      </c>
      <c r="E20" s="197">
        <v>0.02</v>
      </c>
      <c r="F20" s="54"/>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316">
        <f>$E$20/4</f>
        <v>5.0000000000000001E-3</v>
      </c>
      <c r="AO20" s="316"/>
      <c r="AP20" s="316"/>
      <c r="AQ20" s="316"/>
      <c r="AR20" s="316"/>
      <c r="AS20" s="316">
        <f>$E$20/4</f>
        <v>5.0000000000000001E-3</v>
      </c>
      <c r="AT20" s="316"/>
      <c r="AU20" s="316"/>
      <c r="AV20" s="316"/>
      <c r="AW20" s="316"/>
      <c r="AX20" s="316">
        <f>$E$20/4</f>
        <v>5.0000000000000001E-3</v>
      </c>
      <c r="AY20" s="316"/>
      <c r="AZ20" s="316"/>
      <c r="BA20" s="316"/>
      <c r="BB20" s="316"/>
      <c r="BC20" s="316"/>
      <c r="BD20" s="316">
        <f>$E$20/4</f>
        <v>5.0000000000000001E-3</v>
      </c>
      <c r="BE20" s="316"/>
      <c r="BF20" s="316"/>
      <c r="BG20" s="316"/>
      <c r="BH20" s="316"/>
      <c r="BI20" s="55" t="s">
        <v>373</v>
      </c>
      <c r="BJ20" s="32"/>
      <c r="BK20" s="33"/>
      <c r="BL20" s="1021"/>
      <c r="BM20" s="402" t="s">
        <v>395</v>
      </c>
      <c r="BN20" s="974"/>
      <c r="BO20" s="984"/>
      <c r="BP20" s="978"/>
      <c r="BQ20" s="960"/>
      <c r="BR20" s="961"/>
      <c r="BS20" s="962"/>
      <c r="BT20" s="961"/>
      <c r="BU20" s="963"/>
      <c r="BV20" s="964"/>
      <c r="BW20" s="1031"/>
      <c r="BX20" s="961"/>
      <c r="BY20" s="968"/>
      <c r="BZ20" s="368"/>
      <c r="CA20" s="51"/>
      <c r="CB20" s="368"/>
      <c r="CC20" s="1012"/>
      <c r="CD20" s="44"/>
      <c r="CE20" s="63"/>
      <c r="CF20" s="46"/>
      <c r="CG20" s="46"/>
      <c r="CH20" s="46"/>
      <c r="CI20" s="46"/>
      <c r="CJ20" s="47"/>
      <c r="CK20" s="47"/>
      <c r="CL20" s="47"/>
      <c r="CM20" s="48"/>
    </row>
    <row r="21" spans="1:91" s="39" customFormat="1" ht="81.599999999999994">
      <c r="A21" s="1033"/>
      <c r="B21" s="971"/>
      <c r="C21" s="1019"/>
      <c r="D21" s="49" t="s">
        <v>449</v>
      </c>
      <c r="E21" s="197">
        <v>0.08</v>
      </c>
      <c r="F21" s="54"/>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316">
        <f>$E$21/4</f>
        <v>0.02</v>
      </c>
      <c r="AO21" s="316"/>
      <c r="AP21" s="316"/>
      <c r="AQ21" s="316"/>
      <c r="AR21" s="316"/>
      <c r="AS21" s="316">
        <f>$E$21/4</f>
        <v>0.02</v>
      </c>
      <c r="AT21" s="316"/>
      <c r="AU21" s="316"/>
      <c r="AV21" s="316"/>
      <c r="AW21" s="316"/>
      <c r="AX21" s="316">
        <f>$E$21/4</f>
        <v>0.02</v>
      </c>
      <c r="AY21" s="316"/>
      <c r="AZ21" s="316"/>
      <c r="BA21" s="316"/>
      <c r="BB21" s="316"/>
      <c r="BC21" s="316"/>
      <c r="BD21" s="316">
        <f>$E$21/4</f>
        <v>0.02</v>
      </c>
      <c r="BE21" s="316"/>
      <c r="BF21" s="316"/>
      <c r="BG21" s="316"/>
      <c r="BH21" s="316"/>
      <c r="BI21" s="55" t="s">
        <v>372</v>
      </c>
      <c r="BJ21" s="32"/>
      <c r="BK21" s="33"/>
      <c r="BL21" s="1021"/>
      <c r="BM21" s="402" t="s">
        <v>398</v>
      </c>
      <c r="BN21" s="974"/>
      <c r="BO21" s="984"/>
      <c r="BP21" s="978"/>
      <c r="BQ21" s="960"/>
      <c r="BR21" s="961"/>
      <c r="BS21" s="962"/>
      <c r="BT21" s="961"/>
      <c r="BU21" s="963"/>
      <c r="BV21" s="964"/>
      <c r="BW21" s="1031"/>
      <c r="BX21" s="961"/>
      <c r="BY21" s="968"/>
      <c r="BZ21" s="368"/>
      <c r="CA21" s="51"/>
      <c r="CB21" s="368"/>
      <c r="CC21" s="1012"/>
      <c r="CD21" s="44"/>
      <c r="CE21" s="63"/>
      <c r="CF21" s="46"/>
      <c r="CG21" s="46"/>
      <c r="CH21" s="46"/>
      <c r="CI21" s="46"/>
      <c r="CJ21" s="47"/>
      <c r="CK21" s="47"/>
      <c r="CL21" s="47"/>
      <c r="CM21" s="48"/>
    </row>
    <row r="22" spans="1:91" s="39" customFormat="1" ht="61.8" thickBot="1">
      <c r="A22" s="1033"/>
      <c r="B22" s="1018"/>
      <c r="C22" s="1020"/>
      <c r="D22" s="443" t="s">
        <v>375</v>
      </c>
      <c r="E22" s="444">
        <v>0.03</v>
      </c>
      <c r="F22" s="432"/>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433"/>
      <c r="AM22" s="433"/>
      <c r="AN22" s="434">
        <f>$E$22/4</f>
        <v>7.4999999999999997E-3</v>
      </c>
      <c r="AO22" s="434"/>
      <c r="AP22" s="434"/>
      <c r="AQ22" s="434"/>
      <c r="AR22" s="434"/>
      <c r="AS22" s="434">
        <f>$E$22/4</f>
        <v>7.4999999999999997E-3</v>
      </c>
      <c r="AT22" s="434"/>
      <c r="AU22" s="434"/>
      <c r="AV22" s="434"/>
      <c r="AW22" s="434"/>
      <c r="AX22" s="434">
        <f>$E$22/4</f>
        <v>7.4999999999999997E-3</v>
      </c>
      <c r="AY22" s="434"/>
      <c r="AZ22" s="434"/>
      <c r="BA22" s="434"/>
      <c r="BB22" s="434"/>
      <c r="BC22" s="434"/>
      <c r="BD22" s="434">
        <f>$E$22/4</f>
        <v>7.4999999999999997E-3</v>
      </c>
      <c r="BE22" s="434"/>
      <c r="BF22" s="434"/>
      <c r="BG22" s="434"/>
      <c r="BH22" s="434"/>
      <c r="BI22" s="435" t="s">
        <v>386</v>
      </c>
      <c r="BJ22" s="32"/>
      <c r="BK22" s="33"/>
      <c r="BL22" s="1021"/>
      <c r="BM22" s="402" t="s">
        <v>397</v>
      </c>
      <c r="BN22" s="974"/>
      <c r="BO22" s="984"/>
      <c r="BP22" s="978"/>
      <c r="BQ22" s="960"/>
      <c r="BR22" s="961"/>
      <c r="BS22" s="962"/>
      <c r="BT22" s="961"/>
      <c r="BU22" s="963"/>
      <c r="BV22" s="964"/>
      <c r="BW22" s="1031"/>
      <c r="BX22" s="961"/>
      <c r="BY22" s="968"/>
      <c r="BZ22" s="368">
        <f>SUM(F22:BD22)</f>
        <v>0.03</v>
      </c>
      <c r="CA22" s="51"/>
      <c r="CB22" s="368">
        <f>IF(BZ22&gt;0,(CA22/BZ22),0%)</f>
        <v>0</v>
      </c>
      <c r="CC22" s="1012"/>
      <c r="CD22" s="44"/>
      <c r="CE22" s="52">
        <f>IF(SUM(CM18:CM22)&gt;0,SUM(CA18:CA22)/SUM(CM18:CM22),100%)</f>
        <v>0</v>
      </c>
      <c r="CF22" s="46">
        <f>SUM(F22:K22)</f>
        <v>0</v>
      </c>
      <c r="CG22" s="46">
        <f>SUM(P22:Z22)</f>
        <v>0</v>
      </c>
      <c r="CH22" s="46">
        <f>SUM(AI22:AN22)</f>
        <v>7.4999999999999997E-3</v>
      </c>
      <c r="CI22" s="46">
        <f>SUM(AS22:BD22)</f>
        <v>2.2499999999999999E-2</v>
      </c>
      <c r="CJ22" s="47">
        <f>CF22</f>
        <v>0</v>
      </c>
      <c r="CK22" s="47">
        <f t="shared" ref="CK22:CM24" si="18">CJ22+CG22</f>
        <v>0</v>
      </c>
      <c r="CL22" s="47">
        <f t="shared" si="18"/>
        <v>7.4999999999999997E-3</v>
      </c>
      <c r="CM22" s="48">
        <f t="shared" si="18"/>
        <v>0.03</v>
      </c>
    </row>
    <row r="23" spans="1:91" s="39" customFormat="1" ht="60.6" thickTop="1">
      <c r="A23" s="1033"/>
      <c r="B23" s="971" t="s">
        <v>357</v>
      </c>
      <c r="C23" s="1019" t="s">
        <v>437</v>
      </c>
      <c r="D23" s="152" t="s">
        <v>401</v>
      </c>
      <c r="E23" s="107">
        <v>0.04</v>
      </c>
      <c r="F23" s="54"/>
      <c r="G23" s="60"/>
      <c r="H23" s="60"/>
      <c r="I23" s="60"/>
      <c r="J23" s="60"/>
      <c r="K23" s="60"/>
      <c r="L23" s="60"/>
      <c r="M23" s="60"/>
      <c r="N23" s="60"/>
      <c r="O23" s="60"/>
      <c r="P23" s="60"/>
      <c r="Q23" s="60"/>
      <c r="R23" s="316">
        <f>$E$23/4</f>
        <v>0.01</v>
      </c>
      <c r="S23" s="316">
        <f>$E$23/4</f>
        <v>0.01</v>
      </c>
      <c r="T23" s="316">
        <f>$E$23/4</f>
        <v>0.01</v>
      </c>
      <c r="U23" s="316">
        <f>$E$23/4</f>
        <v>0.01</v>
      </c>
      <c r="V23" s="60"/>
      <c r="W23" s="60"/>
      <c r="X23" s="60"/>
      <c r="Y23" s="60"/>
      <c r="Z23" s="60"/>
      <c r="AA23" s="60"/>
      <c r="AB23" s="60"/>
      <c r="AC23" s="60"/>
      <c r="AD23" s="60"/>
      <c r="AE23" s="60"/>
      <c r="AF23" s="60"/>
      <c r="AG23" s="60"/>
      <c r="AH23" s="60"/>
      <c r="AI23" s="395"/>
      <c r="AJ23" s="395"/>
      <c r="AK23" s="395"/>
      <c r="AL23" s="395"/>
      <c r="AM23" s="395"/>
      <c r="AN23" s="395"/>
      <c r="AO23" s="395"/>
      <c r="AP23" s="395"/>
      <c r="AQ23" s="395"/>
      <c r="AR23" s="395"/>
      <c r="AS23" s="395"/>
      <c r="AT23" s="395"/>
      <c r="AU23" s="395"/>
      <c r="AV23" s="395"/>
      <c r="AW23" s="395"/>
      <c r="AX23" s="395"/>
      <c r="AY23" s="395"/>
      <c r="AZ23" s="395"/>
      <c r="BA23" s="395"/>
      <c r="BB23" s="395"/>
      <c r="BC23" s="395"/>
      <c r="BD23" s="395"/>
      <c r="BE23" s="395"/>
      <c r="BF23" s="395"/>
      <c r="BG23" s="395"/>
      <c r="BH23" s="395"/>
      <c r="BI23" s="412" t="s">
        <v>388</v>
      </c>
      <c r="BJ23" s="33"/>
      <c r="BK23" s="33"/>
      <c r="BL23" s="1021" t="s">
        <v>285</v>
      </c>
      <c r="BM23" s="402" t="s">
        <v>400</v>
      </c>
      <c r="BN23" s="973" t="str">
        <f>B23</f>
        <v>Desarrollar e implementar las Unidades Organizacionales de metrosalud</v>
      </c>
      <c r="BO23" s="975"/>
      <c r="BP23" s="978">
        <f>IF(BO23&gt;0,BO23/C23,0)</f>
        <v>0</v>
      </c>
      <c r="BQ23" s="960"/>
      <c r="BR23" s="961" t="e">
        <f>IF(#REF!&gt;0,BQ23/#REF!,0)</f>
        <v>#REF!</v>
      </c>
      <c r="BS23" s="962">
        <f>'[2]Costo por proyecto'!L99</f>
        <v>0</v>
      </c>
      <c r="BT23" s="961" t="e">
        <f>IF(#REF!&gt;0,BS23/#REF!,0)</f>
        <v>#REF!</v>
      </c>
      <c r="BU23" s="963">
        <f>'[2]Costo por proyecto'!M99</f>
        <v>0</v>
      </c>
      <c r="BV23" s="998" t="e">
        <f>IF(#REF!&gt;0,BU23/#REF!,0)</f>
        <v>#REF!</v>
      </c>
      <c r="BW23" s="989">
        <f>SUM(BU23,BS23,BQ23)</f>
        <v>0</v>
      </c>
      <c r="BX23" s="961">
        <f>IF(BW23&gt;0,(BW23/(#REF!+#REF!+#REF!)),0)</f>
        <v>0</v>
      </c>
      <c r="BY23" s="968">
        <f>IF(BP23&gt;0,(BP23/BX23),0)</f>
        <v>0</v>
      </c>
      <c r="BZ23" s="368">
        <f>SUM(F23:BD23)</f>
        <v>0.04</v>
      </c>
      <c r="CA23" s="51"/>
      <c r="CB23" s="368">
        <f>IF(BZ23&gt;0,(CA23/BZ23),0%)</f>
        <v>0</v>
      </c>
      <c r="CC23" s="1016"/>
      <c r="CD23" s="44"/>
      <c r="CE23" s="45"/>
      <c r="CF23" s="46">
        <f>SUM(F23:K23)</f>
        <v>0</v>
      </c>
      <c r="CG23" s="46">
        <f>SUM(P23:Z23)</f>
        <v>0.04</v>
      </c>
      <c r="CH23" s="46">
        <f>SUM(AI23:AN23)</f>
        <v>0</v>
      </c>
      <c r="CI23" s="46">
        <f>SUM(AS23:BD23)</f>
        <v>0</v>
      </c>
      <c r="CJ23" s="47">
        <f>CF23</f>
        <v>0</v>
      </c>
      <c r="CK23" s="47">
        <f t="shared" si="18"/>
        <v>0.04</v>
      </c>
      <c r="CL23" s="47">
        <f t="shared" si="18"/>
        <v>0.04</v>
      </c>
      <c r="CM23" s="48">
        <f t="shared" si="18"/>
        <v>0.04</v>
      </c>
    </row>
    <row r="24" spans="1:91" s="39" customFormat="1" ht="60">
      <c r="A24" s="1033"/>
      <c r="B24" s="971"/>
      <c r="C24" s="1019"/>
      <c r="D24" s="79" t="s">
        <v>376</v>
      </c>
      <c r="E24" s="53">
        <v>0.05</v>
      </c>
      <c r="F24" s="54"/>
      <c r="G24" s="60"/>
      <c r="H24" s="60"/>
      <c r="I24" s="60"/>
      <c r="J24" s="60"/>
      <c r="K24" s="60"/>
      <c r="L24" s="60"/>
      <c r="M24" s="60"/>
      <c r="N24" s="60"/>
      <c r="O24" s="60"/>
      <c r="P24" s="60"/>
      <c r="Q24" s="60"/>
      <c r="R24" s="60"/>
      <c r="S24" s="60"/>
      <c r="T24" s="60"/>
      <c r="U24" s="60"/>
      <c r="V24" s="60"/>
      <c r="W24" s="60"/>
      <c r="X24" s="60"/>
      <c r="Y24" s="60"/>
      <c r="Z24" s="60"/>
      <c r="AA24" s="316">
        <f>$E$24/8</f>
        <v>6.2500000000000003E-3</v>
      </c>
      <c r="AB24" s="316">
        <f t="shared" ref="AB24:AH24" si="19">$E$24/8</f>
        <v>6.2500000000000003E-3</v>
      </c>
      <c r="AC24" s="316">
        <f t="shared" si="19"/>
        <v>6.2500000000000003E-3</v>
      </c>
      <c r="AD24" s="316">
        <f t="shared" si="19"/>
        <v>6.2500000000000003E-3</v>
      </c>
      <c r="AE24" s="316">
        <f t="shared" si="19"/>
        <v>6.2500000000000003E-3</v>
      </c>
      <c r="AF24" s="316">
        <f t="shared" si="19"/>
        <v>6.2500000000000003E-3</v>
      </c>
      <c r="AG24" s="316">
        <f t="shared" si="19"/>
        <v>6.2500000000000003E-3</v>
      </c>
      <c r="AH24" s="316">
        <f t="shared" si="19"/>
        <v>6.2500000000000003E-3</v>
      </c>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55" t="s">
        <v>387</v>
      </c>
      <c r="BJ24" s="33"/>
      <c r="BK24" s="33"/>
      <c r="BL24" s="1021"/>
      <c r="BM24" s="402"/>
      <c r="BN24" s="974"/>
      <c r="BO24" s="976"/>
      <c r="BP24" s="978"/>
      <c r="BQ24" s="960"/>
      <c r="BR24" s="961"/>
      <c r="BS24" s="962"/>
      <c r="BT24" s="961"/>
      <c r="BU24" s="963"/>
      <c r="BV24" s="998"/>
      <c r="BW24" s="990"/>
      <c r="BX24" s="961"/>
      <c r="BY24" s="968"/>
      <c r="BZ24" s="368">
        <f>SUM(F24:BD24)</f>
        <v>4.9999999999999996E-2</v>
      </c>
      <c r="CA24" s="51"/>
      <c r="CB24" s="368">
        <f>IF(BZ24&gt;0,(CA24/BZ24),0%)</f>
        <v>0</v>
      </c>
      <c r="CC24" s="1017"/>
      <c r="CD24" s="44"/>
      <c r="CE24" s="45"/>
      <c r="CF24" s="46">
        <f>SUM(F24:K24)</f>
        <v>0</v>
      </c>
      <c r="CG24" s="46">
        <f>SUM(P24:Z24)</f>
        <v>0</v>
      </c>
      <c r="CH24" s="46">
        <f>SUM(AI24:AN24)</f>
        <v>0</v>
      </c>
      <c r="CI24" s="46">
        <f>SUM(AS24:BD24)</f>
        <v>0</v>
      </c>
      <c r="CJ24" s="47">
        <f>CF24</f>
        <v>0</v>
      </c>
      <c r="CK24" s="47">
        <f t="shared" si="18"/>
        <v>0</v>
      </c>
      <c r="CL24" s="47">
        <f t="shared" si="18"/>
        <v>0</v>
      </c>
      <c r="CM24" s="48">
        <f t="shared" si="18"/>
        <v>0</v>
      </c>
    </row>
    <row r="25" spans="1:91" s="39" customFormat="1" ht="48" customHeight="1">
      <c r="A25" s="1033"/>
      <c r="B25" s="971"/>
      <c r="C25" s="1019"/>
      <c r="D25" s="79" t="s">
        <v>399</v>
      </c>
      <c r="E25" s="53">
        <v>0.04</v>
      </c>
      <c r="F25" s="54"/>
      <c r="G25" s="60"/>
      <c r="H25" s="60"/>
      <c r="I25" s="60"/>
      <c r="J25" s="60"/>
      <c r="K25" s="60"/>
      <c r="L25" s="60"/>
      <c r="M25" s="60"/>
      <c r="N25" s="60"/>
      <c r="O25" s="60"/>
      <c r="P25" s="60"/>
      <c r="Q25" s="60"/>
      <c r="R25" s="60"/>
      <c r="S25" s="60"/>
      <c r="T25" s="60"/>
      <c r="U25" s="60"/>
      <c r="V25" s="60"/>
      <c r="W25" s="60"/>
      <c r="X25" s="60"/>
      <c r="Y25" s="60"/>
      <c r="Z25" s="60"/>
      <c r="AA25" s="60"/>
      <c r="AB25" s="60"/>
      <c r="AC25" s="60"/>
      <c r="AD25" s="60"/>
      <c r="AE25" s="316">
        <f>$E$25/6</f>
        <v>6.6666666666666671E-3</v>
      </c>
      <c r="AF25" s="316"/>
      <c r="AG25" s="316"/>
      <c r="AH25" s="316"/>
      <c r="AI25" s="316">
        <f>$E$25/6</f>
        <v>6.6666666666666671E-3</v>
      </c>
      <c r="AJ25" s="316"/>
      <c r="AK25" s="316"/>
      <c r="AL25" s="316"/>
      <c r="AM25" s="316"/>
      <c r="AN25" s="316">
        <f>$E$25/6</f>
        <v>6.6666666666666671E-3</v>
      </c>
      <c r="AO25" s="316"/>
      <c r="AP25" s="316"/>
      <c r="AQ25" s="316"/>
      <c r="AR25" s="316"/>
      <c r="AS25" s="316">
        <f>$E$25/6</f>
        <v>6.6666666666666671E-3</v>
      </c>
      <c r="AT25" s="316"/>
      <c r="AU25" s="316"/>
      <c r="AV25" s="316"/>
      <c r="AW25" s="316"/>
      <c r="AX25" s="316">
        <f>$E$25/6</f>
        <v>6.6666666666666671E-3</v>
      </c>
      <c r="AY25" s="316"/>
      <c r="AZ25" s="316"/>
      <c r="BA25" s="316"/>
      <c r="BB25" s="316"/>
      <c r="BC25" s="316"/>
      <c r="BD25" s="316">
        <f>$E$25/6</f>
        <v>6.6666666666666671E-3</v>
      </c>
      <c r="BE25" s="316"/>
      <c r="BF25" s="316"/>
      <c r="BG25" s="316"/>
      <c r="BH25" s="316"/>
      <c r="BI25" s="55" t="s">
        <v>387</v>
      </c>
      <c r="BJ25" s="33"/>
      <c r="BK25" s="33"/>
      <c r="BL25" s="1021"/>
      <c r="BM25" s="402"/>
      <c r="BN25" s="974"/>
      <c r="BO25" s="976"/>
      <c r="BP25" s="978"/>
      <c r="BQ25" s="960"/>
      <c r="BR25" s="961"/>
      <c r="BS25" s="962"/>
      <c r="BT25" s="961"/>
      <c r="BU25" s="963"/>
      <c r="BV25" s="998"/>
      <c r="BW25" s="990"/>
      <c r="BX25" s="961"/>
      <c r="BY25" s="968"/>
      <c r="BZ25" s="368"/>
      <c r="CA25" s="51"/>
      <c r="CB25" s="368"/>
      <c r="CC25" s="390"/>
      <c r="CD25" s="44"/>
      <c r="CE25" s="45"/>
      <c r="CF25" s="46"/>
      <c r="CG25" s="46"/>
      <c r="CH25" s="46"/>
      <c r="CI25" s="46"/>
      <c r="CJ25" s="47"/>
      <c r="CK25" s="47"/>
      <c r="CL25" s="47"/>
      <c r="CM25" s="48"/>
    </row>
    <row r="26" spans="1:91" s="39" customFormat="1" ht="60">
      <c r="A26" s="1033"/>
      <c r="B26" s="971"/>
      <c r="C26" s="1019"/>
      <c r="D26" s="79" t="s">
        <v>377</v>
      </c>
      <c r="E26" s="81">
        <v>0.03</v>
      </c>
      <c r="F26" s="54"/>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316">
        <f>E26/2</f>
        <v>1.4999999999999999E-2</v>
      </c>
      <c r="AY26" s="316"/>
      <c r="AZ26" s="316"/>
      <c r="BA26" s="316"/>
      <c r="BB26" s="316"/>
      <c r="BC26" s="316"/>
      <c r="BD26" s="316">
        <f>E26/2</f>
        <v>1.4999999999999999E-2</v>
      </c>
      <c r="BE26" s="316"/>
      <c r="BF26" s="316"/>
      <c r="BG26" s="316"/>
      <c r="BH26" s="316"/>
      <c r="BI26" s="55" t="s">
        <v>378</v>
      </c>
      <c r="BJ26" s="33"/>
      <c r="BK26" s="33"/>
      <c r="BL26" s="1022"/>
      <c r="BM26" s="403"/>
      <c r="BN26" s="1037"/>
      <c r="BO26" s="977"/>
      <c r="BP26" s="978"/>
      <c r="BQ26" s="960"/>
      <c r="BR26" s="961"/>
      <c r="BS26" s="962"/>
      <c r="BT26" s="961"/>
      <c r="BU26" s="963"/>
      <c r="BV26" s="998"/>
      <c r="BW26" s="991"/>
      <c r="BX26" s="961"/>
      <c r="BY26" s="968"/>
      <c r="BZ26" s="368">
        <f>SUM(F26:BD26)</f>
        <v>0.03</v>
      </c>
      <c r="CA26" s="51"/>
      <c r="CB26" s="368">
        <f>IF(BZ26&gt;0,(CA26/BZ26),0%)</f>
        <v>0</v>
      </c>
      <c r="CC26" s="43"/>
      <c r="CD26" s="44"/>
      <c r="CE26" s="52">
        <f>IF(SUM(CM23:CM26)&gt;0,SUM(CA23:CA26)/SUM(CM23:CM26),100%)</f>
        <v>0</v>
      </c>
      <c r="CF26" s="46">
        <f>SUM(F26:K26)</f>
        <v>0</v>
      </c>
      <c r="CG26" s="46">
        <f>SUM(P26:Z26)</f>
        <v>0</v>
      </c>
      <c r="CH26" s="46">
        <f>SUM(AI26:AN26)</f>
        <v>0</v>
      </c>
      <c r="CI26" s="46">
        <f>SUM(AS26:BD26)</f>
        <v>0.03</v>
      </c>
      <c r="CJ26" s="47">
        <f>CF26</f>
        <v>0</v>
      </c>
      <c r="CK26" s="47">
        <f t="shared" ref="CK26:CM28" si="20">CJ26+CG26</f>
        <v>0</v>
      </c>
      <c r="CL26" s="47">
        <f t="shared" si="20"/>
        <v>0</v>
      </c>
      <c r="CM26" s="48">
        <f t="shared" si="20"/>
        <v>0.03</v>
      </c>
    </row>
    <row r="27" spans="1:91" s="39" customFormat="1" ht="84" customHeight="1">
      <c r="A27" s="1033"/>
      <c r="B27" s="971" t="s">
        <v>358</v>
      </c>
      <c r="C27" s="1019" t="s">
        <v>438</v>
      </c>
      <c r="D27" s="152" t="s">
        <v>379</v>
      </c>
      <c r="E27" s="107">
        <v>0.03</v>
      </c>
      <c r="F27" s="54"/>
      <c r="G27" s="60"/>
      <c r="H27" s="60"/>
      <c r="I27" s="60"/>
      <c r="J27" s="60"/>
      <c r="K27" s="60"/>
      <c r="L27" s="60"/>
      <c r="M27" s="60"/>
      <c r="N27" s="60"/>
      <c r="O27" s="60"/>
      <c r="P27" s="60"/>
      <c r="Q27" s="60"/>
      <c r="R27" s="60"/>
      <c r="S27" s="60"/>
      <c r="T27" s="60"/>
      <c r="U27" s="60"/>
      <c r="V27" s="60"/>
      <c r="W27" s="60"/>
      <c r="X27" s="60"/>
      <c r="Y27" s="60"/>
      <c r="Z27" s="60"/>
      <c r="AA27" s="60"/>
      <c r="AB27" s="60"/>
      <c r="AC27" s="316">
        <f>E27/4</f>
        <v>7.4999999999999997E-3</v>
      </c>
      <c r="AD27" s="316">
        <f>E27/4</f>
        <v>7.4999999999999997E-3</v>
      </c>
      <c r="AE27" s="316">
        <f>E27/2</f>
        <v>1.4999999999999999E-2</v>
      </c>
      <c r="AF27" s="316"/>
      <c r="AG27" s="316"/>
      <c r="AH27" s="316"/>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412" t="s">
        <v>381</v>
      </c>
      <c r="BJ27" s="33"/>
      <c r="BK27" s="33"/>
      <c r="BL27" s="1021" t="s">
        <v>286</v>
      </c>
      <c r="BM27" s="402"/>
      <c r="BN27" s="973" t="str">
        <f>B27</f>
        <v>Definir e implementar los manuales de responsabilidades de Metrosalud</v>
      </c>
      <c r="BO27" s="984"/>
      <c r="BP27" s="978">
        <f>IF(BO27&gt;0,BO27/C27,0)</f>
        <v>0</v>
      </c>
      <c r="BQ27" s="960"/>
      <c r="BR27" s="961" t="e">
        <f>IF(#REF!&gt;0,BQ27/#REF!,0)</f>
        <v>#REF!</v>
      </c>
      <c r="BS27" s="962">
        <f>'[2]Costo por proyecto'!L111</f>
        <v>0</v>
      </c>
      <c r="BT27" s="961" t="e">
        <f>IF(#REF!&gt;0,BS27/#REF!,0)</f>
        <v>#REF!</v>
      </c>
      <c r="BU27" s="963">
        <f>'[2]Costo por proyecto'!M111</f>
        <v>0</v>
      </c>
      <c r="BV27" s="964" t="e">
        <f>IF(#REF!&gt;0,BU27/#REF!,0)</f>
        <v>#REF!</v>
      </c>
      <c r="BW27" s="989">
        <f>SUM(BU27,BS27,BQ27)</f>
        <v>0</v>
      </c>
      <c r="BX27" s="961">
        <f>IF(BW27&gt;0,(BW27/(#REF!+#REF!+#REF!)),0)</f>
        <v>0</v>
      </c>
      <c r="BY27" s="968">
        <f>IF(BP27&gt;0,(BP27/BX27),0)</f>
        <v>0</v>
      </c>
      <c r="BZ27" s="368">
        <f>SUM(F27:BD27)</f>
        <v>0.03</v>
      </c>
      <c r="CA27" s="82"/>
      <c r="CB27" s="368">
        <f>IF(BZ27&gt;0,(CA27/BZ27),0%)</f>
        <v>0</v>
      </c>
      <c r="CC27" s="1014"/>
      <c r="CD27" s="44"/>
      <c r="CE27" s="45"/>
      <c r="CF27" s="46">
        <f>SUM(F27:K27)</f>
        <v>0</v>
      </c>
      <c r="CG27" s="46">
        <f>SUM(P27:Z27)</f>
        <v>0</v>
      </c>
      <c r="CH27" s="46">
        <f>SUM(AI27:AN27)</f>
        <v>0</v>
      </c>
      <c r="CI27" s="46">
        <f>SUM(AS27:BD27)</f>
        <v>0</v>
      </c>
      <c r="CJ27" s="47">
        <f>CF27</f>
        <v>0</v>
      </c>
      <c r="CK27" s="47">
        <f t="shared" si="20"/>
        <v>0</v>
      </c>
      <c r="CL27" s="47">
        <f t="shared" si="20"/>
        <v>0</v>
      </c>
      <c r="CM27" s="48">
        <f t="shared" si="20"/>
        <v>0</v>
      </c>
    </row>
    <row r="28" spans="1:91" s="39" customFormat="1" ht="72">
      <c r="A28" s="1033"/>
      <c r="B28" s="971"/>
      <c r="C28" s="1019"/>
      <c r="D28" s="79" t="s">
        <v>380</v>
      </c>
      <c r="E28" s="53">
        <v>0.06</v>
      </c>
      <c r="F28" s="54"/>
      <c r="G28" s="60"/>
      <c r="H28" s="60"/>
      <c r="I28" s="60"/>
      <c r="J28" s="60"/>
      <c r="K28" s="60"/>
      <c r="L28" s="60"/>
      <c r="M28" s="60"/>
      <c r="N28" s="60"/>
      <c r="O28" s="60"/>
      <c r="P28" s="60"/>
      <c r="Q28" s="60"/>
      <c r="R28" s="60"/>
      <c r="S28" s="60"/>
      <c r="T28" s="60"/>
      <c r="U28" s="60"/>
      <c r="V28" s="60"/>
      <c r="W28" s="60"/>
      <c r="X28" s="60"/>
      <c r="Y28" s="60"/>
      <c r="Z28" s="60"/>
      <c r="AA28" s="60"/>
      <c r="AB28" s="60"/>
      <c r="AC28" s="60"/>
      <c r="AD28" s="60"/>
      <c r="AE28" s="316">
        <f>E28/3</f>
        <v>0.02</v>
      </c>
      <c r="AF28" s="316"/>
      <c r="AG28" s="316"/>
      <c r="AH28" s="316"/>
      <c r="AI28" s="316">
        <f>E28/3</f>
        <v>0.02</v>
      </c>
      <c r="AJ28" s="316"/>
      <c r="AK28" s="316"/>
      <c r="AL28" s="316"/>
      <c r="AM28" s="316"/>
      <c r="AN28" s="316">
        <f>E28/3</f>
        <v>0.02</v>
      </c>
      <c r="AO28" s="316"/>
      <c r="AP28" s="316"/>
      <c r="AQ28" s="316"/>
      <c r="AR28" s="316"/>
      <c r="AS28" s="60"/>
      <c r="AT28" s="60"/>
      <c r="AU28" s="60"/>
      <c r="AV28" s="60"/>
      <c r="AW28" s="60"/>
      <c r="AX28" s="60"/>
      <c r="AY28" s="60"/>
      <c r="AZ28" s="60"/>
      <c r="BA28" s="60"/>
      <c r="BB28" s="60"/>
      <c r="BC28" s="60"/>
      <c r="BD28" s="60"/>
      <c r="BE28" s="60"/>
      <c r="BF28" s="60"/>
      <c r="BG28" s="60"/>
      <c r="BH28" s="60"/>
      <c r="BI28" s="55" t="s">
        <v>382</v>
      </c>
      <c r="BJ28" s="33"/>
      <c r="BK28" s="33"/>
      <c r="BL28" s="1021"/>
      <c r="BM28" s="402"/>
      <c r="BN28" s="974"/>
      <c r="BO28" s="984"/>
      <c r="BP28" s="978"/>
      <c r="BQ28" s="960"/>
      <c r="BR28" s="961"/>
      <c r="BS28" s="962"/>
      <c r="BT28" s="961"/>
      <c r="BU28" s="963"/>
      <c r="BV28" s="964"/>
      <c r="BW28" s="990"/>
      <c r="BX28" s="961"/>
      <c r="BY28" s="968"/>
      <c r="BZ28" s="368">
        <f>SUM(F28:BD28)</f>
        <v>0.06</v>
      </c>
      <c r="CA28" s="82"/>
      <c r="CB28" s="368">
        <f>IF(BZ28&gt;0,(CA28/BZ28),0%)</f>
        <v>0</v>
      </c>
      <c r="CC28" s="1012"/>
      <c r="CD28" s="44"/>
      <c r="CE28" s="45"/>
      <c r="CF28" s="46">
        <f>SUM(F28:K28)</f>
        <v>0</v>
      </c>
      <c r="CG28" s="46">
        <f>SUM(P28:Z28)</f>
        <v>0</v>
      </c>
      <c r="CH28" s="46">
        <f>SUM(AI28:AN28)</f>
        <v>0.04</v>
      </c>
      <c r="CI28" s="46">
        <f>SUM(AS28:BD28)</f>
        <v>0</v>
      </c>
      <c r="CJ28" s="47">
        <f>CF28</f>
        <v>0</v>
      </c>
      <c r="CK28" s="47">
        <f t="shared" si="20"/>
        <v>0</v>
      </c>
      <c r="CL28" s="47">
        <f t="shared" si="20"/>
        <v>0.04</v>
      </c>
      <c r="CM28" s="48">
        <f t="shared" si="20"/>
        <v>0.04</v>
      </c>
    </row>
    <row r="29" spans="1:91" s="39" customFormat="1" ht="72">
      <c r="A29" s="1033"/>
      <c r="B29" s="971"/>
      <c r="C29" s="1019"/>
      <c r="D29" s="79" t="s">
        <v>383</v>
      </c>
      <c r="E29" s="81">
        <v>0.03</v>
      </c>
      <c r="F29" s="54"/>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316">
        <f>E29</f>
        <v>0.03</v>
      </c>
      <c r="AO29" s="316"/>
      <c r="AP29" s="316"/>
      <c r="AQ29" s="316"/>
      <c r="AR29" s="316"/>
      <c r="AS29" s="60"/>
      <c r="AT29" s="60"/>
      <c r="AU29" s="60"/>
      <c r="AV29" s="60"/>
      <c r="AW29" s="60"/>
      <c r="AX29" s="60"/>
      <c r="AY29" s="60"/>
      <c r="AZ29" s="60"/>
      <c r="BA29" s="60"/>
      <c r="BB29" s="60"/>
      <c r="BC29" s="60"/>
      <c r="BD29" s="60"/>
      <c r="BE29" s="60"/>
      <c r="BF29" s="60"/>
      <c r="BG29" s="60"/>
      <c r="BH29" s="60"/>
      <c r="BI29" s="55" t="s">
        <v>382</v>
      </c>
      <c r="BJ29" s="33"/>
      <c r="BK29" s="33"/>
      <c r="BL29" s="1021"/>
      <c r="BM29" s="402"/>
      <c r="BN29" s="974"/>
      <c r="BO29" s="984"/>
      <c r="BP29" s="978"/>
      <c r="BQ29" s="960"/>
      <c r="BR29" s="961"/>
      <c r="BS29" s="962"/>
      <c r="BT29" s="961"/>
      <c r="BU29" s="963"/>
      <c r="BV29" s="964"/>
      <c r="BW29" s="990"/>
      <c r="BX29" s="961"/>
      <c r="BY29" s="968"/>
      <c r="BZ29" s="368"/>
      <c r="CA29" s="82"/>
      <c r="CB29" s="368"/>
      <c r="CC29" s="1012"/>
      <c r="CD29" s="44"/>
      <c r="CE29" s="45"/>
      <c r="CF29" s="46"/>
      <c r="CG29" s="46"/>
      <c r="CH29" s="46"/>
      <c r="CI29" s="46"/>
      <c r="CJ29" s="47"/>
      <c r="CK29" s="47"/>
      <c r="CL29" s="47"/>
      <c r="CM29" s="48"/>
    </row>
    <row r="30" spans="1:91" s="39" customFormat="1" ht="72.599999999999994" thickBot="1">
      <c r="A30" s="1033"/>
      <c r="B30" s="1018"/>
      <c r="C30" s="1020"/>
      <c r="D30" s="430" t="s">
        <v>384</v>
      </c>
      <c r="E30" s="431">
        <v>0.06</v>
      </c>
      <c r="F30" s="432"/>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4">
        <f>E30</f>
        <v>0.06</v>
      </c>
      <c r="AT30" s="434"/>
      <c r="AU30" s="434"/>
      <c r="AV30" s="434"/>
      <c r="AW30" s="434"/>
      <c r="AX30" s="433"/>
      <c r="AY30" s="433"/>
      <c r="AZ30" s="433"/>
      <c r="BA30" s="433"/>
      <c r="BB30" s="433"/>
      <c r="BC30" s="433"/>
      <c r="BD30" s="433"/>
      <c r="BE30" s="468"/>
      <c r="BF30" s="468"/>
      <c r="BG30" s="468"/>
      <c r="BH30" s="468"/>
      <c r="BI30" s="55" t="s">
        <v>385</v>
      </c>
      <c r="BJ30" s="33"/>
      <c r="BK30" s="33"/>
      <c r="BL30" s="1022"/>
      <c r="BM30" s="402"/>
      <c r="BN30" s="974"/>
      <c r="BO30" s="984"/>
      <c r="BP30" s="978"/>
      <c r="BQ30" s="960"/>
      <c r="BR30" s="961"/>
      <c r="BS30" s="962"/>
      <c r="BT30" s="961"/>
      <c r="BU30" s="963"/>
      <c r="BV30" s="964"/>
      <c r="BW30" s="991"/>
      <c r="BX30" s="961"/>
      <c r="BY30" s="968"/>
      <c r="BZ30" s="368">
        <f>SUM(F30:BD30)</f>
        <v>0.06</v>
      </c>
      <c r="CA30" s="82"/>
      <c r="CB30" s="368">
        <f>IF(BZ30&gt;0,(CA30/BZ30),0%)</f>
        <v>0</v>
      </c>
      <c r="CC30" s="1013"/>
      <c r="CD30" s="66"/>
      <c r="CE30" s="52">
        <f>IF(SUM(CM27:CM30)&gt;0,SUM(CA27:CA30)/SUM(CM27:CM30),100%)</f>
        <v>0</v>
      </c>
      <c r="CF30" s="46">
        <f>SUM(F30:K30)</f>
        <v>0</v>
      </c>
      <c r="CG30" s="46">
        <f>SUM(P30:Z30)</f>
        <v>0</v>
      </c>
      <c r="CH30" s="46">
        <f>SUM(AI30:AN30)</f>
        <v>0</v>
      </c>
      <c r="CI30" s="46">
        <f>SUM(AS30:BD30)</f>
        <v>0.06</v>
      </c>
      <c r="CJ30" s="47">
        <f>CF30</f>
        <v>0</v>
      </c>
      <c r="CK30" s="47">
        <f t="shared" ref="CK30:CM32" si="21">CJ30+CG30</f>
        <v>0</v>
      </c>
      <c r="CL30" s="47">
        <f t="shared" si="21"/>
        <v>0</v>
      </c>
      <c r="CM30" s="48">
        <f t="shared" si="21"/>
        <v>0.06</v>
      </c>
    </row>
    <row r="31" spans="1:91" s="39" customFormat="1" ht="87" customHeight="1" thickTop="1">
      <c r="A31" s="1033"/>
      <c r="B31" s="971" t="s">
        <v>411</v>
      </c>
      <c r="C31" s="1019" t="s">
        <v>412</v>
      </c>
      <c r="D31" s="152" t="s">
        <v>328</v>
      </c>
      <c r="E31" s="107">
        <v>0.03</v>
      </c>
      <c r="F31" s="54"/>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413">
        <f>$E$31/2</f>
        <v>1.4999999999999999E-2</v>
      </c>
      <c r="AJ31" s="413"/>
      <c r="AK31" s="413"/>
      <c r="AL31" s="413"/>
      <c r="AM31" s="413"/>
      <c r="AN31" s="413">
        <f>$E$31/2</f>
        <v>1.4999999999999999E-2</v>
      </c>
      <c r="AO31" s="413"/>
      <c r="AP31" s="413"/>
      <c r="AQ31" s="413"/>
      <c r="AR31" s="413"/>
      <c r="AS31" s="395"/>
      <c r="AT31" s="395"/>
      <c r="AU31" s="395"/>
      <c r="AV31" s="395"/>
      <c r="AW31" s="395"/>
      <c r="AX31" s="395"/>
      <c r="AY31" s="395"/>
      <c r="AZ31" s="395"/>
      <c r="BA31" s="395"/>
      <c r="BB31" s="395"/>
      <c r="BC31" s="395"/>
      <c r="BD31" s="395"/>
      <c r="BE31" s="395"/>
      <c r="BF31" s="395"/>
      <c r="BG31" s="395"/>
      <c r="BH31" s="395"/>
      <c r="BI31" s="412" t="s">
        <v>329</v>
      </c>
      <c r="BJ31" s="33"/>
      <c r="BK31" s="33"/>
      <c r="BL31" s="1021" t="s">
        <v>286</v>
      </c>
      <c r="BM31" s="402"/>
      <c r="BN31" s="973" t="str">
        <f>B31</f>
        <v>Ajustar la plataforma WEB de Procesos</v>
      </c>
      <c r="BO31" s="984"/>
      <c r="BP31" s="978">
        <f>IF(BO31&gt;0,BO31/C31,0)</f>
        <v>0</v>
      </c>
      <c r="BQ31" s="960"/>
      <c r="BR31" s="961" t="e">
        <f>IF(#REF!&gt;0,BQ31/#REF!,0)</f>
        <v>#REF!</v>
      </c>
      <c r="BS31" s="962">
        <f>'[2]Costo por proyecto'!L120</f>
        <v>0</v>
      </c>
      <c r="BT31" s="961" t="e">
        <f>IF(#REF!&gt;0,BS31/#REF!,0)</f>
        <v>#REF!</v>
      </c>
      <c r="BU31" s="963">
        <f>'[2]Costo por proyecto'!M120</f>
        <v>0</v>
      </c>
      <c r="BV31" s="964" t="e">
        <f>IF(#REF!&gt;0,BU31/#REF!,0)</f>
        <v>#REF!</v>
      </c>
      <c r="BW31" s="989">
        <f>SUM(BU31,BS31,BQ31)</f>
        <v>0</v>
      </c>
      <c r="BX31" s="961">
        <f>IF(BW31&gt;0,(BW31/(#REF!+#REF!+#REF!)),0)</f>
        <v>0</v>
      </c>
      <c r="BY31" s="968">
        <f>IF(BP31&gt;0,(BP31/BX31),0)</f>
        <v>0</v>
      </c>
      <c r="BZ31" s="368">
        <f>SUM(F31:BD31)</f>
        <v>0.03</v>
      </c>
      <c r="CA31" s="51"/>
      <c r="CB31" s="368">
        <f>IF(BZ31&gt;0,(CA31/BZ31),0%)</f>
        <v>0</v>
      </c>
      <c r="CC31" s="1014"/>
      <c r="CD31" s="44"/>
      <c r="CE31" s="45"/>
      <c r="CF31" s="46">
        <f>SUM(F31:K31)</f>
        <v>0</v>
      </c>
      <c r="CG31" s="46">
        <f>SUM(P31:Z31)</f>
        <v>0</v>
      </c>
      <c r="CH31" s="46">
        <f>SUM(AI31:AN31)</f>
        <v>0.03</v>
      </c>
      <c r="CI31" s="46">
        <f>SUM(AS31:BD31)</f>
        <v>0</v>
      </c>
      <c r="CJ31" s="47">
        <f>CF31</f>
        <v>0</v>
      </c>
      <c r="CK31" s="47">
        <f t="shared" si="21"/>
        <v>0</v>
      </c>
      <c r="CL31" s="47">
        <f t="shared" si="21"/>
        <v>0.03</v>
      </c>
      <c r="CM31" s="48">
        <f t="shared" si="21"/>
        <v>0.03</v>
      </c>
    </row>
    <row r="32" spans="1:91" s="39" customFormat="1" ht="87" customHeight="1" thickBot="1">
      <c r="A32" s="1033"/>
      <c r="B32" s="971"/>
      <c r="C32" s="1019"/>
      <c r="D32" s="79" t="s">
        <v>330</v>
      </c>
      <c r="E32" s="53">
        <v>0.03</v>
      </c>
      <c r="F32" s="54"/>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316">
        <f>$E$32/3</f>
        <v>0.01</v>
      </c>
      <c r="AT32" s="316"/>
      <c r="AU32" s="316"/>
      <c r="AV32" s="316"/>
      <c r="AW32" s="316"/>
      <c r="AX32" s="316">
        <f>$E$32/3</f>
        <v>0.01</v>
      </c>
      <c r="AY32" s="316"/>
      <c r="AZ32" s="316"/>
      <c r="BA32" s="316"/>
      <c r="BB32" s="316"/>
      <c r="BC32" s="316"/>
      <c r="BD32" s="316">
        <f>$E$32/3</f>
        <v>0.01</v>
      </c>
      <c r="BE32" s="316"/>
      <c r="BF32" s="316"/>
      <c r="BG32" s="316"/>
      <c r="BH32" s="316"/>
      <c r="BI32" s="55" t="s">
        <v>329</v>
      </c>
      <c r="BJ32" s="33"/>
      <c r="BK32" s="33"/>
      <c r="BL32" s="1021"/>
      <c r="BM32" s="402"/>
      <c r="BN32" s="974"/>
      <c r="BO32" s="984"/>
      <c r="BP32" s="978"/>
      <c r="BQ32" s="960"/>
      <c r="BR32" s="961"/>
      <c r="BS32" s="962"/>
      <c r="BT32" s="961"/>
      <c r="BU32" s="963"/>
      <c r="BV32" s="964"/>
      <c r="BW32" s="990"/>
      <c r="BX32" s="961"/>
      <c r="BY32" s="968"/>
      <c r="BZ32" s="368">
        <f>SUM(F32:BD32)</f>
        <v>0.03</v>
      </c>
      <c r="CA32" s="51"/>
      <c r="CB32" s="368">
        <f>IF(BZ32&gt;0,(CA32/BZ32),0%)</f>
        <v>0</v>
      </c>
      <c r="CC32" s="1012"/>
      <c r="CD32" s="44"/>
      <c r="CE32" s="83"/>
      <c r="CF32" s="46">
        <f>SUM(F32:K32)</f>
        <v>0</v>
      </c>
      <c r="CG32" s="46">
        <f>SUM(P32:Z32)</f>
        <v>0</v>
      </c>
      <c r="CH32" s="46">
        <f>SUM(AI32:AN32)</f>
        <v>0</v>
      </c>
      <c r="CI32" s="46">
        <f>SUM(AS32:BD32)</f>
        <v>0.03</v>
      </c>
      <c r="CJ32" s="47">
        <f>CF32</f>
        <v>0</v>
      </c>
      <c r="CK32" s="47">
        <f t="shared" si="21"/>
        <v>0</v>
      </c>
      <c r="CL32" s="47">
        <f t="shared" si="21"/>
        <v>0</v>
      </c>
      <c r="CM32" s="48">
        <f t="shared" si="21"/>
        <v>0.03</v>
      </c>
    </row>
    <row r="33" spans="1:91" s="29" customFormat="1" ht="16.2" thickBot="1">
      <c r="A33" s="75"/>
      <c r="B33" s="76"/>
      <c r="C33" s="77"/>
      <c r="D33" s="84" t="s">
        <v>154</v>
      </c>
      <c r="E33" s="78">
        <f>SUM(E13:E32)</f>
        <v>1.0000000000000004</v>
      </c>
      <c r="F33" s="78">
        <f>SUM(F13:F32)</f>
        <v>0</v>
      </c>
      <c r="G33" s="78">
        <f t="shared" ref="G33:AE33" si="22">SUM(G13:G32)+F33</f>
        <v>0</v>
      </c>
      <c r="H33" s="78">
        <f t="shared" si="22"/>
        <v>0</v>
      </c>
      <c r="I33" s="78">
        <f t="shared" si="22"/>
        <v>5.0000000000000001E-3</v>
      </c>
      <c r="J33" s="78">
        <f t="shared" si="22"/>
        <v>0.01</v>
      </c>
      <c r="K33" s="78">
        <f t="shared" si="22"/>
        <v>1.2500000000000001E-2</v>
      </c>
      <c r="L33" s="78">
        <f t="shared" si="22"/>
        <v>1.5000000000000001E-2</v>
      </c>
      <c r="M33" s="78">
        <f t="shared" si="22"/>
        <v>1.7500000000000002E-2</v>
      </c>
      <c r="N33" s="78">
        <f t="shared" si="22"/>
        <v>0.02</v>
      </c>
      <c r="O33" s="78">
        <f t="shared" si="22"/>
        <v>0.02</v>
      </c>
      <c r="P33" s="78">
        <f t="shared" si="22"/>
        <v>0.02</v>
      </c>
      <c r="Q33" s="78">
        <f t="shared" si="22"/>
        <v>2.8333333333333335E-2</v>
      </c>
      <c r="R33" s="78">
        <f t="shared" si="22"/>
        <v>4.6666666666666669E-2</v>
      </c>
      <c r="S33" s="78">
        <f t="shared" si="22"/>
        <v>6.5000000000000002E-2</v>
      </c>
      <c r="T33" s="78">
        <f t="shared" si="22"/>
        <v>8.3333333333333343E-2</v>
      </c>
      <c r="U33" s="78">
        <f t="shared" si="22"/>
        <v>0.10166666666666668</v>
      </c>
      <c r="V33" s="78">
        <f t="shared" si="22"/>
        <v>0.11000000000000001</v>
      </c>
      <c r="W33" s="78">
        <f t="shared" si="22"/>
        <v>0.11833333333333335</v>
      </c>
      <c r="X33" s="78">
        <f t="shared" si="22"/>
        <v>0.12666666666666668</v>
      </c>
      <c r="Y33" s="78">
        <f t="shared" si="22"/>
        <v>0.13500000000000001</v>
      </c>
      <c r="Z33" s="78">
        <f t="shared" si="22"/>
        <v>0.14333333333333334</v>
      </c>
      <c r="AA33" s="78">
        <f t="shared" si="22"/>
        <v>0.15791666666666668</v>
      </c>
      <c r="AB33" s="78">
        <f t="shared" si="22"/>
        <v>0.20583333333333334</v>
      </c>
      <c r="AC33" s="78">
        <f t="shared" si="22"/>
        <v>0.25291666666666668</v>
      </c>
      <c r="AD33" s="78">
        <f t="shared" si="22"/>
        <v>0.32</v>
      </c>
      <c r="AE33" s="78">
        <f t="shared" si="22"/>
        <v>0.4341666666666667</v>
      </c>
      <c r="AF33" s="78"/>
      <c r="AG33" s="78"/>
      <c r="AH33" s="78"/>
      <c r="AI33" s="78">
        <f>SUM(AI13:AI32)+AE33</f>
        <v>0.48803333333333337</v>
      </c>
      <c r="AJ33" s="78"/>
      <c r="AK33" s="78"/>
      <c r="AL33" s="78"/>
      <c r="AM33" s="78"/>
      <c r="AN33" s="78">
        <f>SUM(AN13:AN32)+AI33</f>
        <v>0.59740000000000004</v>
      </c>
      <c r="AO33" s="78"/>
      <c r="AP33" s="78"/>
      <c r="AQ33" s="78"/>
      <c r="AR33" s="78"/>
      <c r="AS33" s="78">
        <f>SUM(AS13:AS32)+AN33</f>
        <v>0.71123333333333338</v>
      </c>
      <c r="AT33" s="78"/>
      <c r="AU33" s="78"/>
      <c r="AV33" s="78"/>
      <c r="AW33" s="78"/>
      <c r="AX33" s="78">
        <f>SUM(AX13:AX32)+AS33</f>
        <v>0.77806666666666668</v>
      </c>
      <c r="AY33" s="78"/>
      <c r="AZ33" s="78"/>
      <c r="BA33" s="78"/>
      <c r="BB33" s="78"/>
      <c r="BC33" s="78"/>
      <c r="BD33" s="78">
        <f>SUM(BD13:BD32)+AX33</f>
        <v>0.84543333333333337</v>
      </c>
      <c r="BE33" s="78"/>
      <c r="BF33" s="78"/>
      <c r="BG33" s="78"/>
      <c r="BH33" s="78"/>
      <c r="BI33" s="85"/>
      <c r="BJ33" s="86"/>
      <c r="BK33" s="86"/>
      <c r="BL33" s="87"/>
      <c r="BM33" s="88"/>
      <c r="BN33" s="88"/>
      <c r="BO33" s="89"/>
      <c r="BP33" s="90"/>
      <c r="BQ33" s="90">
        <f>SUM(BQ13:BQ32)</f>
        <v>0</v>
      </c>
      <c r="BR33" s="90"/>
      <c r="BS33" s="91">
        <f>SUM(BS13:BS32)</f>
        <v>0</v>
      </c>
      <c r="BT33" s="90"/>
      <c r="BU33" s="92">
        <f>SUM(BU13:BU32)</f>
        <v>0</v>
      </c>
      <c r="BV33" s="93"/>
      <c r="BW33" s="91">
        <f>SUM(BW13:BW32)</f>
        <v>0</v>
      </c>
      <c r="BX33" s="90"/>
      <c r="BY33" s="94"/>
      <c r="BZ33" s="95">
        <f>SUM(BZ13:BZ32)</f>
        <v>0.53720000000000001</v>
      </c>
      <c r="CA33" s="95">
        <f>SUM(CA13:CA32)</f>
        <v>0</v>
      </c>
      <c r="CB33" s="96">
        <f>CA33/BZ33</f>
        <v>0</v>
      </c>
      <c r="CC33" s="97"/>
      <c r="CD33" s="98"/>
      <c r="CE33" s="99">
        <f>SUM(CJ13:CJ32)</f>
        <v>1.2500000000000001E-2</v>
      </c>
      <c r="CF33" s="98"/>
      <c r="CG33" s="98"/>
      <c r="CH33" s="98"/>
      <c r="CI33" s="98"/>
      <c r="CJ33" s="98"/>
      <c r="CK33" s="98"/>
      <c r="CL33" s="98"/>
      <c r="CM33" s="98"/>
    </row>
    <row r="34" spans="1:91" s="39" customFormat="1" ht="53.25" customHeight="1">
      <c r="A34" s="980" t="e">
        <f>'[2]Costo por proyecto'!A199</f>
        <v>#REF!</v>
      </c>
      <c r="B34" s="970">
        <f>'[2]PLAN ACCIÓN LÍNEA .'!H27</f>
        <v>0</v>
      </c>
      <c r="C34" s="994" t="e">
        <f>'[2]PLAN ACCIÓN LÍNEA .'!I26+'[2]PLAN ACCIÓN LÍNEA .'!J26</f>
        <v>#REF!</v>
      </c>
      <c r="D34" s="230"/>
      <c r="E34" s="30"/>
      <c r="F34" s="31"/>
      <c r="G34" s="231"/>
      <c r="H34" s="231"/>
      <c r="I34" s="231"/>
      <c r="J34" s="231"/>
      <c r="K34" s="231"/>
      <c r="L34" s="231"/>
      <c r="M34" s="231"/>
      <c r="N34" s="231"/>
      <c r="O34" s="231"/>
      <c r="P34" s="231"/>
      <c r="Q34" s="231"/>
      <c r="R34" s="231"/>
      <c r="S34" s="231"/>
      <c r="T34" s="231"/>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469"/>
      <c r="BF34" s="469"/>
      <c r="BG34" s="469"/>
      <c r="BH34" s="469"/>
      <c r="BI34" s="1015"/>
      <c r="BJ34" s="32"/>
      <c r="BK34" s="33"/>
      <c r="BL34" s="62"/>
      <c r="BM34" s="399"/>
      <c r="BN34" s="973">
        <f>B34</f>
        <v>0</v>
      </c>
      <c r="BO34" s="995"/>
      <c r="BP34" s="996">
        <f>IF(BO34&gt;0,BO34/C34,0)</f>
        <v>0</v>
      </c>
      <c r="BQ34" s="997"/>
      <c r="BR34" s="986" t="e">
        <f>IF(#REF!&gt;0,BQ34/#REF!,0)</f>
        <v>#REF!</v>
      </c>
      <c r="BS34" s="985">
        <f>'[2]Costo por proyecto'!L211</f>
        <v>0</v>
      </c>
      <c r="BT34" s="986" t="e">
        <f>IF(#REF!&gt;0,BS34/#REF!,0)</f>
        <v>#REF!</v>
      </c>
      <c r="BU34" s="987">
        <f>'[2]Costo por proyecto'!M211</f>
        <v>0</v>
      </c>
      <c r="BV34" s="988" t="e">
        <f>IF(#REF!&gt;0,BU34/#REF!,0)</f>
        <v>#REF!</v>
      </c>
      <c r="BW34" s="965">
        <f>SUM(BU34,BS34,BQ34)</f>
        <v>0</v>
      </c>
      <c r="BX34" s="986">
        <f>IF(BW34&gt;0,(BW34/(#REF!+#REF!+#REF!)),0)</f>
        <v>0</v>
      </c>
      <c r="BY34" s="968">
        <f>IF(BP34&gt;0,(BP34/BX34),0)</f>
        <v>0</v>
      </c>
      <c r="BZ34" s="368">
        <f t="shared" ref="BZ34:BZ45" si="23">SUM(F34:BD34)</f>
        <v>0</v>
      </c>
      <c r="CA34" s="51"/>
      <c r="CB34" s="368">
        <f t="shared" ref="CB34:CB45" si="24">IF(BZ34&gt;0,(CA34/BZ34),0%)</f>
        <v>0</v>
      </c>
      <c r="CC34" s="1011"/>
      <c r="CD34" s="34"/>
      <c r="CE34" s="45"/>
      <c r="CF34" s="36">
        <f t="shared" ref="CF34:CF45" si="25">SUM(F34:K34)</f>
        <v>0</v>
      </c>
      <c r="CG34" s="36">
        <f t="shared" ref="CG34:CG45" si="26">SUM(P34:Z34)</f>
        <v>0</v>
      </c>
      <c r="CH34" s="36">
        <f t="shared" ref="CH34:CH45" si="27">SUM(AI34:AN34)</f>
        <v>0</v>
      </c>
      <c r="CI34" s="36">
        <f t="shared" ref="CI34:CI45" si="28">SUM(AS34:BD34)</f>
        <v>0</v>
      </c>
      <c r="CJ34" s="37">
        <f t="shared" ref="CJ34:CJ45" si="29">CF34</f>
        <v>0</v>
      </c>
      <c r="CK34" s="37">
        <f t="shared" ref="CK34:CM45" si="30">CJ34+CG34</f>
        <v>0</v>
      </c>
      <c r="CL34" s="37">
        <f t="shared" si="30"/>
        <v>0</v>
      </c>
      <c r="CM34" s="38">
        <f t="shared" si="30"/>
        <v>0</v>
      </c>
    </row>
    <row r="35" spans="1:91" s="39" customFormat="1" ht="56.25" customHeight="1">
      <c r="A35" s="981"/>
      <c r="B35" s="971"/>
      <c r="C35" s="969"/>
      <c r="D35" s="40"/>
      <c r="E35" s="53"/>
      <c r="F35" s="73"/>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418"/>
      <c r="BF35" s="418"/>
      <c r="BG35" s="418"/>
      <c r="BH35" s="418"/>
      <c r="BI35" s="992"/>
      <c r="BJ35" s="32"/>
      <c r="BK35" s="33"/>
      <c r="BL35" s="62"/>
      <c r="BM35" s="399"/>
      <c r="BN35" s="974"/>
      <c r="BO35" s="984"/>
      <c r="BP35" s="978"/>
      <c r="BQ35" s="960"/>
      <c r="BR35" s="961"/>
      <c r="BS35" s="962"/>
      <c r="BT35" s="961"/>
      <c r="BU35" s="963"/>
      <c r="BV35" s="964"/>
      <c r="BW35" s="966"/>
      <c r="BX35" s="961"/>
      <c r="BY35" s="968"/>
      <c r="BZ35" s="368">
        <f t="shared" si="23"/>
        <v>0</v>
      </c>
      <c r="CA35" s="51"/>
      <c r="CB35" s="368">
        <f t="shared" si="24"/>
        <v>0</v>
      </c>
      <c r="CC35" s="1012"/>
      <c r="CD35" s="44"/>
      <c r="CE35" s="63"/>
      <c r="CF35" s="46">
        <f t="shared" si="25"/>
        <v>0</v>
      </c>
      <c r="CG35" s="46">
        <f t="shared" si="26"/>
        <v>0</v>
      </c>
      <c r="CH35" s="46">
        <f t="shared" si="27"/>
        <v>0</v>
      </c>
      <c r="CI35" s="46">
        <f t="shared" si="28"/>
        <v>0</v>
      </c>
      <c r="CJ35" s="47">
        <f t="shared" si="29"/>
        <v>0</v>
      </c>
      <c r="CK35" s="47">
        <f t="shared" si="30"/>
        <v>0</v>
      </c>
      <c r="CL35" s="47">
        <f t="shared" si="30"/>
        <v>0</v>
      </c>
      <c r="CM35" s="48">
        <f t="shared" si="30"/>
        <v>0</v>
      </c>
    </row>
    <row r="36" spans="1:91" s="39" customFormat="1" ht="41.25" customHeight="1" thickBot="1">
      <c r="A36" s="981"/>
      <c r="B36" s="979"/>
      <c r="C36" s="969"/>
      <c r="D36" s="40"/>
      <c r="E36" s="53"/>
      <c r="F36" s="73"/>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418"/>
      <c r="BF36" s="418"/>
      <c r="BG36" s="418"/>
      <c r="BH36" s="418"/>
      <c r="BI36" s="992"/>
      <c r="BJ36" s="32"/>
      <c r="BK36" s="33"/>
      <c r="BL36" s="62"/>
      <c r="BM36" s="399"/>
      <c r="BN36" s="974"/>
      <c r="BO36" s="984"/>
      <c r="BP36" s="978"/>
      <c r="BQ36" s="960"/>
      <c r="BR36" s="961"/>
      <c r="BS36" s="962"/>
      <c r="BT36" s="961"/>
      <c r="BU36" s="963"/>
      <c r="BV36" s="964"/>
      <c r="BW36" s="967"/>
      <c r="BX36" s="961"/>
      <c r="BY36" s="968"/>
      <c r="BZ36" s="368">
        <f t="shared" si="23"/>
        <v>0</v>
      </c>
      <c r="CA36" s="51"/>
      <c r="CB36" s="368">
        <f t="shared" si="24"/>
        <v>0</v>
      </c>
      <c r="CC36" s="1013"/>
      <c r="CD36" s="44"/>
      <c r="CE36" s="52">
        <f>IF(SUM(CM34:CM36)&gt;0,SUM(CA34:CA36)/SUM(CM34:CM36),100%)</f>
        <v>1</v>
      </c>
      <c r="CF36" s="46">
        <f t="shared" si="25"/>
        <v>0</v>
      </c>
      <c r="CG36" s="46">
        <f t="shared" si="26"/>
        <v>0</v>
      </c>
      <c r="CH36" s="46">
        <f t="shared" si="27"/>
        <v>0</v>
      </c>
      <c r="CI36" s="46">
        <f t="shared" si="28"/>
        <v>0</v>
      </c>
      <c r="CJ36" s="47">
        <f t="shared" si="29"/>
        <v>0</v>
      </c>
      <c r="CK36" s="47">
        <f t="shared" si="30"/>
        <v>0</v>
      </c>
      <c r="CL36" s="47">
        <f t="shared" si="30"/>
        <v>0</v>
      </c>
      <c r="CM36" s="48">
        <f t="shared" si="30"/>
        <v>0</v>
      </c>
    </row>
    <row r="37" spans="1:91" s="39" customFormat="1" ht="55.5" customHeight="1">
      <c r="A37" s="981"/>
      <c r="B37" s="969">
        <f>'[2]PLAN ACCIÓN LÍNEA .'!H28</f>
        <v>0</v>
      </c>
      <c r="C37" s="969" t="e">
        <f>'[2]PLAN ACCIÓN LÍNEA .'!I27+'[2]PLAN ACCIÓN LÍNEA .'!J27</f>
        <v>#REF!</v>
      </c>
      <c r="D37" s="55"/>
      <c r="E37" s="5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417"/>
      <c r="BF37" s="417"/>
      <c r="BG37" s="417"/>
      <c r="BH37" s="417"/>
      <c r="BI37" s="1001"/>
      <c r="BJ37" s="56"/>
      <c r="BK37" s="57"/>
      <c r="BL37" s="67"/>
      <c r="BM37" s="401"/>
      <c r="BN37" s="973">
        <f>B37</f>
        <v>0</v>
      </c>
      <c r="BO37" s="984"/>
      <c r="BP37" s="978">
        <f>IF(BO37&gt;0,BO37/C37,0)</f>
        <v>0</v>
      </c>
      <c r="BQ37" s="960"/>
      <c r="BR37" s="961" t="e">
        <f>IF(#REF!&gt;0,BQ37/#REF!,0)</f>
        <v>#REF!</v>
      </c>
      <c r="BS37" s="962">
        <f>'[2]Costo por proyecto'!L222</f>
        <v>0</v>
      </c>
      <c r="BT37" s="961" t="e">
        <f>IF(#REF!&gt;0,BS37/#REF!,0)</f>
        <v>#REF!</v>
      </c>
      <c r="BU37" s="963">
        <f>'[2]Costo por proyecto'!M222</f>
        <v>0</v>
      </c>
      <c r="BV37" s="964" t="e">
        <f>IF(#REF!&gt;0,BU37/#REF!,0)</f>
        <v>#REF!</v>
      </c>
      <c r="BW37" s="965">
        <f>SUM(BU37,BS37,BQ37)</f>
        <v>0</v>
      </c>
      <c r="BX37" s="961">
        <f>IF(BW37&gt;0,(BW37/(#REF!+#REF!+#REF!)),0)</f>
        <v>0</v>
      </c>
      <c r="BY37" s="968">
        <f>IF(BP37&gt;0,(BP37/BX37),0)</f>
        <v>0</v>
      </c>
      <c r="BZ37" s="368">
        <f t="shared" si="23"/>
        <v>0</v>
      </c>
      <c r="CA37" s="51"/>
      <c r="CB37" s="368">
        <f t="shared" si="24"/>
        <v>0</v>
      </c>
      <c r="CC37" s="1014"/>
      <c r="CD37" s="59"/>
      <c r="CE37" s="45"/>
      <c r="CF37" s="36">
        <f t="shared" si="25"/>
        <v>0</v>
      </c>
      <c r="CG37" s="36">
        <f t="shared" si="26"/>
        <v>0</v>
      </c>
      <c r="CH37" s="36">
        <f t="shared" si="27"/>
        <v>0</v>
      </c>
      <c r="CI37" s="36">
        <f t="shared" si="28"/>
        <v>0</v>
      </c>
      <c r="CJ37" s="37">
        <f t="shared" si="29"/>
        <v>0</v>
      </c>
      <c r="CK37" s="37">
        <f t="shared" si="30"/>
        <v>0</v>
      </c>
      <c r="CL37" s="37">
        <f t="shared" si="30"/>
        <v>0</v>
      </c>
      <c r="CM37" s="38">
        <f t="shared" si="30"/>
        <v>0</v>
      </c>
    </row>
    <row r="38" spans="1:91" s="39" customFormat="1" ht="55.5" customHeight="1">
      <c r="A38" s="981"/>
      <c r="B38" s="969"/>
      <c r="C38" s="969"/>
      <c r="D38" s="55"/>
      <c r="E38" s="53"/>
      <c r="F38" s="73"/>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418"/>
      <c r="BF38" s="418"/>
      <c r="BG38" s="418"/>
      <c r="BH38" s="418"/>
      <c r="BI38" s="992"/>
      <c r="BJ38" s="32"/>
      <c r="BK38" s="33"/>
      <c r="BL38" s="62"/>
      <c r="BM38" s="399"/>
      <c r="BN38" s="974"/>
      <c r="BO38" s="984"/>
      <c r="BP38" s="978"/>
      <c r="BQ38" s="960"/>
      <c r="BR38" s="961"/>
      <c r="BS38" s="962"/>
      <c r="BT38" s="961"/>
      <c r="BU38" s="963"/>
      <c r="BV38" s="964"/>
      <c r="BW38" s="966"/>
      <c r="BX38" s="961"/>
      <c r="BY38" s="968"/>
      <c r="BZ38" s="368">
        <f t="shared" si="23"/>
        <v>0</v>
      </c>
      <c r="CA38" s="51"/>
      <c r="CB38" s="368">
        <f t="shared" si="24"/>
        <v>0</v>
      </c>
      <c r="CC38" s="1012"/>
      <c r="CD38" s="44"/>
      <c r="CE38" s="52"/>
      <c r="CF38" s="46">
        <f t="shared" si="25"/>
        <v>0</v>
      </c>
      <c r="CG38" s="46">
        <f t="shared" si="26"/>
        <v>0</v>
      </c>
      <c r="CH38" s="46">
        <f t="shared" si="27"/>
        <v>0</v>
      </c>
      <c r="CI38" s="46">
        <f t="shared" si="28"/>
        <v>0</v>
      </c>
      <c r="CJ38" s="47">
        <f t="shared" si="29"/>
        <v>0</v>
      </c>
      <c r="CK38" s="47">
        <f t="shared" si="30"/>
        <v>0</v>
      </c>
      <c r="CL38" s="47">
        <f t="shared" si="30"/>
        <v>0</v>
      </c>
      <c r="CM38" s="48">
        <f t="shared" si="30"/>
        <v>0</v>
      </c>
    </row>
    <row r="39" spans="1:91" s="39" customFormat="1" ht="55.5" customHeight="1" thickBot="1">
      <c r="A39" s="981"/>
      <c r="B39" s="969"/>
      <c r="C39" s="969"/>
      <c r="D39" s="55"/>
      <c r="E39" s="53"/>
      <c r="F39" s="73"/>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993"/>
      <c r="BJ39" s="33"/>
      <c r="BK39" s="33"/>
      <c r="BL39" s="64"/>
      <c r="BM39" s="399"/>
      <c r="BN39" s="974"/>
      <c r="BO39" s="984"/>
      <c r="BP39" s="978"/>
      <c r="BQ39" s="960"/>
      <c r="BR39" s="961"/>
      <c r="BS39" s="962"/>
      <c r="BT39" s="961"/>
      <c r="BU39" s="963"/>
      <c r="BV39" s="964"/>
      <c r="BW39" s="967"/>
      <c r="BX39" s="961"/>
      <c r="BY39" s="968"/>
      <c r="BZ39" s="368">
        <f t="shared" si="23"/>
        <v>0</v>
      </c>
      <c r="CA39" s="51"/>
      <c r="CB39" s="368">
        <f t="shared" si="24"/>
        <v>0</v>
      </c>
      <c r="CC39" s="1013"/>
      <c r="CD39" s="66"/>
      <c r="CE39" s="52">
        <f>IF(SUM(CM37:CM39)&gt;0,SUM(CA37:CA39)/SUM(CM37:CM39),100%)</f>
        <v>1</v>
      </c>
      <c r="CF39" s="46">
        <f t="shared" si="25"/>
        <v>0</v>
      </c>
      <c r="CG39" s="46">
        <f t="shared" si="26"/>
        <v>0</v>
      </c>
      <c r="CH39" s="46">
        <f t="shared" si="27"/>
        <v>0</v>
      </c>
      <c r="CI39" s="46">
        <f t="shared" si="28"/>
        <v>0</v>
      </c>
      <c r="CJ39" s="47">
        <f t="shared" si="29"/>
        <v>0</v>
      </c>
      <c r="CK39" s="47">
        <f t="shared" si="30"/>
        <v>0</v>
      </c>
      <c r="CL39" s="47">
        <f t="shared" si="30"/>
        <v>0</v>
      </c>
      <c r="CM39" s="48">
        <f t="shared" si="30"/>
        <v>0</v>
      </c>
    </row>
    <row r="40" spans="1:91" s="39" customFormat="1" ht="39.75" customHeight="1">
      <c r="A40" s="981"/>
      <c r="B40" s="969">
        <f>'[2]PLAN ACCIÓN LÍNEA .'!H29</f>
        <v>0</v>
      </c>
      <c r="C40" s="969" t="e">
        <f>'[2]PLAN ACCIÓN LÍNEA .'!I28+'[2]PLAN ACCIÓN LÍNEA .'!J28</f>
        <v>#REF!</v>
      </c>
      <c r="D40" s="49"/>
      <c r="E40" s="81"/>
      <c r="F40" s="73"/>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418"/>
      <c r="BF40" s="418"/>
      <c r="BG40" s="418"/>
      <c r="BH40" s="418"/>
      <c r="BI40" s="1001"/>
      <c r="BJ40" s="33"/>
      <c r="BK40" s="33"/>
      <c r="BL40" s="67"/>
      <c r="BM40" s="401"/>
      <c r="BN40" s="973">
        <f>B40</f>
        <v>0</v>
      </c>
      <c r="BO40" s="984"/>
      <c r="BP40" s="978">
        <f>IF(BO40&gt;0,BO40/C40,0)</f>
        <v>0</v>
      </c>
      <c r="BQ40" s="960"/>
      <c r="BR40" s="961" t="e">
        <f>IF(#REF!&gt;0,BQ40/#REF!,0)</f>
        <v>#REF!</v>
      </c>
      <c r="BS40" s="962">
        <f>'[2]Costo por proyecto'!L231</f>
        <v>0</v>
      </c>
      <c r="BT40" s="961" t="e">
        <f>IF(#REF!&gt;0,BS40/#REF!,0)</f>
        <v>#REF!</v>
      </c>
      <c r="BU40" s="963">
        <f>'[2]Costo por proyecto'!M231</f>
        <v>0</v>
      </c>
      <c r="BV40" s="964" t="e">
        <f>IF(#REF!&gt;0,BU40/#REF!,0)</f>
        <v>#REF!</v>
      </c>
      <c r="BW40" s="965">
        <f>SUM(BU40,BS40,BQ40)</f>
        <v>0</v>
      </c>
      <c r="BX40" s="961">
        <f>IF(BW40&gt;0,(BW40/(#REF!+#REF!+#REF!)),0)</f>
        <v>0</v>
      </c>
      <c r="BY40" s="968">
        <f>IF(BP40&gt;0,(BP40/BX40),0)</f>
        <v>0</v>
      </c>
      <c r="BZ40" s="368">
        <f t="shared" si="23"/>
        <v>0</v>
      </c>
      <c r="CA40" s="51"/>
      <c r="CB40" s="368">
        <f t="shared" si="24"/>
        <v>0</v>
      </c>
      <c r="CC40" s="389"/>
      <c r="CD40" s="44"/>
      <c r="CE40" s="45"/>
      <c r="CF40" s="36">
        <f t="shared" si="25"/>
        <v>0</v>
      </c>
      <c r="CG40" s="36">
        <f t="shared" si="26"/>
        <v>0</v>
      </c>
      <c r="CH40" s="36">
        <f t="shared" si="27"/>
        <v>0</v>
      </c>
      <c r="CI40" s="36">
        <f t="shared" si="28"/>
        <v>0</v>
      </c>
      <c r="CJ40" s="37">
        <f t="shared" si="29"/>
        <v>0</v>
      </c>
      <c r="CK40" s="37">
        <f t="shared" si="30"/>
        <v>0</v>
      </c>
      <c r="CL40" s="37">
        <f t="shared" si="30"/>
        <v>0</v>
      </c>
      <c r="CM40" s="38">
        <f t="shared" si="30"/>
        <v>0</v>
      </c>
    </row>
    <row r="41" spans="1:91" s="39" customFormat="1" ht="38.25" customHeight="1">
      <c r="A41" s="981"/>
      <c r="B41" s="969"/>
      <c r="C41" s="969"/>
      <c r="D41" s="49"/>
      <c r="E41" s="53"/>
      <c r="F41" s="73"/>
      <c r="G41" s="70"/>
      <c r="H41" s="70"/>
      <c r="I41" s="70"/>
      <c r="J41" s="70"/>
      <c r="K41" s="70"/>
      <c r="L41" s="70"/>
      <c r="M41" s="70"/>
      <c r="N41" s="70"/>
      <c r="O41" s="70"/>
      <c r="P41" s="70"/>
      <c r="Q41" s="70"/>
      <c r="R41" s="70"/>
      <c r="S41" s="70"/>
      <c r="T41" s="70"/>
      <c r="U41" s="74"/>
      <c r="V41" s="74"/>
      <c r="W41" s="74"/>
      <c r="X41" s="74"/>
      <c r="Y41" s="74"/>
      <c r="Z41" s="74"/>
      <c r="AA41" s="74"/>
      <c r="AB41" s="74"/>
      <c r="AC41" s="74"/>
      <c r="AD41" s="74"/>
      <c r="AE41" s="74"/>
      <c r="AF41" s="74"/>
      <c r="AG41" s="74"/>
      <c r="AH41" s="74"/>
      <c r="AI41" s="74"/>
      <c r="AJ41" s="462"/>
      <c r="AK41" s="462"/>
      <c r="AL41" s="462"/>
      <c r="AM41" s="462"/>
      <c r="AN41" s="70"/>
      <c r="AO41" s="70"/>
      <c r="AP41" s="70"/>
      <c r="AQ41" s="70"/>
      <c r="AR41" s="70"/>
      <c r="AS41" s="74"/>
      <c r="AT41" s="74"/>
      <c r="AU41" s="74"/>
      <c r="AV41" s="74"/>
      <c r="AW41" s="74"/>
      <c r="AX41" s="233"/>
      <c r="AY41" s="233"/>
      <c r="AZ41" s="233"/>
      <c r="BA41" s="233"/>
      <c r="BB41" s="233"/>
      <c r="BC41" s="233"/>
      <c r="BD41" s="233"/>
      <c r="BE41" s="470"/>
      <c r="BF41" s="470"/>
      <c r="BG41" s="470"/>
      <c r="BH41" s="470"/>
      <c r="BI41" s="992"/>
      <c r="BJ41" s="33"/>
      <c r="BK41" s="33"/>
      <c r="BL41" s="62"/>
      <c r="BM41" s="399"/>
      <c r="BN41" s="974"/>
      <c r="BO41" s="984"/>
      <c r="BP41" s="978"/>
      <c r="BQ41" s="960"/>
      <c r="BR41" s="961"/>
      <c r="BS41" s="962"/>
      <c r="BT41" s="961"/>
      <c r="BU41" s="963"/>
      <c r="BV41" s="964"/>
      <c r="BW41" s="966"/>
      <c r="BX41" s="961"/>
      <c r="BY41" s="968"/>
      <c r="BZ41" s="368">
        <f t="shared" si="23"/>
        <v>0</v>
      </c>
      <c r="CA41" s="51"/>
      <c r="CB41" s="368">
        <f t="shared" si="24"/>
        <v>0</v>
      </c>
      <c r="CC41" s="43"/>
      <c r="CD41" s="44"/>
      <c r="CE41" s="52">
        <f>IF(SUM(CJ40:CJ41)&gt;0,SUM(CA40:CA41)/SUM(CJ40:CJ41),100%)</f>
        <v>1</v>
      </c>
      <c r="CF41" s="46">
        <f t="shared" si="25"/>
        <v>0</v>
      </c>
      <c r="CG41" s="46">
        <f t="shared" si="26"/>
        <v>0</v>
      </c>
      <c r="CH41" s="46">
        <f t="shared" si="27"/>
        <v>0</v>
      </c>
      <c r="CI41" s="46">
        <f t="shared" si="28"/>
        <v>0</v>
      </c>
      <c r="CJ41" s="47">
        <f t="shared" si="29"/>
        <v>0</v>
      </c>
      <c r="CK41" s="47">
        <f t="shared" si="30"/>
        <v>0</v>
      </c>
      <c r="CL41" s="47">
        <f t="shared" si="30"/>
        <v>0</v>
      </c>
      <c r="CM41" s="48">
        <f t="shared" si="30"/>
        <v>0</v>
      </c>
    </row>
    <row r="42" spans="1:91" s="39" customFormat="1" ht="15" customHeight="1" thickBot="1">
      <c r="A42" s="981"/>
      <c r="B42" s="969"/>
      <c r="C42" s="969"/>
      <c r="D42" s="49"/>
      <c r="E42" s="53"/>
      <c r="F42" s="73"/>
      <c r="G42" s="70"/>
      <c r="H42" s="70"/>
      <c r="I42" s="70"/>
      <c r="J42" s="70"/>
      <c r="K42" s="70"/>
      <c r="L42" s="70"/>
      <c r="M42" s="70"/>
      <c r="N42" s="70"/>
      <c r="O42" s="70"/>
      <c r="P42" s="70"/>
      <c r="Q42" s="70"/>
      <c r="R42" s="70"/>
      <c r="S42" s="70"/>
      <c r="T42" s="70"/>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462"/>
      <c r="BF42" s="462"/>
      <c r="BG42" s="462"/>
      <c r="BH42" s="462"/>
      <c r="BI42" s="993"/>
      <c r="BJ42" s="33"/>
      <c r="BK42" s="33"/>
      <c r="BL42" s="64"/>
      <c r="BM42" s="399"/>
      <c r="BN42" s="974"/>
      <c r="BO42" s="984"/>
      <c r="BP42" s="978"/>
      <c r="BQ42" s="960"/>
      <c r="BR42" s="961"/>
      <c r="BS42" s="962"/>
      <c r="BT42" s="961"/>
      <c r="BU42" s="963"/>
      <c r="BV42" s="964"/>
      <c r="BW42" s="967"/>
      <c r="BX42" s="961"/>
      <c r="BY42" s="968"/>
      <c r="BZ42" s="368">
        <f t="shared" si="23"/>
        <v>0</v>
      </c>
      <c r="CA42" s="82"/>
      <c r="CB42" s="368">
        <f t="shared" si="24"/>
        <v>0</v>
      </c>
      <c r="CC42" s="65"/>
      <c r="CD42" s="66"/>
      <c r="CE42" s="52">
        <f>IF(SUM(CJ40:CJ42)&gt;0,SUM(CA40:CA42)/SUM(CJ40:CJ42),100%)</f>
        <v>1</v>
      </c>
      <c r="CF42" s="46">
        <f t="shared" si="25"/>
        <v>0</v>
      </c>
      <c r="CG42" s="46">
        <f t="shared" si="26"/>
        <v>0</v>
      </c>
      <c r="CH42" s="46">
        <f t="shared" si="27"/>
        <v>0</v>
      </c>
      <c r="CI42" s="46">
        <f t="shared" si="28"/>
        <v>0</v>
      </c>
      <c r="CJ42" s="47">
        <f t="shared" si="29"/>
        <v>0</v>
      </c>
      <c r="CK42" s="47">
        <f t="shared" si="30"/>
        <v>0</v>
      </c>
      <c r="CL42" s="47">
        <f t="shared" si="30"/>
        <v>0</v>
      </c>
      <c r="CM42" s="48">
        <f t="shared" si="30"/>
        <v>0</v>
      </c>
    </row>
    <row r="43" spans="1:91" s="39" customFormat="1" ht="40.5" customHeight="1">
      <c r="A43" s="981"/>
      <c r="B43" s="969">
        <f>'[2]PLAN ACCIÓN LÍNEA .'!H30</f>
        <v>0</v>
      </c>
      <c r="C43" s="969" t="e">
        <f>'[2]PLAN ACCIÓN LÍNEA .'!I29+'[2]PLAN ACCIÓN LÍNEA .'!J29</f>
        <v>#REF!</v>
      </c>
      <c r="D43" s="49"/>
      <c r="E43" s="53"/>
      <c r="F43" s="73"/>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418"/>
      <c r="BF43" s="418"/>
      <c r="BG43" s="418"/>
      <c r="BH43" s="418"/>
      <c r="BI43" s="1001"/>
      <c r="BJ43" s="33"/>
      <c r="BK43" s="33"/>
      <c r="BL43" s="62"/>
      <c r="BM43" s="399"/>
      <c r="BN43" s="973">
        <f>B43</f>
        <v>0</v>
      </c>
      <c r="BO43" s="984"/>
      <c r="BP43" s="978">
        <f>IF(BO43&gt;0,BO43/C43,0)</f>
        <v>0</v>
      </c>
      <c r="BQ43" s="960"/>
      <c r="BR43" s="961" t="e">
        <f>IF(#REF!&gt;0,BQ43/#REF!,0)</f>
        <v>#REF!</v>
      </c>
      <c r="BS43" s="962">
        <f>'[2]Costo por proyecto'!L240</f>
        <v>0</v>
      </c>
      <c r="BT43" s="961" t="e">
        <f>IF(#REF!&gt;0,BS43/#REF!,0)</f>
        <v>#REF!</v>
      </c>
      <c r="BU43" s="963">
        <f>'[2]Costo por proyecto'!M240</f>
        <v>0</v>
      </c>
      <c r="BV43" s="964" t="e">
        <f>IF(#REF!&gt;0,BU43/#REF!,0)</f>
        <v>#REF!</v>
      </c>
      <c r="BW43" s="965">
        <f>SUM(BU43,BS43,BQ43)</f>
        <v>0</v>
      </c>
      <c r="BX43" s="961">
        <f>IF(BW43&gt;0,(BW43/(#REF!+#REF!+#REF!)),0)</f>
        <v>0</v>
      </c>
      <c r="BY43" s="968">
        <f>IF(BW43&gt;0,BV43/BX43,0)</f>
        <v>0</v>
      </c>
      <c r="BZ43" s="368">
        <f t="shared" si="23"/>
        <v>0</v>
      </c>
      <c r="CA43" s="234"/>
      <c r="CB43" s="368">
        <f t="shared" si="24"/>
        <v>0</v>
      </c>
      <c r="CC43" s="68"/>
      <c r="CD43" s="44"/>
      <c r="CE43" s="45"/>
      <c r="CF43" s="36">
        <f t="shared" si="25"/>
        <v>0</v>
      </c>
      <c r="CG43" s="36">
        <f t="shared" si="26"/>
        <v>0</v>
      </c>
      <c r="CH43" s="36">
        <f t="shared" si="27"/>
        <v>0</v>
      </c>
      <c r="CI43" s="36">
        <f t="shared" si="28"/>
        <v>0</v>
      </c>
      <c r="CJ43" s="37">
        <f t="shared" si="29"/>
        <v>0</v>
      </c>
      <c r="CK43" s="37">
        <f t="shared" si="30"/>
        <v>0</v>
      </c>
      <c r="CL43" s="37">
        <f t="shared" si="30"/>
        <v>0</v>
      </c>
      <c r="CM43" s="38">
        <f t="shared" si="30"/>
        <v>0</v>
      </c>
    </row>
    <row r="44" spans="1:91" s="39" customFormat="1" ht="38.25" customHeight="1">
      <c r="A44" s="981"/>
      <c r="B44" s="969"/>
      <c r="C44" s="969"/>
      <c r="D44" s="49"/>
      <c r="E44" s="53"/>
      <c r="F44" s="73"/>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418"/>
      <c r="BF44" s="418"/>
      <c r="BG44" s="418"/>
      <c r="BH44" s="418"/>
      <c r="BI44" s="992"/>
      <c r="BJ44" s="33"/>
      <c r="BK44" s="33"/>
      <c r="BL44" s="62"/>
      <c r="BM44" s="399"/>
      <c r="BN44" s="974"/>
      <c r="BO44" s="984"/>
      <c r="BP44" s="978"/>
      <c r="BQ44" s="960"/>
      <c r="BR44" s="961"/>
      <c r="BS44" s="962"/>
      <c r="BT44" s="961"/>
      <c r="BU44" s="963"/>
      <c r="BV44" s="964"/>
      <c r="BW44" s="966"/>
      <c r="BX44" s="961"/>
      <c r="BY44" s="968">
        <f>IF(BW44&gt;0,BV44/BX44,0)</f>
        <v>0</v>
      </c>
      <c r="BZ44" s="368">
        <f t="shared" si="23"/>
        <v>0</v>
      </c>
      <c r="CA44" s="234"/>
      <c r="CB44" s="368">
        <f t="shared" si="24"/>
        <v>0</v>
      </c>
      <c r="CC44" s="68"/>
      <c r="CD44" s="44"/>
      <c r="CE44" s="63"/>
      <c r="CF44" s="46">
        <f t="shared" si="25"/>
        <v>0</v>
      </c>
      <c r="CG44" s="46">
        <f t="shared" si="26"/>
        <v>0</v>
      </c>
      <c r="CH44" s="46">
        <f t="shared" si="27"/>
        <v>0</v>
      </c>
      <c r="CI44" s="46">
        <f t="shared" si="28"/>
        <v>0</v>
      </c>
      <c r="CJ44" s="47">
        <f t="shared" si="29"/>
        <v>0</v>
      </c>
      <c r="CK44" s="47">
        <f t="shared" si="30"/>
        <v>0</v>
      </c>
      <c r="CL44" s="47">
        <f t="shared" si="30"/>
        <v>0</v>
      </c>
      <c r="CM44" s="48">
        <f t="shared" si="30"/>
        <v>0</v>
      </c>
    </row>
    <row r="45" spans="1:91" s="39" customFormat="1" ht="37.5" customHeight="1" thickBot="1">
      <c r="A45" s="1000"/>
      <c r="B45" s="999"/>
      <c r="C45" s="999"/>
      <c r="D45" s="49"/>
      <c r="E45" s="53"/>
      <c r="F45" s="73"/>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471"/>
      <c r="BF45" s="471"/>
      <c r="BG45" s="471"/>
      <c r="BH45" s="471"/>
      <c r="BI45" s="1002"/>
      <c r="BJ45" s="33"/>
      <c r="BK45" s="33"/>
      <c r="BL45" s="62"/>
      <c r="BM45" s="399"/>
      <c r="BN45" s="974"/>
      <c r="BO45" s="1003"/>
      <c r="BP45" s="1004"/>
      <c r="BQ45" s="1005"/>
      <c r="BR45" s="1006"/>
      <c r="BS45" s="1007"/>
      <c r="BT45" s="1006"/>
      <c r="BU45" s="1008"/>
      <c r="BV45" s="1009"/>
      <c r="BW45" s="967"/>
      <c r="BX45" s="1006"/>
      <c r="BY45" s="1010">
        <f>IF(BW45&gt;0,BV45/BX45,0)</f>
        <v>0</v>
      </c>
      <c r="BZ45" s="368">
        <f t="shared" si="23"/>
        <v>0</v>
      </c>
      <c r="CA45" s="234"/>
      <c r="CB45" s="368">
        <f t="shared" si="24"/>
        <v>0</v>
      </c>
      <c r="CC45" s="68"/>
      <c r="CD45" s="44"/>
      <c r="CE45" s="52">
        <f>IF(SUM(CJ43:CJ45)&gt;0,SUM(CA43:CA45)/SUM(CJ43:CJ45),100%)</f>
        <v>1</v>
      </c>
      <c r="CF45" s="46">
        <f t="shared" si="25"/>
        <v>0</v>
      </c>
      <c r="CG45" s="46">
        <f t="shared" si="26"/>
        <v>0</v>
      </c>
      <c r="CH45" s="46">
        <f t="shared" si="27"/>
        <v>0</v>
      </c>
      <c r="CI45" s="46">
        <f t="shared" si="28"/>
        <v>0</v>
      </c>
      <c r="CJ45" s="47">
        <f t="shared" si="29"/>
        <v>0</v>
      </c>
      <c r="CK45" s="47">
        <f t="shared" si="30"/>
        <v>0</v>
      </c>
      <c r="CL45" s="47">
        <f t="shared" si="30"/>
        <v>0</v>
      </c>
      <c r="CM45" s="48">
        <f t="shared" si="30"/>
        <v>0</v>
      </c>
    </row>
    <row r="46" spans="1:91" s="29" customFormat="1" ht="16.2" thickBot="1">
      <c r="A46" s="75"/>
      <c r="B46" s="76"/>
      <c r="C46" s="77"/>
      <c r="D46" s="84" t="s">
        <v>154</v>
      </c>
      <c r="E46" s="78">
        <f>SUM(E34:E45)</f>
        <v>0</v>
      </c>
      <c r="F46" s="78">
        <f>SUM(F34:F45)</f>
        <v>0</v>
      </c>
      <c r="G46" s="78">
        <f>SUM(G34:G45)+F46</f>
        <v>0</v>
      </c>
      <c r="H46" s="78"/>
      <c r="I46" s="78"/>
      <c r="J46" s="78"/>
      <c r="K46" s="78">
        <f>SUM(K34:K45)+G46</f>
        <v>0</v>
      </c>
      <c r="L46" s="78"/>
      <c r="M46" s="78"/>
      <c r="N46" s="78"/>
      <c r="O46" s="78"/>
      <c r="P46" s="78">
        <f>SUM(P34:P45)+K46</f>
        <v>0</v>
      </c>
      <c r="Q46" s="78"/>
      <c r="R46" s="78"/>
      <c r="S46" s="78"/>
      <c r="T46" s="78"/>
      <c r="U46" s="78">
        <f>SUM(U34:U45)+P46</f>
        <v>0</v>
      </c>
      <c r="V46" s="78"/>
      <c r="W46" s="78"/>
      <c r="X46" s="78"/>
      <c r="Y46" s="78"/>
      <c r="Z46" s="78">
        <f>SUM(Z34:Z45)+U46</f>
        <v>0</v>
      </c>
      <c r="AA46" s="78"/>
      <c r="AB46" s="78"/>
      <c r="AC46" s="78"/>
      <c r="AD46" s="78"/>
      <c r="AE46" s="78"/>
      <c r="AF46" s="78"/>
      <c r="AG46" s="78"/>
      <c r="AH46" s="78"/>
      <c r="AI46" s="78">
        <f>SUM(AI34:AI45)+Z46</f>
        <v>0</v>
      </c>
      <c r="AJ46" s="78"/>
      <c r="AK46" s="78"/>
      <c r="AL46" s="78"/>
      <c r="AM46" s="78"/>
      <c r="AN46" s="78">
        <f>SUM(AN34:AN45)+AI46</f>
        <v>0</v>
      </c>
      <c r="AO46" s="78"/>
      <c r="AP46" s="78"/>
      <c r="AQ46" s="78"/>
      <c r="AR46" s="78"/>
      <c r="AS46" s="78" t="e">
        <f>SUM(AS34:AS45)+#REF!</f>
        <v>#REF!</v>
      </c>
      <c r="AT46" s="78"/>
      <c r="AU46" s="78"/>
      <c r="AV46" s="78"/>
      <c r="AW46" s="78"/>
      <c r="AX46" s="78" t="e">
        <f>SUM(AX34:AX45)+AS46</f>
        <v>#REF!</v>
      </c>
      <c r="AY46" s="78"/>
      <c r="AZ46" s="78"/>
      <c r="BA46" s="78"/>
      <c r="BB46" s="78"/>
      <c r="BC46" s="78"/>
      <c r="BD46" s="78" t="e">
        <f>SUM(BD34:BD45)+AX46</f>
        <v>#REF!</v>
      </c>
      <c r="BE46" s="78"/>
      <c r="BF46" s="78"/>
      <c r="BG46" s="78"/>
      <c r="BH46" s="78"/>
      <c r="BI46" s="85"/>
      <c r="BJ46" s="86"/>
      <c r="BK46" s="86"/>
      <c r="BL46" s="87"/>
      <c r="BM46" s="88"/>
      <c r="BN46" s="88"/>
      <c r="BO46" s="89"/>
      <c r="BP46" s="90"/>
      <c r="BQ46" s="90">
        <f>SUM(BQ34:BQ45)</f>
        <v>0</v>
      </c>
      <c r="BR46" s="90"/>
      <c r="BS46" s="91">
        <f>SUM(BS34:BS45)</f>
        <v>0</v>
      </c>
      <c r="BT46" s="90"/>
      <c r="BU46" s="92">
        <f>SUM(BU34:BU45)</f>
        <v>0</v>
      </c>
      <c r="BV46" s="93"/>
      <c r="BW46" s="91">
        <f>SUM(BW34:BW45)</f>
        <v>0</v>
      </c>
      <c r="BX46" s="90"/>
      <c r="BY46" s="94"/>
      <c r="BZ46" s="95">
        <f>SUM(BZ34:BZ45)</f>
        <v>0</v>
      </c>
      <c r="CA46" s="95">
        <f>SUM(CA34:CA45)</f>
        <v>0</v>
      </c>
      <c r="CB46" s="96" t="e">
        <f>CA46/BZ46</f>
        <v>#DIV/0!</v>
      </c>
      <c r="CC46" s="97"/>
      <c r="CD46" s="98"/>
      <c r="CE46" s="99">
        <f>SUM(CJ34:CJ45)</f>
        <v>0</v>
      </c>
      <c r="CF46" s="98"/>
      <c r="CG46" s="98"/>
      <c r="CH46" s="98"/>
      <c r="CI46" s="98"/>
      <c r="CJ46" s="98"/>
      <c r="CK46" s="98"/>
      <c r="CL46" s="98"/>
      <c r="CM46" s="98"/>
    </row>
    <row r="47" spans="1:91" s="39" customFormat="1" ht="38.25" customHeight="1">
      <c r="A47" s="980" t="e">
        <f>'[2]Costo por proyecto'!A241</f>
        <v>#REF!</v>
      </c>
      <c r="B47" s="994">
        <f>'[2]PLAN ACCIÓN LÍNEA .'!H31</f>
        <v>0</v>
      </c>
      <c r="C47" s="994" t="e">
        <f>'[2]PLAN ACCIÓN LÍNEA .'!I30+'[2]PLAN ACCIÓN LÍNEA .'!J30</f>
        <v>#REF!</v>
      </c>
      <c r="D47" s="55"/>
      <c r="E47" s="236"/>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472"/>
      <c r="BF47" s="472"/>
      <c r="BG47" s="472"/>
      <c r="BH47" s="472"/>
      <c r="BI47" s="992"/>
      <c r="BJ47" s="32"/>
      <c r="BK47" s="33"/>
      <c r="BL47" s="62"/>
      <c r="BM47" s="399"/>
      <c r="BN47" s="973">
        <f>B47</f>
        <v>0</v>
      </c>
      <c r="BO47" s="995"/>
      <c r="BP47" s="996">
        <f>IF(BO47&gt;0,BO47/C47,0)</f>
        <v>0</v>
      </c>
      <c r="BQ47" s="997"/>
      <c r="BR47" s="986" t="e">
        <f>IF(#REF!&gt;0,BQ47/#REF!,0)</f>
        <v>#REF!</v>
      </c>
      <c r="BS47" s="985">
        <f>'[2]Costo por proyecto'!L251</f>
        <v>0</v>
      </c>
      <c r="BT47" s="986" t="e">
        <f>IF(#REF!&gt;0,BS47/#REF!,0)</f>
        <v>#REF!</v>
      </c>
      <c r="BU47" s="987">
        <f>'[2]Costo por proyecto'!M251</f>
        <v>0</v>
      </c>
      <c r="BV47" s="988" t="e">
        <f>IF(#REF!&gt;0,BU47/#REF!,0)</f>
        <v>#REF!</v>
      </c>
      <c r="BW47" s="965">
        <f>SUM(BU47,BS47,BQ47)</f>
        <v>0</v>
      </c>
      <c r="BX47" s="986">
        <f>IF(BW47&gt;0,(BW47/(#REF!+#REF!+#REF!)),0)</f>
        <v>0</v>
      </c>
      <c r="BY47" s="968">
        <f>IF(BP47&gt;0,(BP47/BX47),0)</f>
        <v>0</v>
      </c>
      <c r="BZ47" s="368">
        <f t="shared" ref="BZ47:BZ58" si="31">SUM(F47:BD47)</f>
        <v>0</v>
      </c>
      <c r="CA47" s="238"/>
      <c r="CB47" s="368">
        <f t="shared" ref="CB47:CB58" si="32">IF(BZ47&gt;0,(CA47/BZ47),0%)</f>
        <v>0</v>
      </c>
      <c r="CC47" s="387"/>
      <c r="CD47" s="239"/>
      <c r="CE47" s="45"/>
      <c r="CF47" s="36">
        <f t="shared" ref="CF47:CF55" si="33">SUM(F47:K47)</f>
        <v>0</v>
      </c>
      <c r="CG47" s="36">
        <f t="shared" ref="CG47:CG55" si="34">SUM(P47:Z47)</f>
        <v>0</v>
      </c>
      <c r="CH47" s="36">
        <f t="shared" ref="CH47:CH55" si="35">SUM(AI47:AN47)</f>
        <v>0</v>
      </c>
      <c r="CI47" s="36">
        <f t="shared" ref="CI47:CI55" si="36">SUM(AS47:BD47)</f>
        <v>0</v>
      </c>
      <c r="CJ47" s="37">
        <f t="shared" ref="CJ47:CJ55" si="37">CF47</f>
        <v>0</v>
      </c>
      <c r="CK47" s="37">
        <f t="shared" ref="CK47:CM55" si="38">CJ47+CG47</f>
        <v>0</v>
      </c>
      <c r="CL47" s="37">
        <f t="shared" si="38"/>
        <v>0</v>
      </c>
      <c r="CM47" s="38">
        <f t="shared" si="38"/>
        <v>0</v>
      </c>
    </row>
    <row r="48" spans="1:91" s="39" customFormat="1" ht="50.25" customHeight="1">
      <c r="A48" s="981"/>
      <c r="B48" s="969"/>
      <c r="C48" s="969"/>
      <c r="D48" s="55"/>
      <c r="E48" s="107"/>
      <c r="F48" s="240"/>
      <c r="G48" s="240"/>
      <c r="H48" s="240"/>
      <c r="I48" s="240"/>
      <c r="J48" s="240"/>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472"/>
      <c r="BF48" s="472"/>
      <c r="BG48" s="472"/>
      <c r="BH48" s="472"/>
      <c r="BI48" s="992"/>
      <c r="BJ48" s="32"/>
      <c r="BK48" s="33"/>
      <c r="BL48" s="62"/>
      <c r="BM48" s="399"/>
      <c r="BN48" s="974"/>
      <c r="BO48" s="984"/>
      <c r="BP48" s="978"/>
      <c r="BQ48" s="960"/>
      <c r="BR48" s="961"/>
      <c r="BS48" s="962"/>
      <c r="BT48" s="961"/>
      <c r="BU48" s="963"/>
      <c r="BV48" s="964"/>
      <c r="BW48" s="966"/>
      <c r="BX48" s="961"/>
      <c r="BY48" s="968"/>
      <c r="BZ48" s="368">
        <f t="shared" si="31"/>
        <v>0</v>
      </c>
      <c r="CA48" s="82"/>
      <c r="CB48" s="368">
        <f t="shared" si="32"/>
        <v>0</v>
      </c>
      <c r="CC48" s="388"/>
      <c r="CD48" s="243"/>
      <c r="CE48" s="63"/>
      <c r="CF48" s="46">
        <f t="shared" si="33"/>
        <v>0</v>
      </c>
      <c r="CG48" s="46">
        <f t="shared" si="34"/>
        <v>0</v>
      </c>
      <c r="CH48" s="46">
        <f t="shared" si="35"/>
        <v>0</v>
      </c>
      <c r="CI48" s="46">
        <f t="shared" si="36"/>
        <v>0</v>
      </c>
      <c r="CJ48" s="47">
        <f t="shared" si="37"/>
        <v>0</v>
      </c>
      <c r="CK48" s="47">
        <f t="shared" si="38"/>
        <v>0</v>
      </c>
      <c r="CL48" s="47">
        <f t="shared" si="38"/>
        <v>0</v>
      </c>
      <c r="CM48" s="48">
        <f t="shared" si="38"/>
        <v>0</v>
      </c>
    </row>
    <row r="49" spans="1:91" s="39" customFormat="1" ht="33.75" customHeight="1" thickBot="1">
      <c r="A49" s="981"/>
      <c r="B49" s="969"/>
      <c r="C49" s="969"/>
      <c r="D49" s="55"/>
      <c r="E49" s="53"/>
      <c r="F49" s="240"/>
      <c r="G49" s="240"/>
      <c r="H49" s="240"/>
      <c r="I49" s="240"/>
      <c r="J49" s="240"/>
      <c r="K49" s="240"/>
      <c r="L49" s="240"/>
      <c r="M49" s="240"/>
      <c r="N49" s="240"/>
      <c r="O49" s="240"/>
      <c r="P49" s="240"/>
      <c r="Q49" s="240"/>
      <c r="R49" s="240"/>
      <c r="S49" s="240"/>
      <c r="T49" s="240"/>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993"/>
      <c r="BJ49" s="32"/>
      <c r="BK49" s="33"/>
      <c r="BL49" s="62"/>
      <c r="BM49" s="399"/>
      <c r="BN49" s="974"/>
      <c r="BO49" s="984"/>
      <c r="BP49" s="978"/>
      <c r="BQ49" s="960"/>
      <c r="BR49" s="961"/>
      <c r="BS49" s="962"/>
      <c r="BT49" s="961"/>
      <c r="BU49" s="963"/>
      <c r="BV49" s="964"/>
      <c r="BW49" s="967"/>
      <c r="BX49" s="961"/>
      <c r="BY49" s="968"/>
      <c r="BZ49" s="368">
        <f t="shared" si="31"/>
        <v>0</v>
      </c>
      <c r="CA49" s="234"/>
      <c r="CB49" s="368">
        <f t="shared" si="32"/>
        <v>0</v>
      </c>
      <c r="CC49" s="244"/>
      <c r="CD49" s="245"/>
      <c r="CE49" s="52">
        <f>IF(SUM(CM47:CM49)&gt;0,SUM(CA47:CA49)/SUM(CM47:CM49),100%)</f>
        <v>1</v>
      </c>
      <c r="CF49" s="46">
        <f t="shared" si="33"/>
        <v>0</v>
      </c>
      <c r="CG49" s="46">
        <f t="shared" si="34"/>
        <v>0</v>
      </c>
      <c r="CH49" s="46">
        <f t="shared" si="35"/>
        <v>0</v>
      </c>
      <c r="CI49" s="46">
        <f t="shared" si="36"/>
        <v>0</v>
      </c>
      <c r="CJ49" s="47">
        <f t="shared" si="37"/>
        <v>0</v>
      </c>
      <c r="CK49" s="47">
        <f t="shared" si="38"/>
        <v>0</v>
      </c>
      <c r="CL49" s="47">
        <f t="shared" si="38"/>
        <v>0</v>
      </c>
      <c r="CM49" s="48">
        <f t="shared" si="38"/>
        <v>0</v>
      </c>
    </row>
    <row r="50" spans="1:91" s="39" customFormat="1" ht="33" customHeight="1">
      <c r="A50" s="981"/>
      <c r="B50" s="969">
        <f>'[2]PLAN ACCIÓN LÍNEA .'!H32</f>
        <v>0</v>
      </c>
      <c r="C50" s="969" t="e">
        <f>'[2]PLAN ACCIÓN LÍNEA .'!I31+'[2]PLAN ACCIÓN LÍNEA .'!J31</f>
        <v>#REF!</v>
      </c>
      <c r="D50" s="55"/>
      <c r="E50" s="53"/>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473"/>
      <c r="BF50" s="473"/>
      <c r="BG50" s="473"/>
      <c r="BH50" s="473"/>
      <c r="BI50" s="992"/>
      <c r="BJ50" s="33"/>
      <c r="BK50" s="33"/>
      <c r="BL50" s="67"/>
      <c r="BM50" s="401"/>
      <c r="BN50" s="973">
        <f>B50</f>
        <v>0</v>
      </c>
      <c r="BO50" s="984"/>
      <c r="BP50" s="978">
        <f>IF(BO50&gt;0,BO50/C50,0)</f>
        <v>0</v>
      </c>
      <c r="BQ50" s="960"/>
      <c r="BR50" s="961" t="e">
        <f>IF(#REF!&gt;0,BQ50/#REF!,0)</f>
        <v>#REF!</v>
      </c>
      <c r="BS50" s="962">
        <f>'[2]Costo por proyecto'!L260</f>
        <v>0</v>
      </c>
      <c r="BT50" s="961" t="e">
        <f>IF(#REF!&gt;0,BS50/#REF!,0)</f>
        <v>#REF!</v>
      </c>
      <c r="BU50" s="963">
        <f>'[2]Costo por proyecto'!M260</f>
        <v>0</v>
      </c>
      <c r="BV50" s="998" t="e">
        <f>IF(#REF!&gt;0,BU50/#REF!,0)</f>
        <v>#REF!</v>
      </c>
      <c r="BW50" s="965">
        <f>SUM(BU50,BS50,BQ50)</f>
        <v>0</v>
      </c>
      <c r="BX50" s="961">
        <f>IF(BW50&gt;0,(BW50/(#REF!+#REF!+#REF!)),0)</f>
        <v>0</v>
      </c>
      <c r="BY50" s="968">
        <f>IF(BP50&gt;0,(BP50/BX50),0)</f>
        <v>0</v>
      </c>
      <c r="BZ50" s="368">
        <f t="shared" si="31"/>
        <v>0</v>
      </c>
      <c r="CA50" s="234"/>
      <c r="CB50" s="368">
        <f t="shared" si="32"/>
        <v>0</v>
      </c>
      <c r="CC50" s="247"/>
      <c r="CD50" s="66"/>
      <c r="CE50" s="45"/>
      <c r="CF50" s="36">
        <f t="shared" si="33"/>
        <v>0</v>
      </c>
      <c r="CG50" s="36">
        <f t="shared" si="34"/>
        <v>0</v>
      </c>
      <c r="CH50" s="36">
        <f t="shared" si="35"/>
        <v>0</v>
      </c>
      <c r="CI50" s="36">
        <f t="shared" si="36"/>
        <v>0</v>
      </c>
      <c r="CJ50" s="37">
        <f t="shared" si="37"/>
        <v>0</v>
      </c>
      <c r="CK50" s="37">
        <f t="shared" si="38"/>
        <v>0</v>
      </c>
      <c r="CL50" s="37">
        <f t="shared" si="38"/>
        <v>0</v>
      </c>
      <c r="CM50" s="38">
        <f t="shared" si="38"/>
        <v>0</v>
      </c>
    </row>
    <row r="51" spans="1:91" s="39" customFormat="1" ht="58.5" customHeight="1">
      <c r="A51" s="981"/>
      <c r="B51" s="969"/>
      <c r="C51" s="969"/>
      <c r="D51" s="55"/>
      <c r="E51" s="53"/>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474"/>
      <c r="BF51" s="474"/>
      <c r="BG51" s="474"/>
      <c r="BH51" s="474"/>
      <c r="BI51" s="992"/>
      <c r="BJ51" s="33"/>
      <c r="BK51" s="33"/>
      <c r="BL51" s="62"/>
      <c r="BM51" s="399"/>
      <c r="BN51" s="974"/>
      <c r="BO51" s="984"/>
      <c r="BP51" s="978"/>
      <c r="BQ51" s="960"/>
      <c r="BR51" s="961"/>
      <c r="BS51" s="962"/>
      <c r="BT51" s="961"/>
      <c r="BU51" s="963"/>
      <c r="BV51" s="998"/>
      <c r="BW51" s="966"/>
      <c r="BX51" s="961"/>
      <c r="BY51" s="968"/>
      <c r="BZ51" s="368">
        <f t="shared" si="31"/>
        <v>0</v>
      </c>
      <c r="CA51" s="82"/>
      <c r="CB51" s="368">
        <f t="shared" si="32"/>
        <v>0</v>
      </c>
      <c r="CC51" s="388"/>
      <c r="CD51" s="59"/>
      <c r="CE51" s="63"/>
      <c r="CF51" s="46">
        <f t="shared" si="33"/>
        <v>0</v>
      </c>
      <c r="CG51" s="46">
        <f t="shared" si="34"/>
        <v>0</v>
      </c>
      <c r="CH51" s="46">
        <f t="shared" si="35"/>
        <v>0</v>
      </c>
      <c r="CI51" s="46">
        <f t="shared" si="36"/>
        <v>0</v>
      </c>
      <c r="CJ51" s="47">
        <f t="shared" si="37"/>
        <v>0</v>
      </c>
      <c r="CK51" s="47">
        <f t="shared" si="38"/>
        <v>0</v>
      </c>
      <c r="CL51" s="47">
        <f t="shared" si="38"/>
        <v>0</v>
      </c>
      <c r="CM51" s="48">
        <f t="shared" si="38"/>
        <v>0</v>
      </c>
    </row>
    <row r="52" spans="1:91" s="39" customFormat="1" ht="51" customHeight="1" thickBot="1">
      <c r="A52" s="981"/>
      <c r="B52" s="969"/>
      <c r="C52" s="969"/>
      <c r="D52" s="55"/>
      <c r="E52" s="53"/>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993"/>
      <c r="BJ52" s="250"/>
      <c r="BK52" s="250"/>
      <c r="BL52" s="64"/>
      <c r="BM52" s="399"/>
      <c r="BN52" s="974"/>
      <c r="BO52" s="984"/>
      <c r="BP52" s="978"/>
      <c r="BQ52" s="960"/>
      <c r="BR52" s="961"/>
      <c r="BS52" s="962"/>
      <c r="BT52" s="961"/>
      <c r="BU52" s="963"/>
      <c r="BV52" s="998"/>
      <c r="BW52" s="967"/>
      <c r="BX52" s="961"/>
      <c r="BY52" s="968"/>
      <c r="BZ52" s="368">
        <f t="shared" si="31"/>
        <v>0</v>
      </c>
      <c r="CA52" s="234"/>
      <c r="CB52" s="368">
        <f t="shared" si="32"/>
        <v>0</v>
      </c>
      <c r="CC52" s="251"/>
      <c r="CD52" s="66"/>
      <c r="CE52" s="52">
        <f>IF(SUM(CM50:CM52)&gt;0,SUM(CA50:CA52)/SUM(CM50:CM52),100%)</f>
        <v>1</v>
      </c>
      <c r="CF52" s="46">
        <f t="shared" si="33"/>
        <v>0</v>
      </c>
      <c r="CG52" s="46">
        <f t="shared" si="34"/>
        <v>0</v>
      </c>
      <c r="CH52" s="46">
        <f t="shared" si="35"/>
        <v>0</v>
      </c>
      <c r="CI52" s="46">
        <f t="shared" si="36"/>
        <v>0</v>
      </c>
      <c r="CJ52" s="47">
        <f t="shared" si="37"/>
        <v>0</v>
      </c>
      <c r="CK52" s="47">
        <f t="shared" si="38"/>
        <v>0</v>
      </c>
      <c r="CL52" s="47">
        <f t="shared" si="38"/>
        <v>0</v>
      </c>
      <c r="CM52" s="48">
        <f t="shared" si="38"/>
        <v>0</v>
      </c>
    </row>
    <row r="53" spans="1:91" s="39" customFormat="1" ht="40.5" customHeight="1">
      <c r="A53" s="981"/>
      <c r="B53" s="969">
        <f>'[2]PLAN ACCIÓN LÍNEA .'!H33</f>
        <v>0</v>
      </c>
      <c r="C53" s="969" t="e">
        <f>'[2]PLAN ACCIÓN LÍNEA .'!I32+'[2]PLAN ACCIÓN LÍNEA .'!J32</f>
        <v>#REF!</v>
      </c>
      <c r="D53" s="55"/>
      <c r="E53" s="107"/>
      <c r="F53" s="69"/>
      <c r="G53" s="71"/>
      <c r="H53" s="71"/>
      <c r="I53" s="71"/>
      <c r="J53" s="71"/>
      <c r="K53" s="70"/>
      <c r="L53" s="70"/>
      <c r="M53" s="70"/>
      <c r="N53" s="70"/>
      <c r="O53" s="70"/>
      <c r="P53" s="70"/>
      <c r="Q53" s="70"/>
      <c r="R53" s="70"/>
      <c r="S53" s="70"/>
      <c r="T53" s="70"/>
      <c r="U53" s="74"/>
      <c r="V53" s="74"/>
      <c r="W53" s="74"/>
      <c r="X53" s="74"/>
      <c r="Y53" s="74"/>
      <c r="Z53" s="74"/>
      <c r="AA53" s="74"/>
      <c r="AB53" s="74"/>
      <c r="AC53" s="74"/>
      <c r="AD53" s="74"/>
      <c r="AE53" s="74"/>
      <c r="AF53" s="74"/>
      <c r="AG53" s="74"/>
      <c r="AH53" s="74"/>
      <c r="AI53" s="74"/>
      <c r="AJ53" s="462"/>
      <c r="AK53" s="462"/>
      <c r="AL53" s="462"/>
      <c r="AM53" s="462"/>
      <c r="AN53" s="70"/>
      <c r="AO53" s="70"/>
      <c r="AP53" s="70"/>
      <c r="AQ53" s="70"/>
      <c r="AR53" s="70"/>
      <c r="AS53" s="72"/>
      <c r="AT53" s="72"/>
      <c r="AU53" s="72"/>
      <c r="AV53" s="72"/>
      <c r="AW53" s="72"/>
      <c r="AX53" s="72"/>
      <c r="AY53" s="72"/>
      <c r="AZ53" s="72"/>
      <c r="BA53" s="72"/>
      <c r="BB53" s="72"/>
      <c r="BC53" s="72"/>
      <c r="BD53" s="72"/>
      <c r="BE53" s="475"/>
      <c r="BF53" s="475"/>
      <c r="BG53" s="475"/>
      <c r="BH53" s="475"/>
      <c r="BI53" s="992"/>
      <c r="BJ53" s="33"/>
      <c r="BK53" s="33"/>
      <c r="BL53" s="62"/>
      <c r="BM53" s="399"/>
      <c r="BN53" s="973">
        <f>B53</f>
        <v>0</v>
      </c>
      <c r="BO53" s="984"/>
      <c r="BP53" s="978">
        <f>IF(BO53&gt;0,BO53/C53,0)</f>
        <v>0</v>
      </c>
      <c r="BQ53" s="960"/>
      <c r="BR53" s="961" t="e">
        <f>IF(#REF!&gt;0,BQ53/#REF!,0)</f>
        <v>#REF!</v>
      </c>
      <c r="BS53" s="962">
        <f>'[2]Costo por proyecto'!L269</f>
        <v>0</v>
      </c>
      <c r="BT53" s="961" t="e">
        <f>IF(#REF!&gt;0,BS53/#REF!,0)</f>
        <v>#REF!</v>
      </c>
      <c r="BU53" s="963">
        <f>'[2]Costo por proyecto'!M269</f>
        <v>0</v>
      </c>
      <c r="BV53" s="998" t="e">
        <f>IF(#REF!&gt;0,BU53/#REF!,0)</f>
        <v>#REF!</v>
      </c>
      <c r="BW53" s="965">
        <f>SUM(BU53,BS53,BQ53)</f>
        <v>0</v>
      </c>
      <c r="BX53" s="961">
        <f>IF(BW53&gt;0,(BW53/(#REF!+#REF!+#REF!)),0)</f>
        <v>0</v>
      </c>
      <c r="BY53" s="968">
        <f t="shared" ref="BY53:BY58" si="39">IF(BW53&gt;0,BV53/BX53,0)</f>
        <v>0</v>
      </c>
      <c r="BZ53" s="368">
        <f t="shared" si="31"/>
        <v>0</v>
      </c>
      <c r="CA53" s="82"/>
      <c r="CB53" s="368">
        <f t="shared" si="32"/>
        <v>0</v>
      </c>
      <c r="CC53" s="68"/>
      <c r="CD53" s="44"/>
      <c r="CE53" s="45"/>
      <c r="CF53" s="36">
        <f t="shared" si="33"/>
        <v>0</v>
      </c>
      <c r="CG53" s="36">
        <f t="shared" si="34"/>
        <v>0</v>
      </c>
      <c r="CH53" s="36">
        <f t="shared" si="35"/>
        <v>0</v>
      </c>
      <c r="CI53" s="36">
        <f t="shared" si="36"/>
        <v>0</v>
      </c>
      <c r="CJ53" s="37">
        <f t="shared" si="37"/>
        <v>0</v>
      </c>
      <c r="CK53" s="37">
        <f t="shared" si="38"/>
        <v>0</v>
      </c>
      <c r="CL53" s="37">
        <f t="shared" si="38"/>
        <v>0</v>
      </c>
      <c r="CM53" s="38">
        <f t="shared" si="38"/>
        <v>0</v>
      </c>
    </row>
    <row r="54" spans="1:91" s="39" customFormat="1" ht="45" customHeight="1">
      <c r="A54" s="981"/>
      <c r="B54" s="969"/>
      <c r="C54" s="969"/>
      <c r="D54" s="49"/>
      <c r="E54" s="53"/>
      <c r="F54" s="69"/>
      <c r="G54" s="71"/>
      <c r="H54" s="71"/>
      <c r="I54" s="71"/>
      <c r="J54" s="71"/>
      <c r="K54" s="71"/>
      <c r="L54" s="71"/>
      <c r="M54" s="71"/>
      <c r="N54" s="71"/>
      <c r="O54" s="71"/>
      <c r="P54" s="71"/>
      <c r="Q54" s="71"/>
      <c r="R54" s="71"/>
      <c r="S54" s="71"/>
      <c r="T54" s="71"/>
      <c r="U54" s="72"/>
      <c r="V54" s="72"/>
      <c r="W54" s="72"/>
      <c r="X54" s="72"/>
      <c r="Y54" s="72"/>
      <c r="Z54" s="72"/>
      <c r="AA54" s="72"/>
      <c r="AB54" s="72"/>
      <c r="AC54" s="72"/>
      <c r="AD54" s="72"/>
      <c r="AE54" s="72"/>
      <c r="AF54" s="72"/>
      <c r="AG54" s="72"/>
      <c r="AH54" s="72"/>
      <c r="AI54" s="72"/>
      <c r="AJ54" s="200"/>
      <c r="AK54" s="200"/>
      <c r="AL54" s="200"/>
      <c r="AM54" s="200"/>
      <c r="AN54" s="71"/>
      <c r="AO54" s="71"/>
      <c r="AP54" s="71"/>
      <c r="AQ54" s="71"/>
      <c r="AR54" s="71"/>
      <c r="AS54" s="72"/>
      <c r="AT54" s="72"/>
      <c r="AU54" s="72"/>
      <c r="AV54" s="72"/>
      <c r="AW54" s="72"/>
      <c r="AX54" s="72"/>
      <c r="AY54" s="72"/>
      <c r="AZ54" s="72"/>
      <c r="BA54" s="72"/>
      <c r="BB54" s="72"/>
      <c r="BC54" s="72"/>
      <c r="BD54" s="72"/>
      <c r="BE54" s="475"/>
      <c r="BF54" s="475"/>
      <c r="BG54" s="475"/>
      <c r="BH54" s="475"/>
      <c r="BI54" s="992"/>
      <c r="BJ54" s="33"/>
      <c r="BK54" s="33"/>
      <c r="BL54" s="62"/>
      <c r="BM54" s="399"/>
      <c r="BN54" s="974"/>
      <c r="BO54" s="984"/>
      <c r="BP54" s="978"/>
      <c r="BQ54" s="960"/>
      <c r="BR54" s="961"/>
      <c r="BS54" s="962"/>
      <c r="BT54" s="961"/>
      <c r="BU54" s="963"/>
      <c r="BV54" s="998"/>
      <c r="BW54" s="966"/>
      <c r="BX54" s="961"/>
      <c r="BY54" s="968">
        <f t="shared" si="39"/>
        <v>0</v>
      </c>
      <c r="BZ54" s="368">
        <f t="shared" si="31"/>
        <v>0</v>
      </c>
      <c r="CA54" s="82"/>
      <c r="CB54" s="368">
        <f t="shared" si="32"/>
        <v>0</v>
      </c>
      <c r="CC54" s="68"/>
      <c r="CD54" s="44"/>
      <c r="CE54" s="63"/>
      <c r="CF54" s="46">
        <f t="shared" si="33"/>
        <v>0</v>
      </c>
      <c r="CG54" s="46">
        <f t="shared" si="34"/>
        <v>0</v>
      </c>
      <c r="CH54" s="46">
        <f t="shared" si="35"/>
        <v>0</v>
      </c>
      <c r="CI54" s="46">
        <f t="shared" si="36"/>
        <v>0</v>
      </c>
      <c r="CJ54" s="47">
        <f t="shared" si="37"/>
        <v>0</v>
      </c>
      <c r="CK54" s="47">
        <f t="shared" si="38"/>
        <v>0</v>
      </c>
      <c r="CL54" s="47">
        <f t="shared" si="38"/>
        <v>0</v>
      </c>
      <c r="CM54" s="48">
        <f t="shared" si="38"/>
        <v>0</v>
      </c>
    </row>
    <row r="55" spans="1:91" s="39" customFormat="1" ht="39" customHeight="1">
      <c r="A55" s="981"/>
      <c r="B55" s="969"/>
      <c r="C55" s="969"/>
      <c r="D55" s="49"/>
      <c r="E55" s="53"/>
      <c r="F55" s="69"/>
      <c r="G55" s="71"/>
      <c r="H55" s="71"/>
      <c r="I55" s="71"/>
      <c r="J55" s="71"/>
      <c r="K55" s="70"/>
      <c r="L55" s="70"/>
      <c r="M55" s="70"/>
      <c r="N55" s="70"/>
      <c r="O55" s="70"/>
      <c r="P55" s="70"/>
      <c r="Q55" s="70"/>
      <c r="R55" s="70"/>
      <c r="S55" s="70"/>
      <c r="T55" s="70"/>
      <c r="U55" s="72"/>
      <c r="V55" s="200"/>
      <c r="W55" s="200"/>
      <c r="X55" s="200"/>
      <c r="Y55" s="200"/>
      <c r="Z55" s="70"/>
      <c r="AA55" s="70"/>
      <c r="AB55" s="70"/>
      <c r="AC55" s="70"/>
      <c r="AD55" s="70"/>
      <c r="AE55" s="70"/>
      <c r="AF55" s="70"/>
      <c r="AG55" s="70"/>
      <c r="AH55" s="70"/>
      <c r="AI55" s="70"/>
      <c r="AJ55" s="70"/>
      <c r="AK55" s="70"/>
      <c r="AL55" s="70"/>
      <c r="AM55" s="70"/>
      <c r="AN55" s="70"/>
      <c r="AO55" s="70"/>
      <c r="AP55" s="70"/>
      <c r="AQ55" s="70"/>
      <c r="AR55" s="70"/>
      <c r="AS55" s="72"/>
      <c r="AT55" s="72"/>
      <c r="AU55" s="72"/>
      <c r="AV55" s="72"/>
      <c r="AW55" s="72"/>
      <c r="AX55" s="72"/>
      <c r="AY55" s="72"/>
      <c r="AZ55" s="72"/>
      <c r="BA55" s="72"/>
      <c r="BB55" s="72"/>
      <c r="BC55" s="72"/>
      <c r="BD55" s="72"/>
      <c r="BE55" s="200"/>
      <c r="BF55" s="200"/>
      <c r="BG55" s="200"/>
      <c r="BH55" s="200"/>
      <c r="BI55" s="993"/>
      <c r="BJ55" s="33"/>
      <c r="BK55" s="33"/>
      <c r="BL55" s="62"/>
      <c r="BM55" s="399"/>
      <c r="BN55" s="974"/>
      <c r="BO55" s="984"/>
      <c r="BP55" s="978"/>
      <c r="BQ55" s="960"/>
      <c r="BR55" s="961"/>
      <c r="BS55" s="962"/>
      <c r="BT55" s="961"/>
      <c r="BU55" s="963"/>
      <c r="BV55" s="998"/>
      <c r="BW55" s="967"/>
      <c r="BX55" s="961"/>
      <c r="BY55" s="968">
        <f t="shared" si="39"/>
        <v>0</v>
      </c>
      <c r="BZ55" s="368">
        <f t="shared" si="31"/>
        <v>0</v>
      </c>
      <c r="CA55" s="252"/>
      <c r="CB55" s="368">
        <f t="shared" si="32"/>
        <v>0</v>
      </c>
      <c r="CC55" s="68"/>
      <c r="CD55" s="44"/>
      <c r="CE55" s="52">
        <f>IF(SUM(CM53:CM55)&gt;0,SUM(CA53:CA55)/SUM(CM53:CM55),100%)</f>
        <v>1</v>
      </c>
      <c r="CF55" s="46">
        <f t="shared" si="33"/>
        <v>0</v>
      </c>
      <c r="CG55" s="46">
        <f t="shared" si="34"/>
        <v>0</v>
      </c>
      <c r="CH55" s="46">
        <f t="shared" si="35"/>
        <v>0</v>
      </c>
      <c r="CI55" s="46">
        <f t="shared" si="36"/>
        <v>0</v>
      </c>
      <c r="CJ55" s="47">
        <f t="shared" si="37"/>
        <v>0</v>
      </c>
      <c r="CK55" s="47">
        <f t="shared" si="38"/>
        <v>0</v>
      </c>
      <c r="CL55" s="47">
        <f t="shared" si="38"/>
        <v>0</v>
      </c>
      <c r="CM55" s="48">
        <f t="shared" si="38"/>
        <v>0</v>
      </c>
    </row>
    <row r="56" spans="1:91" s="39" customFormat="1" ht="15" customHeight="1">
      <c r="A56" s="981"/>
      <c r="B56" s="969">
        <f>'[2]PLAN ACCIÓN LÍNEA .'!H34</f>
        <v>0</v>
      </c>
      <c r="C56" s="969" t="e">
        <f>'[2]PLAN ACCIÓN LÍNEA .'!I33+'[2]PLAN ACCIÓN LÍNEA .'!J33</f>
        <v>#REF!</v>
      </c>
      <c r="D56" s="55"/>
      <c r="E56" s="53"/>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9"/>
      <c r="BJ56" s="33"/>
      <c r="BK56" s="33"/>
      <c r="BL56" s="67"/>
      <c r="BM56" s="401"/>
      <c r="BN56" s="973">
        <f>B56</f>
        <v>0</v>
      </c>
      <c r="BO56" s="984"/>
      <c r="BP56" s="978">
        <f>IF(BO56&gt;0,BO56/C56,0)</f>
        <v>0</v>
      </c>
      <c r="BQ56" s="960"/>
      <c r="BR56" s="961" t="e">
        <f>IF(#REF!&gt;0,BQ56/#REF!,0)</f>
        <v>#REF!</v>
      </c>
      <c r="BS56" s="962">
        <f>'[2]Costo por proyecto'!L278</f>
        <v>0</v>
      </c>
      <c r="BT56" s="961" t="e">
        <f>IF(#REF!&gt;0,BS56/#REF!,0)</f>
        <v>#REF!</v>
      </c>
      <c r="BU56" s="963">
        <f>'[2]Costo por proyecto'!M278</f>
        <v>0</v>
      </c>
      <c r="BV56" s="998" t="e">
        <f>IF(#REF!&gt;0,BU56/#REF!,0)</f>
        <v>#REF!</v>
      </c>
      <c r="BW56" s="965">
        <f>SUM(BU56,BS56,BQ56)</f>
        <v>0</v>
      </c>
      <c r="BX56" s="961">
        <f>IF(BW56&gt;0,(BW56/(#REF!+#REF!+#REF!)),0)</f>
        <v>0</v>
      </c>
      <c r="BY56" s="968">
        <f t="shared" si="39"/>
        <v>0</v>
      </c>
      <c r="BZ56" s="368">
        <f t="shared" si="31"/>
        <v>0</v>
      </c>
      <c r="CA56" s="82"/>
      <c r="CB56" s="368">
        <f t="shared" si="32"/>
        <v>0</v>
      </c>
      <c r="CC56" s="253"/>
      <c r="CD56" s="59"/>
      <c r="CE56" s="110"/>
      <c r="CF56" s="111">
        <f>SUM(F56:BD56)</f>
        <v>0</v>
      </c>
    </row>
    <row r="57" spans="1:91" s="39" customFormat="1" ht="15" customHeight="1">
      <c r="A57" s="981"/>
      <c r="B57" s="969"/>
      <c r="C57" s="969"/>
      <c r="D57" s="55"/>
      <c r="E57" s="53"/>
      <c r="F57" s="254"/>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09"/>
      <c r="BJ57" s="33"/>
      <c r="BK57" s="33"/>
      <c r="BL57" s="62"/>
      <c r="BM57" s="399"/>
      <c r="BN57" s="974"/>
      <c r="BO57" s="984"/>
      <c r="BP57" s="978"/>
      <c r="BQ57" s="960"/>
      <c r="BR57" s="961"/>
      <c r="BS57" s="962"/>
      <c r="BT57" s="961"/>
      <c r="BU57" s="963"/>
      <c r="BV57" s="998"/>
      <c r="BW57" s="966"/>
      <c r="BX57" s="961"/>
      <c r="BY57" s="968">
        <f t="shared" si="39"/>
        <v>0</v>
      </c>
      <c r="BZ57" s="368">
        <f t="shared" si="31"/>
        <v>0</v>
      </c>
      <c r="CA57" s="82"/>
      <c r="CB57" s="368">
        <f t="shared" si="32"/>
        <v>0</v>
      </c>
      <c r="CC57" s="68"/>
      <c r="CD57" s="44"/>
      <c r="CE57" s="110"/>
      <c r="CF57" s="111">
        <f>SUM(F57:BD57)</f>
        <v>0</v>
      </c>
    </row>
    <row r="58" spans="1:91" s="39" customFormat="1" ht="15.75" customHeight="1" thickBot="1">
      <c r="A58" s="1000"/>
      <c r="B58" s="999"/>
      <c r="C58" s="999"/>
      <c r="D58" s="113"/>
      <c r="E58" s="114"/>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6"/>
      <c r="BJ58" s="33"/>
      <c r="BK58" s="33"/>
      <c r="BL58" s="62"/>
      <c r="BM58" s="399"/>
      <c r="BN58" s="974"/>
      <c r="BO58" s="984"/>
      <c r="BP58" s="978"/>
      <c r="BQ58" s="960"/>
      <c r="BR58" s="961"/>
      <c r="BS58" s="962"/>
      <c r="BT58" s="961"/>
      <c r="BU58" s="963"/>
      <c r="BV58" s="998"/>
      <c r="BW58" s="967"/>
      <c r="BX58" s="961"/>
      <c r="BY58" s="968">
        <f t="shared" si="39"/>
        <v>0</v>
      </c>
      <c r="BZ58" s="368">
        <f t="shared" si="31"/>
        <v>0</v>
      </c>
      <c r="CA58" s="82"/>
      <c r="CB58" s="368">
        <f t="shared" si="32"/>
        <v>0</v>
      </c>
      <c r="CC58" s="68"/>
      <c r="CD58" s="44"/>
      <c r="CE58" s="117">
        <f>IF(SUM(CJ56:CJ58)&gt;0,SUM(CA56:CA58)/SUM(CJ56:CJ58),100%)</f>
        <v>1</v>
      </c>
      <c r="CF58" s="111">
        <f>SUM(F58:BD58)</f>
        <v>0</v>
      </c>
    </row>
    <row r="59" spans="1:91" s="29" customFormat="1" ht="16.2" thickBot="1">
      <c r="A59" s="75"/>
      <c r="B59" s="76"/>
      <c r="C59" s="77"/>
      <c r="D59" s="84" t="s">
        <v>154</v>
      </c>
      <c r="E59" s="78">
        <f>SUM(E47:E58)</f>
        <v>0</v>
      </c>
      <c r="F59" s="78">
        <f>SUM(F47:F58)</f>
        <v>0</v>
      </c>
      <c r="G59" s="78">
        <f>SUM(G47:G58)+F59</f>
        <v>0</v>
      </c>
      <c r="H59" s="78"/>
      <c r="I59" s="78"/>
      <c r="J59" s="78"/>
      <c r="K59" s="78">
        <f>SUM(K47:K58)+G59</f>
        <v>0</v>
      </c>
      <c r="L59" s="78"/>
      <c r="M59" s="78"/>
      <c r="N59" s="78"/>
      <c r="O59" s="78"/>
      <c r="P59" s="78">
        <f>SUM(P47:P58)+K59</f>
        <v>0</v>
      </c>
      <c r="Q59" s="78"/>
      <c r="R59" s="78"/>
      <c r="S59" s="78"/>
      <c r="T59" s="78"/>
      <c r="U59" s="78">
        <f>SUM(U47:U58)+P59</f>
        <v>0</v>
      </c>
      <c r="V59" s="78"/>
      <c r="W59" s="78"/>
      <c r="X59" s="78"/>
      <c r="Y59" s="78"/>
      <c r="Z59" s="78">
        <f>SUM(Z47:Z58)+U59</f>
        <v>0</v>
      </c>
      <c r="AA59" s="78"/>
      <c r="AB59" s="78"/>
      <c r="AC59" s="78"/>
      <c r="AD59" s="78"/>
      <c r="AE59" s="78"/>
      <c r="AF59" s="78"/>
      <c r="AG59" s="78"/>
      <c r="AH59" s="78"/>
      <c r="AI59" s="78">
        <f>SUM(AI47:AI58)+Z59</f>
        <v>0</v>
      </c>
      <c r="AJ59" s="78"/>
      <c r="AK59" s="78"/>
      <c r="AL59" s="78"/>
      <c r="AM59" s="78"/>
      <c r="AN59" s="78">
        <f>SUM(AN47:AN58)+AI59</f>
        <v>0</v>
      </c>
      <c r="AO59" s="78"/>
      <c r="AP59" s="78"/>
      <c r="AQ59" s="78"/>
      <c r="AR59" s="78"/>
      <c r="AS59" s="78" t="e">
        <f>SUM(AS47:AS58)+#REF!</f>
        <v>#REF!</v>
      </c>
      <c r="AT59" s="78"/>
      <c r="AU59" s="78"/>
      <c r="AV59" s="78"/>
      <c r="AW59" s="78"/>
      <c r="AX59" s="78" t="e">
        <f>SUM(AX47:AX58)+AS59</f>
        <v>#REF!</v>
      </c>
      <c r="AY59" s="78"/>
      <c r="AZ59" s="78"/>
      <c r="BA59" s="78"/>
      <c r="BB59" s="78"/>
      <c r="BC59" s="78"/>
      <c r="BD59" s="78" t="e">
        <f>SUM(BD47:BD58)+AX59</f>
        <v>#REF!</v>
      </c>
      <c r="BE59" s="78"/>
      <c r="BF59" s="78"/>
      <c r="BG59" s="78"/>
      <c r="BH59" s="78"/>
      <c r="BI59" s="97"/>
      <c r="BJ59" s="86"/>
      <c r="BK59" s="86"/>
      <c r="BL59" s="87"/>
      <c r="BM59" s="88"/>
      <c r="BN59" s="88"/>
      <c r="BO59" s="89"/>
      <c r="BP59" s="90"/>
      <c r="BQ59" s="90">
        <f>SUM(BQ47:BQ58)</f>
        <v>0</v>
      </c>
      <c r="BR59" s="90"/>
      <c r="BS59" s="91">
        <f>SUM(BS47:BS58)</f>
        <v>0</v>
      </c>
      <c r="BT59" s="90"/>
      <c r="BU59" s="92">
        <f>SUM(BU47:BU58)</f>
        <v>0</v>
      </c>
      <c r="BV59" s="106"/>
      <c r="BW59" s="91">
        <f>SUM(BW47:BW58)</f>
        <v>0</v>
      </c>
      <c r="BX59" s="90"/>
      <c r="BY59" s="94"/>
      <c r="BZ59" s="95">
        <f>SUM(BZ47:BZ58)</f>
        <v>0</v>
      </c>
      <c r="CA59" s="95">
        <f>SUM(CA47:CA58)</f>
        <v>0</v>
      </c>
      <c r="CB59" s="96" t="e">
        <f>CA59/BZ59</f>
        <v>#DIV/0!</v>
      </c>
      <c r="CC59" s="97"/>
      <c r="CD59" s="98"/>
      <c r="CE59" s="99">
        <f>SUM(CJ47:CJ58)</f>
        <v>0</v>
      </c>
      <c r="CF59" s="98"/>
      <c r="CG59" s="98"/>
      <c r="CH59" s="98"/>
      <c r="CI59" s="98"/>
      <c r="CJ59" s="98"/>
      <c r="CK59" s="98"/>
      <c r="CL59" s="98"/>
      <c r="CM59" s="98"/>
    </row>
    <row r="60" spans="1:91" s="39" customFormat="1" ht="43.5" customHeight="1">
      <c r="A60" s="980" t="e">
        <f>'[2]Costo por proyecto'!A279</f>
        <v>#REF!</v>
      </c>
      <c r="B60" s="994">
        <f>'[2]PLAN ACCIÓN LÍNEA .'!H35</f>
        <v>0</v>
      </c>
      <c r="C60" s="994" t="e">
        <f>'[2]PLAN ACCIÓN LÍNEA .'!I34+'[2]PLAN ACCIÓN LÍNEA .'!J34</f>
        <v>#REF!</v>
      </c>
      <c r="D60" s="55"/>
      <c r="E60" s="236"/>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7"/>
      <c r="AT60" s="237"/>
      <c r="AU60" s="237"/>
      <c r="AV60" s="237"/>
      <c r="AW60" s="237"/>
      <c r="AX60" s="237"/>
      <c r="AY60" s="237"/>
      <c r="AZ60" s="237"/>
      <c r="BA60" s="237"/>
      <c r="BB60" s="237"/>
      <c r="BC60" s="237"/>
      <c r="BD60" s="237"/>
      <c r="BE60" s="472"/>
      <c r="BF60" s="472"/>
      <c r="BG60" s="472"/>
      <c r="BH60" s="472"/>
      <c r="BI60" s="992"/>
      <c r="BJ60" s="32"/>
      <c r="BK60" s="33"/>
      <c r="BL60" s="105"/>
      <c r="BM60" s="398"/>
      <c r="BN60" s="973">
        <f>B60</f>
        <v>0</v>
      </c>
      <c r="BO60" s="995"/>
      <c r="BP60" s="996">
        <f>IF(BO60&gt;0,BO60/C60,0)</f>
        <v>0</v>
      </c>
      <c r="BQ60" s="997"/>
      <c r="BR60" s="986" t="e">
        <f>IF(#REF!&gt;0,BQ60/#REF!,0)</f>
        <v>#REF!</v>
      </c>
      <c r="BS60" s="985">
        <f>'[2]Costo por proyecto'!L289</f>
        <v>0</v>
      </c>
      <c r="BT60" s="986" t="e">
        <f>IF(#REF!&gt;0,BS60/#REF!,0)</f>
        <v>#REF!</v>
      </c>
      <c r="BU60" s="987">
        <f>'[2]Costo por proyecto'!M289</f>
        <v>0</v>
      </c>
      <c r="BV60" s="988" t="e">
        <f>IF(#REF!&gt;0,BU60/#REF!,0)</f>
        <v>#REF!</v>
      </c>
      <c r="BW60" s="989">
        <f>SUM(BU60,BS60,BQ60)</f>
        <v>0</v>
      </c>
      <c r="BX60" s="986">
        <f>IF(BW60&gt;0,(BW60/(#REF!+#REF!+#REF!)),0)</f>
        <v>0</v>
      </c>
      <c r="BY60" s="968">
        <f>IF(BP60&gt;0,(BP60/BX60),0)</f>
        <v>0</v>
      </c>
      <c r="BZ60" s="368">
        <f t="shared" ref="BZ60:BZ71" si="40">SUM(F60:BD60)</f>
        <v>0</v>
      </c>
      <c r="CA60" s="51"/>
      <c r="CB60" s="368">
        <f t="shared" ref="CB60:CB71" si="41">IF(BZ60&gt;0,(CA60/BZ60),0%)</f>
        <v>0</v>
      </c>
      <c r="CC60" s="387"/>
      <c r="CD60" s="34"/>
      <c r="CE60" s="45"/>
      <c r="CF60" s="36">
        <f t="shared" ref="CF60:CF68" si="42">SUM(F60:K60)</f>
        <v>0</v>
      </c>
      <c r="CG60" s="36">
        <f t="shared" ref="CG60:CG68" si="43">SUM(P60:Z60)</f>
        <v>0</v>
      </c>
      <c r="CH60" s="36">
        <f t="shared" ref="CH60:CH68" si="44">SUM(AI60:AN60)</f>
        <v>0</v>
      </c>
      <c r="CI60" s="36">
        <f t="shared" ref="CI60:CI68" si="45">SUM(AS60:BD60)</f>
        <v>0</v>
      </c>
      <c r="CJ60" s="37">
        <f t="shared" ref="CJ60:CJ68" si="46">CF60</f>
        <v>0</v>
      </c>
      <c r="CK60" s="37">
        <f t="shared" ref="CK60:CM68" si="47">CJ60+CG60</f>
        <v>0</v>
      </c>
      <c r="CL60" s="37">
        <f t="shared" si="47"/>
        <v>0</v>
      </c>
      <c r="CM60" s="38">
        <f t="shared" si="47"/>
        <v>0</v>
      </c>
    </row>
    <row r="61" spans="1:91" s="39" customFormat="1" ht="44.25" customHeight="1">
      <c r="A61" s="981"/>
      <c r="B61" s="969"/>
      <c r="C61" s="969"/>
      <c r="D61" s="55"/>
      <c r="E61" s="107"/>
      <c r="F61" s="241"/>
      <c r="G61" s="241"/>
      <c r="H61" s="241"/>
      <c r="I61" s="241"/>
      <c r="J61" s="241"/>
      <c r="K61" s="248"/>
      <c r="L61" s="241"/>
      <c r="M61" s="241"/>
      <c r="N61" s="241"/>
      <c r="O61" s="241"/>
      <c r="P61" s="241"/>
      <c r="Q61" s="241"/>
      <c r="R61" s="241"/>
      <c r="S61" s="241"/>
      <c r="T61" s="241"/>
      <c r="U61" s="248"/>
      <c r="V61" s="248"/>
      <c r="W61" s="248"/>
      <c r="X61" s="248"/>
      <c r="Y61" s="248"/>
      <c r="Z61" s="248"/>
      <c r="AA61" s="248"/>
      <c r="AB61" s="248"/>
      <c r="AC61" s="248"/>
      <c r="AD61" s="248"/>
      <c r="AE61" s="248"/>
      <c r="AF61" s="248"/>
      <c r="AG61" s="248"/>
      <c r="AH61" s="248"/>
      <c r="AI61" s="248"/>
      <c r="AJ61" s="248"/>
      <c r="AK61" s="248"/>
      <c r="AL61" s="248"/>
      <c r="AM61" s="248"/>
      <c r="AN61" s="248"/>
      <c r="AO61" s="241"/>
      <c r="AP61" s="241"/>
      <c r="AQ61" s="241"/>
      <c r="AR61" s="241"/>
      <c r="AS61" s="242"/>
      <c r="AT61" s="242"/>
      <c r="AU61" s="242"/>
      <c r="AV61" s="242"/>
      <c r="AW61" s="242"/>
      <c r="AX61" s="242"/>
      <c r="AY61" s="242"/>
      <c r="AZ61" s="242"/>
      <c r="BA61" s="242"/>
      <c r="BB61" s="242"/>
      <c r="BC61" s="242"/>
      <c r="BD61" s="242"/>
      <c r="BE61" s="472"/>
      <c r="BF61" s="472"/>
      <c r="BG61" s="472"/>
      <c r="BH61" s="472"/>
      <c r="BI61" s="992"/>
      <c r="BJ61" s="32"/>
      <c r="BK61" s="33"/>
      <c r="BL61" s="62"/>
      <c r="BM61" s="399"/>
      <c r="BN61" s="974"/>
      <c r="BO61" s="984"/>
      <c r="BP61" s="978"/>
      <c r="BQ61" s="960"/>
      <c r="BR61" s="961"/>
      <c r="BS61" s="962"/>
      <c r="BT61" s="961"/>
      <c r="BU61" s="963"/>
      <c r="BV61" s="964"/>
      <c r="BW61" s="990"/>
      <c r="BX61" s="961"/>
      <c r="BY61" s="968"/>
      <c r="BZ61" s="368">
        <f t="shared" si="40"/>
        <v>0</v>
      </c>
      <c r="CA61" s="51"/>
      <c r="CB61" s="368">
        <f t="shared" si="41"/>
        <v>0</v>
      </c>
      <c r="CC61" s="43"/>
      <c r="CD61" s="44"/>
      <c r="CE61" s="63"/>
      <c r="CF61" s="46">
        <f t="shared" si="42"/>
        <v>0</v>
      </c>
      <c r="CG61" s="46">
        <f t="shared" si="43"/>
        <v>0</v>
      </c>
      <c r="CH61" s="46">
        <f t="shared" si="44"/>
        <v>0</v>
      </c>
      <c r="CI61" s="46">
        <f t="shared" si="45"/>
        <v>0</v>
      </c>
      <c r="CJ61" s="47">
        <f t="shared" si="46"/>
        <v>0</v>
      </c>
      <c r="CK61" s="47">
        <f t="shared" si="47"/>
        <v>0</v>
      </c>
      <c r="CL61" s="47">
        <f t="shared" si="47"/>
        <v>0</v>
      </c>
      <c r="CM61" s="48">
        <f t="shared" si="47"/>
        <v>0</v>
      </c>
    </row>
    <row r="62" spans="1:91" s="39" customFormat="1" ht="42" customHeight="1" thickBot="1">
      <c r="A62" s="981"/>
      <c r="B62" s="969"/>
      <c r="C62" s="969"/>
      <c r="D62" s="55"/>
      <c r="E62" s="53"/>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2"/>
      <c r="AT62" s="242"/>
      <c r="AU62" s="242"/>
      <c r="AV62" s="242"/>
      <c r="AW62" s="242"/>
      <c r="AX62" s="242"/>
      <c r="AY62" s="242"/>
      <c r="AZ62" s="242"/>
      <c r="BA62" s="242"/>
      <c r="BB62" s="242"/>
      <c r="BC62" s="242"/>
      <c r="BD62" s="242"/>
      <c r="BE62" s="242"/>
      <c r="BF62" s="242"/>
      <c r="BG62" s="242"/>
      <c r="BH62" s="242"/>
      <c r="BI62" s="993"/>
      <c r="BJ62" s="32"/>
      <c r="BK62" s="33"/>
      <c r="BL62" s="62"/>
      <c r="BM62" s="399"/>
      <c r="BN62" s="974"/>
      <c r="BO62" s="984"/>
      <c r="BP62" s="978"/>
      <c r="BQ62" s="960"/>
      <c r="BR62" s="961"/>
      <c r="BS62" s="962"/>
      <c r="BT62" s="961"/>
      <c r="BU62" s="963"/>
      <c r="BV62" s="964"/>
      <c r="BW62" s="991"/>
      <c r="BX62" s="961"/>
      <c r="BY62" s="968"/>
      <c r="BZ62" s="368">
        <f t="shared" si="40"/>
        <v>0</v>
      </c>
      <c r="CA62" s="51"/>
      <c r="CB62" s="368">
        <f t="shared" si="41"/>
        <v>0</v>
      </c>
      <c r="CC62" s="43"/>
      <c r="CD62" s="44"/>
      <c r="CE62" s="52">
        <f>IF(SUM(CM60:CM62)&gt;0,SUM(CA60:CA62)/SUM(CM60:CM62),100%)</f>
        <v>1</v>
      </c>
      <c r="CF62" s="46">
        <f t="shared" si="42"/>
        <v>0</v>
      </c>
      <c r="CG62" s="46">
        <f t="shared" si="43"/>
        <v>0</v>
      </c>
      <c r="CH62" s="46">
        <f t="shared" si="44"/>
        <v>0</v>
      </c>
      <c r="CI62" s="46">
        <f t="shared" si="45"/>
        <v>0</v>
      </c>
      <c r="CJ62" s="47">
        <f t="shared" si="46"/>
        <v>0</v>
      </c>
      <c r="CK62" s="47">
        <f t="shared" si="47"/>
        <v>0</v>
      </c>
      <c r="CL62" s="47">
        <f t="shared" si="47"/>
        <v>0</v>
      </c>
      <c r="CM62" s="48">
        <f t="shared" si="47"/>
        <v>0</v>
      </c>
    </row>
    <row r="63" spans="1:91" s="39" customFormat="1" ht="39" customHeight="1">
      <c r="A63" s="981"/>
      <c r="B63" s="969">
        <f>'[2]PLAN ACCIÓN LÍNEA .'!H36</f>
        <v>0</v>
      </c>
      <c r="C63" s="969" t="e">
        <f>'[2]PLAN ACCIÓN LÍNEA .'!I35+'[2]PLAN ACCIÓN LÍNEA .'!J35</f>
        <v>#REF!</v>
      </c>
      <c r="D63" s="55"/>
      <c r="E63" s="53"/>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6"/>
      <c r="AT63" s="246"/>
      <c r="AU63" s="246"/>
      <c r="AV63" s="246"/>
      <c r="AW63" s="246"/>
      <c r="AX63" s="246"/>
      <c r="AY63" s="246"/>
      <c r="AZ63" s="246"/>
      <c r="BA63" s="246"/>
      <c r="BB63" s="246"/>
      <c r="BC63" s="246"/>
      <c r="BD63" s="246"/>
      <c r="BE63" s="473"/>
      <c r="BF63" s="473"/>
      <c r="BG63" s="473"/>
      <c r="BH63" s="473"/>
      <c r="BI63" s="992"/>
      <c r="BJ63" s="56"/>
      <c r="BK63" s="57"/>
      <c r="BL63" s="67"/>
      <c r="BM63" s="401"/>
      <c r="BN63" s="973">
        <f>B63</f>
        <v>0</v>
      </c>
      <c r="BO63" s="984"/>
      <c r="BP63" s="978">
        <f>IF(BO63&gt;0,BO63/C63,0)</f>
        <v>0</v>
      </c>
      <c r="BQ63" s="960"/>
      <c r="BR63" s="961" t="e">
        <f>IF(#REF!&gt;0,BQ63/#REF!,0)</f>
        <v>#REF!</v>
      </c>
      <c r="BS63" s="962">
        <f>'[2]Costo por proyecto'!L298</f>
        <v>0</v>
      </c>
      <c r="BT63" s="961" t="e">
        <f>IF(#REF!&gt;0,BS63/#REF!,0)</f>
        <v>#REF!</v>
      </c>
      <c r="BU63" s="963">
        <f>'[2]Costo por proyecto'!M298</f>
        <v>0</v>
      </c>
      <c r="BV63" s="964" t="e">
        <f>IF(#REF!&gt;0,BU63/#REF!,0)</f>
        <v>#REF!</v>
      </c>
      <c r="BW63" s="965">
        <f>SUM(BU63,BS63,BQ63)</f>
        <v>0</v>
      </c>
      <c r="BX63" s="961">
        <f>IF(BW63&gt;0,(BW63/(#REF!+#REF!+#REF!)),0)</f>
        <v>0</v>
      </c>
      <c r="BY63" s="968">
        <f>IF(BP63&gt;0,(BP63/BX63),0)</f>
        <v>0</v>
      </c>
      <c r="BZ63" s="368">
        <f t="shared" si="40"/>
        <v>0</v>
      </c>
      <c r="CA63" s="51"/>
      <c r="CB63" s="368">
        <f t="shared" si="41"/>
        <v>0</v>
      </c>
      <c r="CC63" s="247"/>
      <c r="CD63" s="59"/>
      <c r="CE63" s="45"/>
      <c r="CF63" s="36">
        <f t="shared" si="42"/>
        <v>0</v>
      </c>
      <c r="CG63" s="36">
        <f t="shared" si="43"/>
        <v>0</v>
      </c>
      <c r="CH63" s="36">
        <f t="shared" si="44"/>
        <v>0</v>
      </c>
      <c r="CI63" s="36">
        <f t="shared" si="45"/>
        <v>0</v>
      </c>
      <c r="CJ63" s="37">
        <f t="shared" si="46"/>
        <v>0</v>
      </c>
      <c r="CK63" s="37">
        <f t="shared" si="47"/>
        <v>0</v>
      </c>
      <c r="CL63" s="37">
        <f t="shared" si="47"/>
        <v>0</v>
      </c>
      <c r="CM63" s="38">
        <f t="shared" si="47"/>
        <v>0</v>
      </c>
    </row>
    <row r="64" spans="1:91" s="39" customFormat="1" ht="42" customHeight="1">
      <c r="A64" s="981"/>
      <c r="B64" s="969"/>
      <c r="C64" s="969"/>
      <c r="D64" s="55"/>
      <c r="E64" s="53"/>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9"/>
      <c r="AT64" s="249"/>
      <c r="AU64" s="249"/>
      <c r="AV64" s="249"/>
      <c r="AW64" s="249"/>
      <c r="AX64" s="249"/>
      <c r="AY64" s="249"/>
      <c r="AZ64" s="249"/>
      <c r="BA64" s="249"/>
      <c r="BB64" s="249"/>
      <c r="BC64" s="249"/>
      <c r="BD64" s="249"/>
      <c r="BE64" s="474"/>
      <c r="BF64" s="474"/>
      <c r="BG64" s="474"/>
      <c r="BH64" s="474"/>
      <c r="BI64" s="992"/>
      <c r="BJ64" s="32"/>
      <c r="BK64" s="33"/>
      <c r="BL64" s="62"/>
      <c r="BM64" s="399"/>
      <c r="BN64" s="974"/>
      <c r="BO64" s="984"/>
      <c r="BP64" s="978"/>
      <c r="BQ64" s="960"/>
      <c r="BR64" s="961"/>
      <c r="BS64" s="962"/>
      <c r="BT64" s="961"/>
      <c r="BU64" s="963"/>
      <c r="BV64" s="964"/>
      <c r="BW64" s="966"/>
      <c r="BX64" s="961"/>
      <c r="BY64" s="968"/>
      <c r="BZ64" s="368">
        <f t="shared" si="40"/>
        <v>0</v>
      </c>
      <c r="CA64" s="51"/>
      <c r="CB64" s="368">
        <f t="shared" si="41"/>
        <v>0</v>
      </c>
      <c r="CC64" s="43"/>
      <c r="CD64" s="44"/>
      <c r="CE64" s="63"/>
      <c r="CF64" s="46">
        <f t="shared" si="42"/>
        <v>0</v>
      </c>
      <c r="CG64" s="46">
        <f t="shared" si="43"/>
        <v>0</v>
      </c>
      <c r="CH64" s="46">
        <f t="shared" si="44"/>
        <v>0</v>
      </c>
      <c r="CI64" s="46">
        <f t="shared" si="45"/>
        <v>0</v>
      </c>
      <c r="CJ64" s="47">
        <f t="shared" si="46"/>
        <v>0</v>
      </c>
      <c r="CK64" s="47">
        <f t="shared" si="47"/>
        <v>0</v>
      </c>
      <c r="CL64" s="47">
        <f t="shared" si="47"/>
        <v>0</v>
      </c>
      <c r="CM64" s="48">
        <f t="shared" si="47"/>
        <v>0</v>
      </c>
    </row>
    <row r="65" spans="1:91" s="39" customFormat="1" ht="36.75" customHeight="1" thickBot="1">
      <c r="A65" s="981"/>
      <c r="B65" s="969"/>
      <c r="C65" s="969"/>
      <c r="D65" s="55"/>
      <c r="E65" s="53"/>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6"/>
      <c r="AT65" s="246"/>
      <c r="AU65" s="246"/>
      <c r="AV65" s="246"/>
      <c r="AW65" s="246"/>
      <c r="AX65" s="246"/>
      <c r="AY65" s="246"/>
      <c r="AZ65" s="246"/>
      <c r="BA65" s="246"/>
      <c r="BB65" s="246"/>
      <c r="BC65" s="246"/>
      <c r="BD65" s="246"/>
      <c r="BE65" s="246"/>
      <c r="BF65" s="246"/>
      <c r="BG65" s="246"/>
      <c r="BH65" s="246"/>
      <c r="BI65" s="993"/>
      <c r="BJ65" s="33"/>
      <c r="BK65" s="33"/>
      <c r="BL65" s="64"/>
      <c r="BM65" s="399"/>
      <c r="BN65" s="974"/>
      <c r="BO65" s="984"/>
      <c r="BP65" s="978"/>
      <c r="BQ65" s="960"/>
      <c r="BR65" s="961"/>
      <c r="BS65" s="962"/>
      <c r="BT65" s="961"/>
      <c r="BU65" s="963"/>
      <c r="BV65" s="964"/>
      <c r="BW65" s="967"/>
      <c r="BX65" s="961"/>
      <c r="BY65" s="968"/>
      <c r="BZ65" s="368">
        <f t="shared" si="40"/>
        <v>0</v>
      </c>
      <c r="CA65" s="51"/>
      <c r="CB65" s="368">
        <f t="shared" si="41"/>
        <v>0</v>
      </c>
      <c r="CC65" s="251"/>
      <c r="CD65" s="66"/>
      <c r="CE65" s="52">
        <f>IF(SUM(CM63:CM65)&gt;0,SUM(CA63:CA65)/SUM(CM63:CM65),100%)</f>
        <v>1</v>
      </c>
      <c r="CF65" s="46">
        <f t="shared" si="42"/>
        <v>0</v>
      </c>
      <c r="CG65" s="46">
        <f t="shared" si="43"/>
        <v>0</v>
      </c>
      <c r="CH65" s="46">
        <f t="shared" si="44"/>
        <v>0</v>
      </c>
      <c r="CI65" s="46">
        <f t="shared" si="45"/>
        <v>0</v>
      </c>
      <c r="CJ65" s="47">
        <f t="shared" si="46"/>
        <v>0</v>
      </c>
      <c r="CK65" s="47">
        <f t="shared" si="47"/>
        <v>0</v>
      </c>
      <c r="CL65" s="47">
        <f t="shared" si="47"/>
        <v>0</v>
      </c>
      <c r="CM65" s="48">
        <f t="shared" si="47"/>
        <v>0</v>
      </c>
    </row>
    <row r="66" spans="1:91" s="39" customFormat="1" ht="25.5" customHeight="1">
      <c r="A66" s="981"/>
      <c r="B66" s="969">
        <f>'[2]PLAN ACCIÓN LÍNEA .'!H37</f>
        <v>0</v>
      </c>
      <c r="C66" s="969" t="e">
        <f>'[2]PLAN ACCIÓN LÍNEA .'!I36+'[2]PLAN ACCIÓN LÍNEA .'!J36</f>
        <v>#REF!</v>
      </c>
      <c r="D66" s="55"/>
      <c r="E66" s="107"/>
      <c r="F66" s="69"/>
      <c r="G66" s="71"/>
      <c r="H66" s="71"/>
      <c r="I66" s="71"/>
      <c r="J66" s="71"/>
      <c r="K66" s="70"/>
      <c r="L66" s="70"/>
      <c r="M66" s="70"/>
      <c r="N66" s="70"/>
      <c r="O66" s="70"/>
      <c r="P66" s="70"/>
      <c r="Q66" s="70"/>
      <c r="R66" s="70"/>
      <c r="S66" s="70"/>
      <c r="T66" s="70"/>
      <c r="U66" s="74"/>
      <c r="V66" s="74"/>
      <c r="W66" s="74"/>
      <c r="X66" s="74"/>
      <c r="Y66" s="74"/>
      <c r="Z66" s="74"/>
      <c r="AA66" s="74"/>
      <c r="AB66" s="74"/>
      <c r="AC66" s="74"/>
      <c r="AD66" s="74"/>
      <c r="AE66" s="74"/>
      <c r="AF66" s="74"/>
      <c r="AG66" s="74"/>
      <c r="AH66" s="74"/>
      <c r="AI66" s="74"/>
      <c r="AJ66" s="462"/>
      <c r="AK66" s="462"/>
      <c r="AL66" s="462"/>
      <c r="AM66" s="462"/>
      <c r="AN66" s="70"/>
      <c r="AO66" s="70"/>
      <c r="AP66" s="70"/>
      <c r="AQ66" s="70"/>
      <c r="AR66" s="70"/>
      <c r="AS66" s="72"/>
      <c r="AT66" s="72"/>
      <c r="AU66" s="72"/>
      <c r="AV66" s="72"/>
      <c r="AW66" s="72"/>
      <c r="AX66" s="72"/>
      <c r="AY66" s="72"/>
      <c r="AZ66" s="72"/>
      <c r="BA66" s="72"/>
      <c r="BB66" s="72"/>
      <c r="BC66" s="72"/>
      <c r="BD66" s="72"/>
      <c r="BE66" s="475"/>
      <c r="BF66" s="475"/>
      <c r="BG66" s="475"/>
      <c r="BH66" s="475"/>
      <c r="BI66" s="992"/>
      <c r="BJ66" s="33"/>
      <c r="BK66" s="33"/>
      <c r="BL66" s="67"/>
      <c r="BM66" s="401"/>
      <c r="BN66" s="973">
        <f>B66</f>
        <v>0</v>
      </c>
      <c r="BO66" s="984"/>
      <c r="BP66" s="978">
        <f>IF(BO66&gt;0,BO66/C66,0)</f>
        <v>0</v>
      </c>
      <c r="BQ66" s="960"/>
      <c r="BR66" s="961" t="e">
        <f>IF(#REF!&gt;0,BQ66/#REF!,0)</f>
        <v>#REF!</v>
      </c>
      <c r="BS66" s="962">
        <f>'[2]Costo por proyecto'!L307</f>
        <v>0</v>
      </c>
      <c r="BT66" s="961" t="e">
        <f>IF(#REF!&gt;0,BS66/#REF!,0)</f>
        <v>#REF!</v>
      </c>
      <c r="BU66" s="963">
        <f>'[2]Costo por proyecto'!M307</f>
        <v>0</v>
      </c>
      <c r="BV66" s="964" t="e">
        <f>IF(#REF!&gt;0,BU66/#REF!,0)</f>
        <v>#REF!</v>
      </c>
      <c r="BW66" s="965">
        <f>SUM(BU66,BS66,BQ66)</f>
        <v>0</v>
      </c>
      <c r="BX66" s="961">
        <f>IF(BW66&gt;0,(BW66/(#REF!+#REF!+#REF!)),0)</f>
        <v>0</v>
      </c>
      <c r="BY66" s="968">
        <f>IF(BP66&gt;0,(BP66/BX66),0)</f>
        <v>0</v>
      </c>
      <c r="BZ66" s="368">
        <f t="shared" si="40"/>
        <v>0</v>
      </c>
      <c r="CA66" s="234"/>
      <c r="CB66" s="368">
        <f t="shared" si="41"/>
        <v>0</v>
      </c>
      <c r="CC66" s="68"/>
      <c r="CD66" s="44"/>
      <c r="CE66" s="45"/>
      <c r="CF66" s="36">
        <f t="shared" si="42"/>
        <v>0</v>
      </c>
      <c r="CG66" s="36">
        <f t="shared" si="43"/>
        <v>0</v>
      </c>
      <c r="CH66" s="36">
        <f t="shared" si="44"/>
        <v>0</v>
      </c>
      <c r="CI66" s="36">
        <f t="shared" si="45"/>
        <v>0</v>
      </c>
      <c r="CJ66" s="37">
        <f t="shared" si="46"/>
        <v>0</v>
      </c>
      <c r="CK66" s="37">
        <f t="shared" si="47"/>
        <v>0</v>
      </c>
      <c r="CL66" s="37">
        <f t="shared" si="47"/>
        <v>0</v>
      </c>
      <c r="CM66" s="38">
        <f t="shared" si="47"/>
        <v>0</v>
      </c>
    </row>
    <row r="67" spans="1:91" s="39" customFormat="1" ht="32.25" customHeight="1">
      <c r="A67" s="981"/>
      <c r="B67" s="969"/>
      <c r="C67" s="969"/>
      <c r="D67" s="49"/>
      <c r="E67" s="53"/>
      <c r="F67" s="69"/>
      <c r="G67" s="71"/>
      <c r="H67" s="71"/>
      <c r="I67" s="71"/>
      <c r="J67" s="71"/>
      <c r="K67" s="71"/>
      <c r="L67" s="71"/>
      <c r="M67" s="71"/>
      <c r="N67" s="71"/>
      <c r="O67" s="71"/>
      <c r="P67" s="71"/>
      <c r="Q67" s="71"/>
      <c r="R67" s="71"/>
      <c r="S67" s="71"/>
      <c r="T67" s="71"/>
      <c r="U67" s="72"/>
      <c r="V67" s="72"/>
      <c r="W67" s="72"/>
      <c r="X67" s="72"/>
      <c r="Y67" s="72"/>
      <c r="Z67" s="72"/>
      <c r="AA67" s="72"/>
      <c r="AB67" s="72"/>
      <c r="AC67" s="72"/>
      <c r="AD67" s="72"/>
      <c r="AE67" s="72"/>
      <c r="AF67" s="72"/>
      <c r="AG67" s="72"/>
      <c r="AH67" s="72"/>
      <c r="AI67" s="72"/>
      <c r="AJ67" s="200"/>
      <c r="AK67" s="200"/>
      <c r="AL67" s="200"/>
      <c r="AM67" s="200"/>
      <c r="AN67" s="71"/>
      <c r="AO67" s="71"/>
      <c r="AP67" s="71"/>
      <c r="AQ67" s="71"/>
      <c r="AR67" s="71"/>
      <c r="AS67" s="72"/>
      <c r="AT67" s="72"/>
      <c r="AU67" s="72"/>
      <c r="AV67" s="72"/>
      <c r="AW67" s="72"/>
      <c r="AX67" s="72"/>
      <c r="AY67" s="72"/>
      <c r="AZ67" s="72"/>
      <c r="BA67" s="72"/>
      <c r="BB67" s="72"/>
      <c r="BC67" s="72"/>
      <c r="BD67" s="72"/>
      <c r="BE67" s="475"/>
      <c r="BF67" s="475"/>
      <c r="BG67" s="475"/>
      <c r="BH67" s="475"/>
      <c r="BI67" s="992"/>
      <c r="BJ67" s="33"/>
      <c r="BK67" s="33"/>
      <c r="BL67" s="62"/>
      <c r="BM67" s="399"/>
      <c r="BN67" s="974"/>
      <c r="BO67" s="984"/>
      <c r="BP67" s="978"/>
      <c r="BQ67" s="960"/>
      <c r="BR67" s="961"/>
      <c r="BS67" s="962"/>
      <c r="BT67" s="961"/>
      <c r="BU67" s="963"/>
      <c r="BV67" s="964"/>
      <c r="BW67" s="966"/>
      <c r="BX67" s="961"/>
      <c r="BY67" s="968"/>
      <c r="BZ67" s="368">
        <f t="shared" si="40"/>
        <v>0</v>
      </c>
      <c r="CA67" s="234"/>
      <c r="CB67" s="368">
        <f t="shared" si="41"/>
        <v>0</v>
      </c>
      <c r="CC67" s="68"/>
      <c r="CD67" s="44"/>
      <c r="CE67" s="63"/>
      <c r="CF67" s="46">
        <f t="shared" si="42"/>
        <v>0</v>
      </c>
      <c r="CG67" s="46">
        <f t="shared" si="43"/>
        <v>0</v>
      </c>
      <c r="CH67" s="46">
        <f t="shared" si="44"/>
        <v>0</v>
      </c>
      <c r="CI67" s="46">
        <f t="shared" si="45"/>
        <v>0</v>
      </c>
      <c r="CJ67" s="47">
        <f t="shared" si="46"/>
        <v>0</v>
      </c>
      <c r="CK67" s="47">
        <f t="shared" si="47"/>
        <v>0</v>
      </c>
      <c r="CL67" s="47">
        <f t="shared" si="47"/>
        <v>0</v>
      </c>
      <c r="CM67" s="48">
        <f t="shared" si="47"/>
        <v>0</v>
      </c>
    </row>
    <row r="68" spans="1:91" s="39" customFormat="1" ht="41.25" customHeight="1">
      <c r="A68" s="981"/>
      <c r="B68" s="969"/>
      <c r="C68" s="969"/>
      <c r="D68" s="49"/>
      <c r="E68" s="53"/>
      <c r="F68" s="69"/>
      <c r="G68" s="71"/>
      <c r="H68" s="71"/>
      <c r="I68" s="71"/>
      <c r="J68" s="71"/>
      <c r="K68" s="70"/>
      <c r="L68" s="70"/>
      <c r="M68" s="70"/>
      <c r="N68" s="70"/>
      <c r="O68" s="70"/>
      <c r="P68" s="70"/>
      <c r="Q68" s="70"/>
      <c r="R68" s="70"/>
      <c r="S68" s="70"/>
      <c r="T68" s="70"/>
      <c r="U68" s="72"/>
      <c r="V68" s="200"/>
      <c r="W68" s="200"/>
      <c r="X68" s="200"/>
      <c r="Y68" s="200"/>
      <c r="Z68" s="70"/>
      <c r="AA68" s="70"/>
      <c r="AB68" s="70"/>
      <c r="AC68" s="70"/>
      <c r="AD68" s="70"/>
      <c r="AE68" s="70"/>
      <c r="AF68" s="70"/>
      <c r="AG68" s="70"/>
      <c r="AH68" s="70"/>
      <c r="AI68" s="70"/>
      <c r="AJ68" s="70"/>
      <c r="AK68" s="70"/>
      <c r="AL68" s="70"/>
      <c r="AM68" s="70"/>
      <c r="AN68" s="70"/>
      <c r="AO68" s="70"/>
      <c r="AP68" s="70"/>
      <c r="AQ68" s="70"/>
      <c r="AR68" s="70"/>
      <c r="AS68" s="72"/>
      <c r="AT68" s="72"/>
      <c r="AU68" s="72"/>
      <c r="AV68" s="72"/>
      <c r="AW68" s="72"/>
      <c r="AX68" s="72"/>
      <c r="AY68" s="72"/>
      <c r="AZ68" s="72"/>
      <c r="BA68" s="72"/>
      <c r="BB68" s="72"/>
      <c r="BC68" s="72"/>
      <c r="BD68" s="72"/>
      <c r="BE68" s="200"/>
      <c r="BF68" s="200"/>
      <c r="BG68" s="200"/>
      <c r="BH68" s="200"/>
      <c r="BI68" s="993"/>
      <c r="BJ68" s="33"/>
      <c r="BK68" s="33"/>
      <c r="BL68" s="64"/>
      <c r="BM68" s="399"/>
      <c r="BN68" s="974"/>
      <c r="BO68" s="984"/>
      <c r="BP68" s="978"/>
      <c r="BQ68" s="960"/>
      <c r="BR68" s="961"/>
      <c r="BS68" s="962"/>
      <c r="BT68" s="961"/>
      <c r="BU68" s="963"/>
      <c r="BV68" s="964"/>
      <c r="BW68" s="967"/>
      <c r="BX68" s="961"/>
      <c r="BY68" s="968"/>
      <c r="BZ68" s="368">
        <f t="shared" si="40"/>
        <v>0</v>
      </c>
      <c r="CA68" s="234"/>
      <c r="CB68" s="368">
        <f t="shared" si="41"/>
        <v>0</v>
      </c>
      <c r="CC68" s="65"/>
      <c r="CD68" s="66"/>
      <c r="CE68" s="52">
        <f>IF(SUM(CJ66:CJ68)&gt;0,SUM(CA66:CA68)/SUM(CJ66:CJ68),100%)</f>
        <v>1</v>
      </c>
      <c r="CF68" s="46">
        <f t="shared" si="42"/>
        <v>0</v>
      </c>
      <c r="CG68" s="46">
        <f t="shared" si="43"/>
        <v>0</v>
      </c>
      <c r="CH68" s="46">
        <f t="shared" si="44"/>
        <v>0</v>
      </c>
      <c r="CI68" s="46">
        <f t="shared" si="45"/>
        <v>0</v>
      </c>
      <c r="CJ68" s="47">
        <f t="shared" si="46"/>
        <v>0</v>
      </c>
      <c r="CK68" s="47">
        <f t="shared" si="47"/>
        <v>0</v>
      </c>
      <c r="CL68" s="47">
        <f t="shared" si="47"/>
        <v>0</v>
      </c>
      <c r="CM68" s="48">
        <f t="shared" si="47"/>
        <v>0</v>
      </c>
    </row>
    <row r="69" spans="1:91" s="39" customFormat="1" ht="15" customHeight="1">
      <c r="A69" s="981"/>
      <c r="B69" s="969">
        <f>'[2]PLAN ACCIÓN LÍNEA .'!H38</f>
        <v>0</v>
      </c>
      <c r="C69" s="969" t="e">
        <f>'[2]PLAN ACCIÓN LÍNEA .'!I37+'[2]PLAN ACCIÓN LÍNEA .'!J37</f>
        <v>#REF!</v>
      </c>
      <c r="D69" s="49"/>
      <c r="E69" s="53"/>
      <c r="F69" s="69"/>
      <c r="G69" s="71"/>
      <c r="H69" s="71"/>
      <c r="I69" s="71"/>
      <c r="J69" s="71"/>
      <c r="K69" s="71"/>
      <c r="L69" s="71"/>
      <c r="M69" s="71"/>
      <c r="N69" s="71"/>
      <c r="O69" s="71"/>
      <c r="P69" s="71"/>
      <c r="Q69" s="71"/>
      <c r="R69" s="71"/>
      <c r="S69" s="71"/>
      <c r="T69" s="71"/>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118"/>
      <c r="BJ69" s="33"/>
      <c r="BK69" s="33"/>
      <c r="BL69" s="62"/>
      <c r="BM69" s="399"/>
      <c r="BN69" s="973">
        <f>B69</f>
        <v>0</v>
      </c>
      <c r="BO69" s="984"/>
      <c r="BP69" s="978">
        <f>IF(BO69&gt;0,BO69/C69,0)</f>
        <v>0</v>
      </c>
      <c r="BQ69" s="960"/>
      <c r="BR69" s="961" t="e">
        <f>IF(#REF!&gt;0,BQ69/#REF!,0)</f>
        <v>#REF!</v>
      </c>
      <c r="BS69" s="962">
        <f>'[2]Costo por proyecto'!L316</f>
        <v>0</v>
      </c>
      <c r="BT69" s="961" t="e">
        <f>IF(#REF!&gt;0,BS69/#REF!,0)</f>
        <v>#REF!</v>
      </c>
      <c r="BU69" s="963">
        <f>'[2]Costo por proyecto'!M316</f>
        <v>0</v>
      </c>
      <c r="BV69" s="964" t="e">
        <f>IF(#REF!&gt;0,BU69/#REF!,0)</f>
        <v>#REF!</v>
      </c>
      <c r="BW69" s="965">
        <f>SUM(BU69,BS69,BQ69)</f>
        <v>0</v>
      </c>
      <c r="BX69" s="961">
        <f>IF(BW69&gt;0,(BW69/(#REF!+#REF!+#REF!)),0)</f>
        <v>0</v>
      </c>
      <c r="BY69" s="968">
        <f>IF(BP69&gt;0,(BP69/BX69),0)</f>
        <v>0</v>
      </c>
      <c r="BZ69" s="368">
        <f t="shared" si="40"/>
        <v>0</v>
      </c>
      <c r="CA69" s="255"/>
      <c r="CB69" s="199">
        <f t="shared" si="41"/>
        <v>0</v>
      </c>
      <c r="CC69" s="68"/>
      <c r="CD69" s="44"/>
      <c r="CE69" s="110"/>
      <c r="CF69" s="111">
        <f>SUM(F69:BD69)</f>
        <v>0</v>
      </c>
    </row>
    <row r="70" spans="1:91" s="39" customFormat="1" ht="15" customHeight="1">
      <c r="A70" s="981"/>
      <c r="B70" s="969"/>
      <c r="C70" s="969"/>
      <c r="D70" s="49"/>
      <c r="E70" s="53"/>
      <c r="F70" s="69"/>
      <c r="G70" s="71"/>
      <c r="H70" s="71"/>
      <c r="I70" s="71"/>
      <c r="J70" s="71"/>
      <c r="K70" s="71"/>
      <c r="L70" s="71"/>
      <c r="M70" s="71"/>
      <c r="N70" s="71"/>
      <c r="O70" s="71"/>
      <c r="P70" s="71"/>
      <c r="Q70" s="71"/>
      <c r="R70" s="71"/>
      <c r="S70" s="71"/>
      <c r="T70" s="71"/>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118"/>
      <c r="BJ70" s="33"/>
      <c r="BK70" s="33"/>
      <c r="BL70" s="62"/>
      <c r="BM70" s="399"/>
      <c r="BN70" s="974"/>
      <c r="BO70" s="984"/>
      <c r="BP70" s="978"/>
      <c r="BQ70" s="960"/>
      <c r="BR70" s="961"/>
      <c r="BS70" s="962"/>
      <c r="BT70" s="961"/>
      <c r="BU70" s="963"/>
      <c r="BV70" s="964"/>
      <c r="BW70" s="966"/>
      <c r="BX70" s="961"/>
      <c r="BY70" s="968"/>
      <c r="BZ70" s="368">
        <f t="shared" si="40"/>
        <v>0</v>
      </c>
      <c r="CA70" s="255"/>
      <c r="CB70" s="199">
        <f t="shared" si="41"/>
        <v>0</v>
      </c>
      <c r="CC70" s="68"/>
      <c r="CD70" s="44"/>
      <c r="CE70" s="110"/>
      <c r="CF70" s="111">
        <f>SUM(F70:BD70)</f>
        <v>0</v>
      </c>
    </row>
    <row r="71" spans="1:91" s="39" customFormat="1" ht="15.75" customHeight="1" thickBot="1">
      <c r="A71" s="981"/>
      <c r="B71" s="969"/>
      <c r="C71" s="969"/>
      <c r="D71" s="49"/>
      <c r="E71" s="53"/>
      <c r="F71" s="69"/>
      <c r="G71" s="71"/>
      <c r="H71" s="71"/>
      <c r="I71" s="71"/>
      <c r="J71" s="71"/>
      <c r="K71" s="71"/>
      <c r="L71" s="71"/>
      <c r="M71" s="71"/>
      <c r="N71" s="71"/>
      <c r="O71" s="71"/>
      <c r="P71" s="71"/>
      <c r="Q71" s="71"/>
      <c r="R71" s="71"/>
      <c r="S71" s="71"/>
      <c r="T71" s="71"/>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118"/>
      <c r="BJ71" s="33"/>
      <c r="BK71" s="33"/>
      <c r="BL71" s="62"/>
      <c r="BM71" s="399"/>
      <c r="BN71" s="974"/>
      <c r="BO71" s="984"/>
      <c r="BP71" s="978"/>
      <c r="BQ71" s="960"/>
      <c r="BR71" s="961"/>
      <c r="BS71" s="962"/>
      <c r="BT71" s="961"/>
      <c r="BU71" s="963"/>
      <c r="BV71" s="964"/>
      <c r="BW71" s="967"/>
      <c r="BX71" s="961"/>
      <c r="BY71" s="968"/>
      <c r="BZ71" s="368">
        <f t="shared" si="40"/>
        <v>0</v>
      </c>
      <c r="CA71" s="255"/>
      <c r="CB71" s="199">
        <f t="shared" si="41"/>
        <v>0</v>
      </c>
      <c r="CC71" s="68"/>
      <c r="CD71" s="44"/>
      <c r="CE71" s="117">
        <f>IF(SUM(CJ69:CJ71)&gt;0,SUM(CA69:CA71)/SUM(CJ69:CJ71),100%)</f>
        <v>1</v>
      </c>
      <c r="CF71" s="111">
        <f>SUM(F71:BD71)</f>
        <v>0</v>
      </c>
    </row>
    <row r="72" spans="1:91" s="29" customFormat="1" ht="16.2" thickBot="1">
      <c r="A72" s="75"/>
      <c r="B72" s="76"/>
      <c r="C72" s="77"/>
      <c r="D72" s="215" t="s">
        <v>154</v>
      </c>
      <c r="E72" s="216">
        <f>SUM(E60:E71)</f>
        <v>0</v>
      </c>
      <c r="F72" s="78">
        <f>SUM(F60:F71)</f>
        <v>0</v>
      </c>
      <c r="G72" s="78">
        <f>SUM(G60:G71)+F72</f>
        <v>0</v>
      </c>
      <c r="H72" s="78"/>
      <c r="I72" s="78"/>
      <c r="J72" s="78"/>
      <c r="K72" s="78">
        <f>SUM(K60:K71)+G72</f>
        <v>0</v>
      </c>
      <c r="L72" s="78"/>
      <c r="M72" s="78"/>
      <c r="N72" s="78"/>
      <c r="O72" s="78"/>
      <c r="P72" s="78">
        <f>SUM(P60:P71)+K72</f>
        <v>0</v>
      </c>
      <c r="Q72" s="78"/>
      <c r="R72" s="78"/>
      <c r="S72" s="78"/>
      <c r="T72" s="78"/>
      <c r="U72" s="78">
        <f>SUM(U60:U71)+P72</f>
        <v>0</v>
      </c>
      <c r="V72" s="78"/>
      <c r="W72" s="78"/>
      <c r="X72" s="78"/>
      <c r="Y72" s="78"/>
      <c r="Z72" s="78">
        <f>SUM(Z60:Z71)+U72</f>
        <v>0</v>
      </c>
      <c r="AA72" s="78"/>
      <c r="AB72" s="78"/>
      <c r="AC72" s="78"/>
      <c r="AD72" s="78"/>
      <c r="AE72" s="78"/>
      <c r="AF72" s="78"/>
      <c r="AG72" s="78"/>
      <c r="AH72" s="78"/>
      <c r="AI72" s="78">
        <f>SUM(AI60:AI71)+Z72</f>
        <v>0</v>
      </c>
      <c r="AJ72" s="78"/>
      <c r="AK72" s="78"/>
      <c r="AL72" s="78"/>
      <c r="AM72" s="78"/>
      <c r="AN72" s="78">
        <f>SUM(AN60:AN71)+AI72</f>
        <v>0</v>
      </c>
      <c r="AO72" s="78"/>
      <c r="AP72" s="78"/>
      <c r="AQ72" s="78"/>
      <c r="AR72" s="78"/>
      <c r="AS72" s="78" t="e">
        <f>SUM(AS60:AS71)+#REF!</f>
        <v>#REF!</v>
      </c>
      <c r="AT72" s="78"/>
      <c r="AU72" s="78"/>
      <c r="AV72" s="78"/>
      <c r="AW72" s="78"/>
      <c r="AX72" s="78" t="e">
        <f>SUM(AX60:AX71)+AS72</f>
        <v>#REF!</v>
      </c>
      <c r="AY72" s="78"/>
      <c r="AZ72" s="78"/>
      <c r="BA72" s="78"/>
      <c r="BB72" s="78"/>
      <c r="BC72" s="78"/>
      <c r="BD72" s="78" t="e">
        <f>SUM(BD60:BD71)+AX72</f>
        <v>#REF!</v>
      </c>
      <c r="BE72" s="78"/>
      <c r="BF72" s="78"/>
      <c r="BG72" s="78"/>
      <c r="BH72" s="78"/>
      <c r="BI72" s="256"/>
      <c r="BJ72" s="218"/>
      <c r="BK72" s="218"/>
      <c r="BL72" s="219"/>
      <c r="BM72" s="220"/>
      <c r="BN72" s="220"/>
      <c r="BO72" s="221"/>
      <c r="BP72" s="222"/>
      <c r="BQ72" s="222">
        <f>SUM(BQ60:BQ71)</f>
        <v>0</v>
      </c>
      <c r="BR72" s="222"/>
      <c r="BS72" s="223">
        <f>SUM(BS60:BS71)</f>
        <v>0</v>
      </c>
      <c r="BT72" s="222"/>
      <c r="BU72" s="224">
        <f>SUM(BU60:BU71)</f>
        <v>0</v>
      </c>
      <c r="BV72" s="106"/>
      <c r="BW72" s="223">
        <f>SUM(BW60:BW71)</f>
        <v>0</v>
      </c>
      <c r="BX72" s="222"/>
      <c r="BY72" s="225"/>
      <c r="BZ72" s="226">
        <f>SUM(BZ60:BZ71)</f>
        <v>0</v>
      </c>
      <c r="CA72" s="226">
        <f>SUM(CA60:CA71)</f>
        <v>0</v>
      </c>
      <c r="CB72" s="257" t="e">
        <f>CA72/BZ72</f>
        <v>#DIV/0!</v>
      </c>
      <c r="CC72" s="77"/>
      <c r="CD72" s="227"/>
      <c r="CE72" s="99">
        <f>SUM(CJ60:CJ71)</f>
        <v>0</v>
      </c>
      <c r="CF72" s="98"/>
      <c r="CG72" s="98"/>
      <c r="CH72" s="98"/>
      <c r="CI72" s="98"/>
      <c r="CJ72" s="98"/>
      <c r="CK72" s="98"/>
      <c r="CL72" s="98"/>
      <c r="CM72" s="98"/>
    </row>
    <row r="73" spans="1:91" s="39" customFormat="1" ht="68.25" customHeight="1">
      <c r="A73" s="980" t="e">
        <f>'[2]Costo por proyecto'!A317:C317</f>
        <v>#REF!</v>
      </c>
      <c r="B73" s="969" t="e">
        <f>'[2]PLAN ACCIÓN LÍNEA .'!H400</f>
        <v>#REF!</v>
      </c>
      <c r="C73" s="982" t="e">
        <f>'[2]PLAN ACCIÓN LÍNEA .'!I38+'[2]PLAN ACCIÓN LÍNEA .'!J38</f>
        <v>#REF!</v>
      </c>
      <c r="D73" s="152"/>
      <c r="E73" s="107"/>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983"/>
      <c r="BJ73" s="120"/>
      <c r="BK73" s="121"/>
      <c r="BL73" s="122"/>
      <c r="BM73" s="399"/>
      <c r="BN73" s="973" t="e">
        <f>B73</f>
        <v>#REF!</v>
      </c>
      <c r="BO73" s="984"/>
      <c r="BP73" s="978">
        <f>IF(BO73&gt;0,BO73/C73,0)</f>
        <v>0</v>
      </c>
      <c r="BQ73" s="960"/>
      <c r="BR73" s="961" t="e">
        <f>IF(#REF!&gt;0,BQ73/#REF!,0)</f>
        <v>#REF!</v>
      </c>
      <c r="BS73" s="962">
        <f>'[2]Costo por proyecto'!L326</f>
        <v>0</v>
      </c>
      <c r="BT73" s="961" t="e">
        <f>IF(#REF!&gt;0,BS73/#REF!,0)</f>
        <v>#REF!</v>
      </c>
      <c r="BU73" s="963">
        <f>'[2]Costo por proyecto'!M326</f>
        <v>0</v>
      </c>
      <c r="BV73" s="964" t="e">
        <f>IF(#REF!&gt;0,BU73/#REF!,0)</f>
        <v>#REF!</v>
      </c>
      <c r="BW73" s="965">
        <f>SUM(BU73,BS73,BQ73)</f>
        <v>0</v>
      </c>
      <c r="BX73" s="961">
        <f>IF(BW73&gt;0,(BW73/(#REF!+#REF!+#REF!)),0)</f>
        <v>0</v>
      </c>
      <c r="BY73" s="968">
        <f t="shared" ref="BY73:BY79" si="48">IF(BP73&gt;0,(BP73/BX73),0)</f>
        <v>0</v>
      </c>
      <c r="BZ73" s="368">
        <f t="shared" ref="BZ73:BZ81" si="49">SUM(F73:BD73)</f>
        <v>0</v>
      </c>
      <c r="CA73" s="123"/>
      <c r="CB73" s="124">
        <f t="shared" ref="CB73:CB84" si="50">IF(BZ73&gt;0,(CA73/BZ73),0%)</f>
        <v>0</v>
      </c>
      <c r="CC73" s="125"/>
      <c r="CD73" s="34"/>
      <c r="CE73" s="45"/>
      <c r="CF73" s="36">
        <f t="shared" ref="CF73:CF81" si="51">SUM(F73:K73)</f>
        <v>0</v>
      </c>
      <c r="CG73" s="36">
        <f t="shared" ref="CG73:CG81" si="52">SUM(P73:Z73)</f>
        <v>0</v>
      </c>
      <c r="CH73" s="36">
        <f t="shared" ref="CH73:CH84" si="53">SUM(AI73:AN73)</f>
        <v>0</v>
      </c>
      <c r="CI73" s="36">
        <f t="shared" ref="CI73:CI81" si="54">SUM(AS73:BD73)</f>
        <v>0</v>
      </c>
      <c r="CJ73" s="37">
        <f t="shared" ref="CJ73:CJ81" si="55">CF73</f>
        <v>0</v>
      </c>
      <c r="CK73" s="37">
        <f t="shared" ref="CK73:CM84" si="56">CJ73+CG73</f>
        <v>0</v>
      </c>
      <c r="CL73" s="37">
        <f t="shared" si="56"/>
        <v>0</v>
      </c>
      <c r="CM73" s="38">
        <f t="shared" si="56"/>
        <v>0</v>
      </c>
    </row>
    <row r="74" spans="1:91" s="39" customFormat="1" ht="54" customHeight="1">
      <c r="A74" s="981"/>
      <c r="B74" s="969"/>
      <c r="C74" s="971"/>
      <c r="D74" s="152"/>
      <c r="E74" s="10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972"/>
      <c r="BJ74" s="32"/>
      <c r="BK74" s="33"/>
      <c r="BL74" s="62"/>
      <c r="BM74" s="399"/>
      <c r="BN74" s="974"/>
      <c r="BO74" s="984"/>
      <c r="BP74" s="978"/>
      <c r="BQ74" s="960"/>
      <c r="BR74" s="961"/>
      <c r="BS74" s="962"/>
      <c r="BT74" s="961"/>
      <c r="BU74" s="963"/>
      <c r="BV74" s="964"/>
      <c r="BW74" s="966"/>
      <c r="BX74" s="961"/>
      <c r="BY74" s="968"/>
      <c r="BZ74" s="368">
        <f t="shared" si="49"/>
        <v>0</v>
      </c>
      <c r="CA74" s="126"/>
      <c r="CB74" s="199">
        <f t="shared" si="50"/>
        <v>0</v>
      </c>
      <c r="CC74" s="127"/>
      <c r="CD74" s="44"/>
      <c r="CE74" s="63"/>
      <c r="CF74" s="46">
        <f t="shared" si="51"/>
        <v>0</v>
      </c>
      <c r="CG74" s="46">
        <f t="shared" si="52"/>
        <v>0</v>
      </c>
      <c r="CH74" s="46">
        <f t="shared" si="53"/>
        <v>0</v>
      </c>
      <c r="CI74" s="46">
        <f t="shared" si="54"/>
        <v>0</v>
      </c>
      <c r="CJ74" s="47">
        <f t="shared" si="55"/>
        <v>0</v>
      </c>
      <c r="CK74" s="47">
        <f t="shared" si="56"/>
        <v>0</v>
      </c>
      <c r="CL74" s="47">
        <f t="shared" si="56"/>
        <v>0</v>
      </c>
      <c r="CM74" s="48">
        <f t="shared" si="56"/>
        <v>0</v>
      </c>
    </row>
    <row r="75" spans="1:91" s="39" customFormat="1" ht="39" customHeight="1" thickBot="1">
      <c r="A75" s="981"/>
      <c r="B75" s="969"/>
      <c r="C75" s="979"/>
      <c r="D75" s="152"/>
      <c r="E75" s="129"/>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972"/>
      <c r="BJ75" s="32"/>
      <c r="BK75" s="33"/>
      <c r="BL75" s="62"/>
      <c r="BM75" s="399"/>
      <c r="BN75" s="974"/>
      <c r="BO75" s="984"/>
      <c r="BP75" s="978"/>
      <c r="BQ75" s="960"/>
      <c r="BR75" s="961"/>
      <c r="BS75" s="962"/>
      <c r="BT75" s="961"/>
      <c r="BU75" s="963"/>
      <c r="BV75" s="964"/>
      <c r="BW75" s="967"/>
      <c r="BX75" s="961"/>
      <c r="BY75" s="968"/>
      <c r="BZ75" s="368">
        <f t="shared" si="49"/>
        <v>0</v>
      </c>
      <c r="CA75" s="128"/>
      <c r="CB75" s="199">
        <f t="shared" si="50"/>
        <v>0</v>
      </c>
      <c r="CC75" s="127"/>
      <c r="CD75" s="44"/>
      <c r="CE75" s="52">
        <f>IF(SUM(CM73:CM75)&gt;0,SUM(CA73:CA75)/SUM(CM73:CM75),100%)</f>
        <v>1</v>
      </c>
      <c r="CF75" s="46">
        <f t="shared" si="51"/>
        <v>0</v>
      </c>
      <c r="CG75" s="46">
        <f t="shared" si="52"/>
        <v>0</v>
      </c>
      <c r="CH75" s="46">
        <f t="shared" si="53"/>
        <v>0</v>
      </c>
      <c r="CI75" s="46">
        <f t="shared" si="54"/>
        <v>0</v>
      </c>
      <c r="CJ75" s="47">
        <f t="shared" si="55"/>
        <v>0</v>
      </c>
      <c r="CK75" s="47">
        <f t="shared" si="56"/>
        <v>0</v>
      </c>
      <c r="CL75" s="47">
        <f t="shared" si="56"/>
        <v>0</v>
      </c>
      <c r="CM75" s="48">
        <f t="shared" si="56"/>
        <v>0</v>
      </c>
    </row>
    <row r="76" spans="1:91" s="39" customFormat="1" ht="48" customHeight="1">
      <c r="A76" s="981"/>
      <c r="B76" s="969">
        <f>'[2]PLAN ACCIÓN LÍNEA .'!H40</f>
        <v>0</v>
      </c>
      <c r="C76" s="970" t="e">
        <f>'[2]PLAN ACCIÓN LÍNEA .'!I39+'[2]PLAN ACCIÓN LÍNEA .'!J39</f>
        <v>#REF!</v>
      </c>
      <c r="D76" s="80"/>
      <c r="E76" s="129"/>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102"/>
      <c r="AT76" s="102"/>
      <c r="AU76" s="102"/>
      <c r="AV76" s="102"/>
      <c r="AW76" s="102"/>
      <c r="AX76" s="102"/>
      <c r="AY76" s="102"/>
      <c r="AZ76" s="102"/>
      <c r="BA76" s="102"/>
      <c r="BB76" s="102"/>
      <c r="BC76" s="102"/>
      <c r="BD76" s="102"/>
      <c r="BE76" s="102"/>
      <c r="BF76" s="102"/>
      <c r="BG76" s="102"/>
      <c r="BH76" s="102"/>
      <c r="BI76" s="972"/>
      <c r="BJ76" s="56"/>
      <c r="BK76" s="57"/>
      <c r="BL76" s="67"/>
      <c r="BM76" s="401"/>
      <c r="BN76" s="973">
        <f>B76</f>
        <v>0</v>
      </c>
      <c r="BO76" s="984"/>
      <c r="BP76" s="978">
        <f>IF(BO76&gt;0,BO76/C76,0)</f>
        <v>0</v>
      </c>
      <c r="BQ76" s="960"/>
      <c r="BR76" s="961" t="e">
        <f>IF(#REF!&gt;0,BQ76/#REF!,0)</f>
        <v>#REF!</v>
      </c>
      <c r="BS76" s="962">
        <f>'[2]Costo por proyecto'!L335</f>
        <v>0</v>
      </c>
      <c r="BT76" s="961" t="e">
        <f>IF(#REF!&gt;0,BS76/#REF!,0)</f>
        <v>#REF!</v>
      </c>
      <c r="BU76" s="963">
        <f>'[2]Costo por proyecto'!M335</f>
        <v>0</v>
      </c>
      <c r="BV76" s="964" t="e">
        <f>IF(#REF!&gt;0,BU76/#REF!,0)</f>
        <v>#REF!</v>
      </c>
      <c r="BW76" s="965">
        <f>SUM(BU76,BS76,BQ76)</f>
        <v>0</v>
      </c>
      <c r="BX76" s="961">
        <f>IF(BW76&gt;0,(BW76/(#REF!+#REF!+#REF!)),0)</f>
        <v>0</v>
      </c>
      <c r="BY76" s="968">
        <f t="shared" si="48"/>
        <v>0</v>
      </c>
      <c r="BZ76" s="368">
        <f t="shared" si="49"/>
        <v>0</v>
      </c>
      <c r="CA76" s="126"/>
      <c r="CB76" s="199">
        <f t="shared" si="50"/>
        <v>0</v>
      </c>
      <c r="CC76" s="130"/>
      <c r="CD76" s="59"/>
      <c r="CE76" s="45"/>
      <c r="CF76" s="36">
        <f t="shared" si="51"/>
        <v>0</v>
      </c>
      <c r="CG76" s="36">
        <f t="shared" si="52"/>
        <v>0</v>
      </c>
      <c r="CH76" s="36">
        <f t="shared" si="53"/>
        <v>0</v>
      </c>
      <c r="CI76" s="36">
        <f t="shared" si="54"/>
        <v>0</v>
      </c>
      <c r="CJ76" s="37">
        <f t="shared" si="55"/>
        <v>0</v>
      </c>
      <c r="CK76" s="37">
        <f t="shared" si="56"/>
        <v>0</v>
      </c>
      <c r="CL76" s="37">
        <f t="shared" si="56"/>
        <v>0</v>
      </c>
      <c r="CM76" s="38">
        <f t="shared" si="56"/>
        <v>0</v>
      </c>
    </row>
    <row r="77" spans="1:91" s="39" customFormat="1" ht="46.5" customHeight="1">
      <c r="A77" s="981"/>
      <c r="B77" s="969"/>
      <c r="C77" s="971"/>
      <c r="D77" s="80"/>
      <c r="E77" s="41"/>
      <c r="F77" s="104"/>
      <c r="G77" s="104"/>
      <c r="H77" s="104"/>
      <c r="I77" s="104"/>
      <c r="J77" s="104"/>
      <c r="K77" s="104"/>
      <c r="L77" s="104"/>
      <c r="M77" s="104"/>
      <c r="N77" s="104"/>
      <c r="O77" s="104"/>
      <c r="P77" s="104"/>
      <c r="Q77" s="42"/>
      <c r="R77" s="42"/>
      <c r="S77" s="42"/>
      <c r="T77" s="42"/>
      <c r="U77" s="42"/>
      <c r="V77" s="42"/>
      <c r="W77" s="42"/>
      <c r="X77" s="42"/>
      <c r="Y77" s="42"/>
      <c r="Z77" s="42"/>
      <c r="AA77" s="42"/>
      <c r="AB77" s="42"/>
      <c r="AC77" s="42"/>
      <c r="AD77" s="42"/>
      <c r="AE77" s="42"/>
      <c r="AF77" s="42"/>
      <c r="AG77" s="42"/>
      <c r="AH77" s="42"/>
      <c r="AI77" s="104"/>
      <c r="AJ77" s="42"/>
      <c r="AK77" s="42"/>
      <c r="AL77" s="42"/>
      <c r="AM77" s="42"/>
      <c r="AN77" s="42"/>
      <c r="AO77" s="42"/>
      <c r="AP77" s="42"/>
      <c r="AQ77" s="42"/>
      <c r="AR77" s="42"/>
      <c r="AS77" s="102"/>
      <c r="AT77" s="102"/>
      <c r="AU77" s="102"/>
      <c r="AV77" s="102"/>
      <c r="AW77" s="102"/>
      <c r="AX77" s="42"/>
      <c r="AY77" s="42"/>
      <c r="AZ77" s="42"/>
      <c r="BA77" s="42"/>
      <c r="BB77" s="42"/>
      <c r="BC77" s="42"/>
      <c r="BD77" s="42"/>
      <c r="BE77" s="42"/>
      <c r="BF77" s="42"/>
      <c r="BG77" s="42"/>
      <c r="BH77" s="42"/>
      <c r="BI77" s="972"/>
      <c r="BJ77" s="32"/>
      <c r="BK77" s="33"/>
      <c r="BL77" s="62"/>
      <c r="BM77" s="399"/>
      <c r="BN77" s="974"/>
      <c r="BO77" s="984"/>
      <c r="BP77" s="978"/>
      <c r="BQ77" s="960"/>
      <c r="BR77" s="961"/>
      <c r="BS77" s="962"/>
      <c r="BT77" s="961"/>
      <c r="BU77" s="963"/>
      <c r="BV77" s="964"/>
      <c r="BW77" s="966"/>
      <c r="BX77" s="961"/>
      <c r="BY77" s="968"/>
      <c r="BZ77" s="368">
        <f t="shared" si="49"/>
        <v>0</v>
      </c>
      <c r="CA77" s="126"/>
      <c r="CB77" s="199">
        <f t="shared" si="50"/>
        <v>0</v>
      </c>
      <c r="CC77" s="127"/>
      <c r="CD77" s="44"/>
      <c r="CE77" s="63"/>
      <c r="CF77" s="46">
        <f t="shared" si="51"/>
        <v>0</v>
      </c>
      <c r="CG77" s="46">
        <f t="shared" si="52"/>
        <v>0</v>
      </c>
      <c r="CH77" s="46">
        <f t="shared" si="53"/>
        <v>0</v>
      </c>
      <c r="CI77" s="46">
        <f t="shared" si="54"/>
        <v>0</v>
      </c>
      <c r="CJ77" s="47">
        <f t="shared" si="55"/>
        <v>0</v>
      </c>
      <c r="CK77" s="47">
        <f t="shared" si="56"/>
        <v>0</v>
      </c>
      <c r="CL77" s="47">
        <f t="shared" si="56"/>
        <v>0</v>
      </c>
      <c r="CM77" s="48">
        <f t="shared" si="56"/>
        <v>0</v>
      </c>
    </row>
    <row r="78" spans="1:91" s="39" customFormat="1" ht="54.75" customHeight="1" thickBot="1">
      <c r="A78" s="981"/>
      <c r="B78" s="969"/>
      <c r="C78" s="979"/>
      <c r="D78" s="80"/>
      <c r="E78" s="53"/>
      <c r="F78" s="73"/>
      <c r="G78" s="70"/>
      <c r="H78" s="73"/>
      <c r="I78" s="73"/>
      <c r="J78" s="73"/>
      <c r="K78" s="73"/>
      <c r="L78" s="73"/>
      <c r="M78" s="73"/>
      <c r="N78" s="73"/>
      <c r="O78" s="73"/>
      <c r="P78" s="70"/>
      <c r="Q78" s="70"/>
      <c r="R78" s="70"/>
      <c r="S78" s="70"/>
      <c r="T78" s="70"/>
      <c r="U78" s="42"/>
      <c r="V78" s="42"/>
      <c r="W78" s="42"/>
      <c r="X78" s="42"/>
      <c r="Y78" s="42"/>
      <c r="Z78" s="42"/>
      <c r="AA78" s="42"/>
      <c r="AB78" s="42"/>
      <c r="AC78" s="42"/>
      <c r="AD78" s="42"/>
      <c r="AE78" s="42"/>
      <c r="AF78" s="42"/>
      <c r="AG78" s="42"/>
      <c r="AH78" s="42"/>
      <c r="AI78" s="74"/>
      <c r="AJ78" s="462"/>
      <c r="AK78" s="462"/>
      <c r="AL78" s="462"/>
      <c r="AM78" s="462"/>
      <c r="AN78" s="42"/>
      <c r="AO78" s="42"/>
      <c r="AP78" s="42"/>
      <c r="AQ78" s="42"/>
      <c r="AR78" s="42"/>
      <c r="AS78" s="102"/>
      <c r="AT78" s="102"/>
      <c r="AU78" s="102"/>
      <c r="AV78" s="102"/>
      <c r="AW78" s="102"/>
      <c r="AX78" s="42"/>
      <c r="AY78" s="42"/>
      <c r="AZ78" s="42"/>
      <c r="BA78" s="42"/>
      <c r="BB78" s="42"/>
      <c r="BC78" s="42"/>
      <c r="BD78" s="42"/>
      <c r="BE78" s="42"/>
      <c r="BF78" s="42"/>
      <c r="BG78" s="42"/>
      <c r="BH78" s="42"/>
      <c r="BI78" s="972"/>
      <c r="BJ78" s="33"/>
      <c r="BK78" s="33"/>
      <c r="BL78" s="64"/>
      <c r="BM78" s="399"/>
      <c r="BN78" s="974"/>
      <c r="BO78" s="984"/>
      <c r="BP78" s="978"/>
      <c r="BQ78" s="960"/>
      <c r="BR78" s="961"/>
      <c r="BS78" s="962"/>
      <c r="BT78" s="961"/>
      <c r="BU78" s="963"/>
      <c r="BV78" s="964"/>
      <c r="BW78" s="967"/>
      <c r="BX78" s="961"/>
      <c r="BY78" s="968"/>
      <c r="BZ78" s="368">
        <f t="shared" si="49"/>
        <v>0</v>
      </c>
      <c r="CA78" s="126"/>
      <c r="CB78" s="199">
        <f t="shared" si="50"/>
        <v>0</v>
      </c>
      <c r="CC78" s="131"/>
      <c r="CD78" s="66"/>
      <c r="CE78" s="52">
        <f>IF(SUM(CM76:CM78)&gt;0,SUM(CA76:CA78)/SUM(CM76:CM78),100%)</f>
        <v>1</v>
      </c>
      <c r="CF78" s="46">
        <f t="shared" si="51"/>
        <v>0</v>
      </c>
      <c r="CG78" s="46">
        <f t="shared" si="52"/>
        <v>0</v>
      </c>
      <c r="CH78" s="46">
        <f t="shared" si="53"/>
        <v>0</v>
      </c>
      <c r="CI78" s="46">
        <f t="shared" si="54"/>
        <v>0</v>
      </c>
      <c r="CJ78" s="47">
        <f t="shared" si="55"/>
        <v>0</v>
      </c>
      <c r="CK78" s="47">
        <f t="shared" si="56"/>
        <v>0</v>
      </c>
      <c r="CL78" s="47">
        <f t="shared" si="56"/>
        <v>0</v>
      </c>
      <c r="CM78" s="48">
        <f t="shared" si="56"/>
        <v>0</v>
      </c>
    </row>
    <row r="79" spans="1:91" s="39" customFormat="1" ht="48" customHeight="1">
      <c r="A79" s="981"/>
      <c r="B79" s="969">
        <f>'[2]PLAN ACCIÓN LÍNEA .'!H41</f>
        <v>0</v>
      </c>
      <c r="C79" s="970" t="e">
        <f>'[2]PLAN ACCIÓN LÍNEA .'!I40+'[2]PLAN ACCIÓN LÍNEA .'!J40</f>
        <v>#REF!</v>
      </c>
      <c r="D79" s="100"/>
      <c r="E79" s="53"/>
      <c r="F79" s="73"/>
      <c r="G79" s="70"/>
      <c r="H79" s="73"/>
      <c r="I79" s="73"/>
      <c r="J79" s="73"/>
      <c r="K79" s="73"/>
      <c r="L79" s="73"/>
      <c r="M79" s="73"/>
      <c r="N79" s="73"/>
      <c r="O79" s="73"/>
      <c r="P79" s="70"/>
      <c r="Q79" s="70"/>
      <c r="R79" s="70"/>
      <c r="S79" s="70"/>
      <c r="T79" s="70"/>
      <c r="U79" s="70"/>
      <c r="V79" s="70"/>
      <c r="W79" s="70"/>
      <c r="X79" s="70"/>
      <c r="Y79" s="70"/>
      <c r="Z79" s="42"/>
      <c r="AA79" s="42"/>
      <c r="AB79" s="42"/>
      <c r="AC79" s="42"/>
      <c r="AD79" s="42"/>
      <c r="AE79" s="42"/>
      <c r="AF79" s="42"/>
      <c r="AG79" s="42"/>
      <c r="AH79" s="42"/>
      <c r="AI79" s="42"/>
      <c r="AJ79" s="42"/>
      <c r="AK79" s="42"/>
      <c r="AL79" s="42"/>
      <c r="AM79" s="42"/>
      <c r="AN79" s="42"/>
      <c r="AO79" s="42"/>
      <c r="AP79" s="42"/>
      <c r="AQ79" s="42"/>
      <c r="AR79" s="42"/>
      <c r="AS79" s="102"/>
      <c r="AT79" s="102"/>
      <c r="AU79" s="102"/>
      <c r="AV79" s="102"/>
      <c r="AW79" s="102"/>
      <c r="AX79" s="74"/>
      <c r="AY79" s="74"/>
      <c r="AZ79" s="74"/>
      <c r="BA79" s="74"/>
      <c r="BB79" s="74"/>
      <c r="BC79" s="74"/>
      <c r="BD79" s="74"/>
      <c r="BE79" s="74"/>
      <c r="BF79" s="74"/>
      <c r="BG79" s="74"/>
      <c r="BH79" s="74"/>
      <c r="BI79" s="972"/>
      <c r="BJ79" s="33"/>
      <c r="BK79" s="33"/>
      <c r="BL79" s="67"/>
      <c r="BM79" s="401"/>
      <c r="BN79" s="973">
        <f>B79</f>
        <v>0</v>
      </c>
      <c r="BO79" s="984"/>
      <c r="BP79" s="978">
        <f>IF(BO79&gt;0,BO79/C79,0)</f>
        <v>0</v>
      </c>
      <c r="BQ79" s="960"/>
      <c r="BR79" s="961" t="e">
        <f>IF(#REF!&gt;0,BQ79/#REF!,0)</f>
        <v>#REF!</v>
      </c>
      <c r="BS79" s="962">
        <f>'[2]Costo por proyecto'!L344</f>
        <v>0</v>
      </c>
      <c r="BT79" s="961" t="e">
        <f>IF(#REF!&gt;0,BS79/#REF!,0)</f>
        <v>#REF!</v>
      </c>
      <c r="BU79" s="963">
        <f>'[2]Costo por proyecto'!M344</f>
        <v>0</v>
      </c>
      <c r="BV79" s="964" t="e">
        <f>IF(#REF!&gt;0,BU79/#REF!,0)</f>
        <v>#REF!</v>
      </c>
      <c r="BW79" s="965">
        <f>SUM(BU79,BS79,BQ79)</f>
        <v>0</v>
      </c>
      <c r="BX79" s="961">
        <f>IF(BW79&gt;0,(BW79/(#REF!+#REF!+#REF!)),0)</f>
        <v>0</v>
      </c>
      <c r="BY79" s="968">
        <f t="shared" si="48"/>
        <v>0</v>
      </c>
      <c r="BZ79" s="368">
        <f t="shared" si="49"/>
        <v>0</v>
      </c>
      <c r="CA79" s="126"/>
      <c r="CB79" s="199">
        <f t="shared" si="50"/>
        <v>0</v>
      </c>
      <c r="CC79" s="127"/>
      <c r="CD79" s="44"/>
      <c r="CE79" s="45"/>
      <c r="CF79" s="36">
        <f t="shared" si="51"/>
        <v>0</v>
      </c>
      <c r="CG79" s="36">
        <f t="shared" si="52"/>
        <v>0</v>
      </c>
      <c r="CH79" s="36">
        <f t="shared" si="53"/>
        <v>0</v>
      </c>
      <c r="CI79" s="36">
        <f t="shared" si="54"/>
        <v>0</v>
      </c>
      <c r="CJ79" s="37">
        <f t="shared" si="55"/>
        <v>0</v>
      </c>
      <c r="CK79" s="37">
        <f t="shared" si="56"/>
        <v>0</v>
      </c>
      <c r="CL79" s="37">
        <f t="shared" si="56"/>
        <v>0</v>
      </c>
      <c r="CM79" s="38">
        <f t="shared" si="56"/>
        <v>0</v>
      </c>
    </row>
    <row r="80" spans="1:91" s="39" customFormat="1" ht="54" customHeight="1">
      <c r="A80" s="981"/>
      <c r="B80" s="969"/>
      <c r="C80" s="971"/>
      <c r="D80" s="40"/>
      <c r="E80" s="53"/>
      <c r="F80" s="73"/>
      <c r="G80" s="70"/>
      <c r="H80" s="73"/>
      <c r="I80" s="73"/>
      <c r="J80" s="73"/>
      <c r="K80" s="73"/>
      <c r="L80" s="73"/>
      <c r="M80" s="73"/>
      <c r="N80" s="73"/>
      <c r="O80" s="73"/>
      <c r="P80" s="70"/>
      <c r="Q80" s="70"/>
      <c r="R80" s="70"/>
      <c r="S80" s="70"/>
      <c r="T80" s="70"/>
      <c r="U80" s="70"/>
      <c r="V80" s="70"/>
      <c r="W80" s="70"/>
      <c r="X80" s="70"/>
      <c r="Y80" s="70"/>
      <c r="Z80" s="42"/>
      <c r="AA80" s="42"/>
      <c r="AB80" s="42"/>
      <c r="AC80" s="42"/>
      <c r="AD80" s="42"/>
      <c r="AE80" s="42"/>
      <c r="AF80" s="42"/>
      <c r="AG80" s="42"/>
      <c r="AH80" s="42"/>
      <c r="AI80" s="74"/>
      <c r="AJ80" s="462"/>
      <c r="AK80" s="462"/>
      <c r="AL80" s="462"/>
      <c r="AM80" s="462"/>
      <c r="AN80" s="42"/>
      <c r="AO80" s="42"/>
      <c r="AP80" s="42"/>
      <c r="AQ80" s="42"/>
      <c r="AR80" s="42"/>
      <c r="AS80" s="102"/>
      <c r="AT80" s="102"/>
      <c r="AU80" s="102"/>
      <c r="AV80" s="102"/>
      <c r="AW80" s="102"/>
      <c r="AX80" s="74"/>
      <c r="AY80" s="74"/>
      <c r="AZ80" s="74"/>
      <c r="BA80" s="74"/>
      <c r="BB80" s="74"/>
      <c r="BC80" s="74"/>
      <c r="BD80" s="74"/>
      <c r="BE80" s="74"/>
      <c r="BF80" s="74"/>
      <c r="BG80" s="74"/>
      <c r="BH80" s="74"/>
      <c r="BI80" s="972"/>
      <c r="BJ80" s="33"/>
      <c r="BK80" s="33"/>
      <c r="BL80" s="62"/>
      <c r="BM80" s="399"/>
      <c r="BN80" s="974"/>
      <c r="BO80" s="984"/>
      <c r="BP80" s="978"/>
      <c r="BQ80" s="960"/>
      <c r="BR80" s="961"/>
      <c r="BS80" s="962"/>
      <c r="BT80" s="961"/>
      <c r="BU80" s="963"/>
      <c r="BV80" s="964"/>
      <c r="BW80" s="966"/>
      <c r="BX80" s="961"/>
      <c r="BY80" s="968"/>
      <c r="BZ80" s="368">
        <f t="shared" si="49"/>
        <v>0</v>
      </c>
      <c r="CA80" s="126"/>
      <c r="CB80" s="199">
        <f t="shared" si="50"/>
        <v>0</v>
      </c>
      <c r="CC80" s="127"/>
      <c r="CD80" s="44"/>
      <c r="CE80" s="52"/>
      <c r="CF80" s="46">
        <f t="shared" si="51"/>
        <v>0</v>
      </c>
      <c r="CG80" s="46">
        <f t="shared" si="52"/>
        <v>0</v>
      </c>
      <c r="CH80" s="46">
        <f t="shared" si="53"/>
        <v>0</v>
      </c>
      <c r="CI80" s="46">
        <f t="shared" si="54"/>
        <v>0</v>
      </c>
      <c r="CJ80" s="47">
        <f t="shared" si="55"/>
        <v>0</v>
      </c>
      <c r="CK80" s="47">
        <f t="shared" si="56"/>
        <v>0</v>
      </c>
      <c r="CL80" s="47">
        <f t="shared" si="56"/>
        <v>0</v>
      </c>
      <c r="CM80" s="48">
        <f t="shared" si="56"/>
        <v>0</v>
      </c>
    </row>
    <row r="81" spans="1:91" s="39" customFormat="1" ht="63.75" customHeight="1">
      <c r="A81" s="981"/>
      <c r="B81" s="969"/>
      <c r="C81" s="979"/>
      <c r="D81" s="49"/>
      <c r="E81" s="53"/>
      <c r="F81" s="73"/>
      <c r="G81" s="70"/>
      <c r="H81" s="73"/>
      <c r="I81" s="73"/>
      <c r="J81" s="73"/>
      <c r="K81" s="73"/>
      <c r="L81" s="73"/>
      <c r="M81" s="73"/>
      <c r="N81" s="73"/>
      <c r="O81" s="73"/>
      <c r="P81" s="70"/>
      <c r="Q81" s="70"/>
      <c r="R81" s="70"/>
      <c r="S81" s="70"/>
      <c r="T81" s="70"/>
      <c r="U81" s="70"/>
      <c r="V81" s="70"/>
      <c r="W81" s="70"/>
      <c r="X81" s="70"/>
      <c r="Y81" s="70"/>
      <c r="Z81" s="42"/>
      <c r="AA81" s="42"/>
      <c r="AB81" s="42"/>
      <c r="AC81" s="42"/>
      <c r="AD81" s="42"/>
      <c r="AE81" s="42"/>
      <c r="AF81" s="42"/>
      <c r="AG81" s="42"/>
      <c r="AH81" s="42"/>
      <c r="AI81" s="74"/>
      <c r="AJ81" s="462"/>
      <c r="AK81" s="462"/>
      <c r="AL81" s="462"/>
      <c r="AM81" s="462"/>
      <c r="AN81" s="42"/>
      <c r="AO81" s="42"/>
      <c r="AP81" s="42"/>
      <c r="AQ81" s="42"/>
      <c r="AR81" s="42"/>
      <c r="AS81" s="102"/>
      <c r="AT81" s="102"/>
      <c r="AU81" s="102"/>
      <c r="AV81" s="102"/>
      <c r="AW81" s="102"/>
      <c r="AX81" s="74"/>
      <c r="AY81" s="74"/>
      <c r="AZ81" s="74"/>
      <c r="BA81" s="74"/>
      <c r="BB81" s="74"/>
      <c r="BC81" s="74"/>
      <c r="BD81" s="74"/>
      <c r="BE81" s="74"/>
      <c r="BF81" s="74"/>
      <c r="BG81" s="74"/>
      <c r="BH81" s="74"/>
      <c r="BI81" s="972"/>
      <c r="BJ81" s="33"/>
      <c r="BK81" s="33"/>
      <c r="BL81" s="64"/>
      <c r="BM81" s="399"/>
      <c r="BN81" s="974"/>
      <c r="BO81" s="984"/>
      <c r="BP81" s="978"/>
      <c r="BQ81" s="960"/>
      <c r="BR81" s="961"/>
      <c r="BS81" s="962"/>
      <c r="BT81" s="961"/>
      <c r="BU81" s="963"/>
      <c r="BV81" s="964"/>
      <c r="BW81" s="967"/>
      <c r="BX81" s="961"/>
      <c r="BY81" s="968"/>
      <c r="BZ81" s="368">
        <f t="shared" si="49"/>
        <v>0</v>
      </c>
      <c r="CA81" s="126"/>
      <c r="CB81" s="199">
        <f t="shared" si="50"/>
        <v>0</v>
      </c>
      <c r="CC81" s="131"/>
      <c r="CD81" s="66"/>
      <c r="CE81" s="52">
        <f>IF(SUM(CM79:CM81)&gt;0,SUM(CA79:CA81)/SUM(CM79:CM81),100%)</f>
        <v>1</v>
      </c>
      <c r="CF81" s="46">
        <f t="shared" si="51"/>
        <v>0</v>
      </c>
      <c r="CG81" s="46">
        <f t="shared" si="52"/>
        <v>0</v>
      </c>
      <c r="CH81" s="46">
        <f t="shared" si="53"/>
        <v>0</v>
      </c>
      <c r="CI81" s="46">
        <f t="shared" si="54"/>
        <v>0</v>
      </c>
      <c r="CJ81" s="47">
        <f t="shared" si="55"/>
        <v>0</v>
      </c>
      <c r="CK81" s="47">
        <f t="shared" si="56"/>
        <v>0</v>
      </c>
      <c r="CL81" s="47">
        <f t="shared" si="56"/>
        <v>0</v>
      </c>
      <c r="CM81" s="48">
        <f t="shared" si="56"/>
        <v>0</v>
      </c>
    </row>
    <row r="82" spans="1:91" s="39" customFormat="1">
      <c r="A82" s="981"/>
      <c r="B82" s="969">
        <f>'[2]PLAN ACCIÓN LÍNEA .'!H42</f>
        <v>0</v>
      </c>
      <c r="C82" s="970"/>
      <c r="D82" s="49"/>
      <c r="E82" s="53"/>
      <c r="F82" s="69"/>
      <c r="G82" s="71"/>
      <c r="H82" s="71"/>
      <c r="I82" s="71"/>
      <c r="J82" s="71"/>
      <c r="K82" s="71"/>
      <c r="L82" s="71"/>
      <c r="M82" s="71"/>
      <c r="N82" s="71"/>
      <c r="O82" s="71"/>
      <c r="P82" s="71"/>
      <c r="Q82" s="71"/>
      <c r="R82" s="71"/>
      <c r="S82" s="71"/>
      <c r="T82" s="71"/>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118"/>
      <c r="BJ82" s="33"/>
      <c r="BK82" s="33"/>
      <c r="BL82" s="62"/>
      <c r="BM82" s="399"/>
      <c r="BN82" s="973">
        <f>B82</f>
        <v>0</v>
      </c>
      <c r="BO82" s="984"/>
      <c r="BP82" s="978">
        <f>IF(BO82&gt;0,BO82/C82,0)</f>
        <v>0</v>
      </c>
      <c r="BQ82" s="960"/>
      <c r="BR82" s="961" t="e">
        <f>IF(#REF!&gt;0,BQ82/#REF!,0)</f>
        <v>#REF!</v>
      </c>
      <c r="BS82" s="962" t="e">
        <f>'[2]Costo por proyecto'!L353</f>
        <v>#REF!</v>
      </c>
      <c r="BT82" s="961" t="e">
        <f>IF(#REF!&gt;0,BS82/#REF!,0)</f>
        <v>#REF!</v>
      </c>
      <c r="BU82" s="963" t="e">
        <f>'[2]Costo por proyecto'!M353</f>
        <v>#REF!</v>
      </c>
      <c r="BV82" s="964" t="e">
        <f>IF(#REF!&gt;0,BU82/#REF!,0)</f>
        <v>#REF!</v>
      </c>
      <c r="BW82" s="965" t="e">
        <f>SUM(BU82,BS82,BQ82)</f>
        <v>#REF!</v>
      </c>
      <c r="BX82" s="961" t="e">
        <f>IF(BW82&gt;0,(BW82/(#REF!+#REF!+#REF!)),0)</f>
        <v>#REF!</v>
      </c>
      <c r="BY82" s="968">
        <f>IF(BP82&gt;0,(BP82/BX82),0)</f>
        <v>0</v>
      </c>
      <c r="BZ82" s="199">
        <f>SUM(F82:BD82)</f>
        <v>0</v>
      </c>
      <c r="CA82" s="126"/>
      <c r="CB82" s="199">
        <f t="shared" si="50"/>
        <v>0</v>
      </c>
      <c r="CC82" s="127"/>
      <c r="CD82" s="44"/>
      <c r="CE82" s="110"/>
      <c r="CF82" s="46">
        <f>SUM(F82:K82)</f>
        <v>0</v>
      </c>
      <c r="CG82" s="46">
        <f>SUM(P82:Z82)</f>
        <v>0</v>
      </c>
      <c r="CH82" s="46">
        <f t="shared" si="53"/>
        <v>0</v>
      </c>
      <c r="CI82" s="46">
        <f>SUM(AS82:BD82)</f>
        <v>0</v>
      </c>
      <c r="CJ82" s="47">
        <f>CF82</f>
        <v>0</v>
      </c>
      <c r="CK82" s="47">
        <f t="shared" si="56"/>
        <v>0</v>
      </c>
      <c r="CL82" s="47">
        <f t="shared" si="56"/>
        <v>0</v>
      </c>
      <c r="CM82" s="48">
        <f t="shared" si="56"/>
        <v>0</v>
      </c>
    </row>
    <row r="83" spans="1:91" s="39" customFormat="1">
      <c r="A83" s="981"/>
      <c r="B83" s="969"/>
      <c r="C83" s="971"/>
      <c r="D83" s="49"/>
      <c r="E83" s="53"/>
      <c r="F83" s="69"/>
      <c r="G83" s="71"/>
      <c r="H83" s="71"/>
      <c r="I83" s="71"/>
      <c r="J83" s="71"/>
      <c r="K83" s="71"/>
      <c r="L83" s="71"/>
      <c r="M83" s="71"/>
      <c r="N83" s="71"/>
      <c r="O83" s="71"/>
      <c r="P83" s="71"/>
      <c r="Q83" s="71"/>
      <c r="R83" s="71"/>
      <c r="S83" s="71"/>
      <c r="T83" s="71"/>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118"/>
      <c r="BJ83" s="33"/>
      <c r="BK83" s="33"/>
      <c r="BL83" s="62"/>
      <c r="BM83" s="399"/>
      <c r="BN83" s="974"/>
      <c r="BO83" s="984"/>
      <c r="BP83" s="978"/>
      <c r="BQ83" s="960"/>
      <c r="BR83" s="961"/>
      <c r="BS83" s="962"/>
      <c r="BT83" s="961"/>
      <c r="BU83" s="963"/>
      <c r="BV83" s="964"/>
      <c r="BW83" s="966"/>
      <c r="BX83" s="961"/>
      <c r="BY83" s="968"/>
      <c r="BZ83" s="199">
        <f>SUM(F83:BD83)</f>
        <v>0</v>
      </c>
      <c r="CA83" s="126"/>
      <c r="CB83" s="199">
        <f t="shared" si="50"/>
        <v>0</v>
      </c>
      <c r="CC83" s="127"/>
      <c r="CD83" s="44"/>
      <c r="CE83" s="110"/>
      <c r="CF83" s="46">
        <f>SUM(F83:K83)</f>
        <v>0</v>
      </c>
      <c r="CG83" s="46">
        <f>SUM(P83:Z83)</f>
        <v>0</v>
      </c>
      <c r="CH83" s="46">
        <f t="shared" si="53"/>
        <v>0</v>
      </c>
      <c r="CI83" s="46">
        <f>SUM(AS83:BD83)</f>
        <v>0</v>
      </c>
      <c r="CJ83" s="47">
        <f>CF83</f>
        <v>0</v>
      </c>
      <c r="CK83" s="47">
        <f t="shared" si="56"/>
        <v>0</v>
      </c>
      <c r="CL83" s="47">
        <f t="shared" si="56"/>
        <v>0</v>
      </c>
      <c r="CM83" s="48">
        <f t="shared" si="56"/>
        <v>0</v>
      </c>
    </row>
    <row r="84" spans="1:91" s="39" customFormat="1" ht="16.2" thickBot="1">
      <c r="A84" s="981"/>
      <c r="B84" s="969"/>
      <c r="C84" s="979"/>
      <c r="D84" s="49"/>
      <c r="E84" s="53"/>
      <c r="F84" s="69"/>
      <c r="G84" s="71"/>
      <c r="H84" s="71"/>
      <c r="I84" s="71"/>
      <c r="J84" s="71"/>
      <c r="K84" s="71"/>
      <c r="L84" s="71"/>
      <c r="M84" s="71"/>
      <c r="N84" s="71"/>
      <c r="O84" s="71"/>
      <c r="P84" s="71"/>
      <c r="Q84" s="71"/>
      <c r="R84" s="71"/>
      <c r="S84" s="71"/>
      <c r="T84" s="71"/>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118"/>
      <c r="BJ84" s="33"/>
      <c r="BK84" s="33"/>
      <c r="BL84" s="62"/>
      <c r="BM84" s="399"/>
      <c r="BN84" s="974"/>
      <c r="BO84" s="984"/>
      <c r="BP84" s="978"/>
      <c r="BQ84" s="960"/>
      <c r="BR84" s="961"/>
      <c r="BS84" s="962"/>
      <c r="BT84" s="961"/>
      <c r="BU84" s="963"/>
      <c r="BV84" s="964"/>
      <c r="BW84" s="967"/>
      <c r="BX84" s="961"/>
      <c r="BY84" s="968"/>
      <c r="BZ84" s="199">
        <f>SUM(F84:BD84)</f>
        <v>0</v>
      </c>
      <c r="CA84" s="126"/>
      <c r="CB84" s="199">
        <f t="shared" si="50"/>
        <v>0</v>
      </c>
      <c r="CC84" s="127"/>
      <c r="CD84" s="44"/>
      <c r="CE84" s="52">
        <f>IF(SUM(CM82:CM84)&gt;0,SUM(CA82:CA84)/SUM(CM82:CM84),100%)</f>
        <v>1</v>
      </c>
      <c r="CF84" s="46">
        <f>SUM(F84:K84)</f>
        <v>0</v>
      </c>
      <c r="CG84" s="46">
        <f>SUM(P84:Z84)</f>
        <v>0</v>
      </c>
      <c r="CH84" s="46">
        <f t="shared" si="53"/>
        <v>0</v>
      </c>
      <c r="CI84" s="46">
        <f>SUM(AS84:BD84)</f>
        <v>0</v>
      </c>
      <c r="CJ84" s="47">
        <f>CF84</f>
        <v>0</v>
      </c>
      <c r="CK84" s="47">
        <f t="shared" si="56"/>
        <v>0</v>
      </c>
      <c r="CL84" s="47">
        <f t="shared" si="56"/>
        <v>0</v>
      </c>
      <c r="CM84" s="48">
        <f t="shared" si="56"/>
        <v>0</v>
      </c>
    </row>
    <row r="85" spans="1:91" ht="24.75" customHeight="1" thickBot="1">
      <c r="A85" s="132"/>
      <c r="B85" s="133"/>
      <c r="C85" s="134"/>
      <c r="D85" s="84" t="s">
        <v>154</v>
      </c>
      <c r="E85" s="78">
        <f>SUM(E73:E84)</f>
        <v>0</v>
      </c>
      <c r="F85" s="78">
        <f>SUM(F73:F84)</f>
        <v>0</v>
      </c>
      <c r="G85" s="78">
        <f>SUM(G73:G84)+F85</f>
        <v>0</v>
      </c>
      <c r="H85" s="78"/>
      <c r="I85" s="78"/>
      <c r="J85" s="78"/>
      <c r="K85" s="78">
        <f>SUM(K73:K84)+G85</f>
        <v>0</v>
      </c>
      <c r="L85" s="78"/>
      <c r="M85" s="78"/>
      <c r="N85" s="78"/>
      <c r="O85" s="78"/>
      <c r="P85" s="78">
        <f>SUM(P73:P84)+K85</f>
        <v>0</v>
      </c>
      <c r="Q85" s="78"/>
      <c r="R85" s="78"/>
      <c r="S85" s="78"/>
      <c r="T85" s="78"/>
      <c r="U85" s="78">
        <f>SUM(U73:U84)+P85</f>
        <v>0</v>
      </c>
      <c r="V85" s="78"/>
      <c r="W85" s="78"/>
      <c r="X85" s="78"/>
      <c r="Y85" s="78"/>
      <c r="Z85" s="78">
        <f>SUM(Z73:Z84)+U85</f>
        <v>0</v>
      </c>
      <c r="AA85" s="78"/>
      <c r="AB85" s="78"/>
      <c r="AC85" s="78"/>
      <c r="AD85" s="78"/>
      <c r="AE85" s="78"/>
      <c r="AF85" s="78"/>
      <c r="AG85" s="78"/>
      <c r="AH85" s="78"/>
      <c r="AI85" s="78">
        <f>SUM(AI73:AI84)+Z85</f>
        <v>0</v>
      </c>
      <c r="AJ85" s="78"/>
      <c r="AK85" s="78"/>
      <c r="AL85" s="78"/>
      <c r="AM85" s="78"/>
      <c r="AN85" s="78">
        <f>SUM(AN73:AN84)+AI85</f>
        <v>0</v>
      </c>
      <c r="AO85" s="78"/>
      <c r="AP85" s="78"/>
      <c r="AQ85" s="78"/>
      <c r="AR85" s="78"/>
      <c r="AS85" s="78" t="e">
        <f>SUM(AS73:AS84)+#REF!</f>
        <v>#REF!</v>
      </c>
      <c r="AT85" s="78"/>
      <c r="AU85" s="78"/>
      <c r="AV85" s="78"/>
      <c r="AW85" s="78"/>
      <c r="AX85" s="78" t="e">
        <f>SUM(AX73:AX84)+AS85</f>
        <v>#REF!</v>
      </c>
      <c r="AY85" s="78"/>
      <c r="AZ85" s="78"/>
      <c r="BA85" s="78"/>
      <c r="BB85" s="78"/>
      <c r="BC85" s="78"/>
      <c r="BD85" s="78" t="e">
        <f>SUM(BD73:BD84)+AX85</f>
        <v>#REF!</v>
      </c>
      <c r="BE85" s="78"/>
      <c r="BF85" s="78"/>
      <c r="BG85" s="78"/>
      <c r="BH85" s="78"/>
      <c r="BI85" s="97"/>
      <c r="BJ85" s="135"/>
      <c r="BK85" s="135"/>
      <c r="BL85" s="136"/>
      <c r="BM85" s="137"/>
      <c r="BN85" s="137"/>
      <c r="BO85" s="138"/>
      <c r="BP85" s="139"/>
      <c r="BQ85" s="139">
        <f>SUM(BQ73:BQ84)</f>
        <v>0</v>
      </c>
      <c r="BR85" s="139"/>
      <c r="BS85" s="140" t="e">
        <f>SUM(BS73:BS84)</f>
        <v>#REF!</v>
      </c>
      <c r="BT85" s="139"/>
      <c r="BU85" s="141" t="e">
        <f>SUM(BU73:BU84)</f>
        <v>#REF!</v>
      </c>
      <c r="BV85" s="142"/>
      <c r="BW85" s="139" t="e">
        <f>SUM(BW73:BW84)</f>
        <v>#REF!</v>
      </c>
      <c r="BX85" s="139"/>
      <c r="BY85" s="143"/>
      <c r="BZ85" s="144">
        <f>SUM(BZ73:BZ84)</f>
        <v>0</v>
      </c>
      <c r="CA85" s="144">
        <f>SUM(CA73:CA84)</f>
        <v>0</v>
      </c>
      <c r="CB85" s="198" t="e">
        <f>CA85/BZ85</f>
        <v>#DIV/0!</v>
      </c>
      <c r="CC85" s="145"/>
      <c r="CD85" s="146"/>
      <c r="CE85" s="99">
        <f>SUM(CJ73:CJ84)</f>
        <v>0</v>
      </c>
      <c r="CF85" s="147"/>
    </row>
    <row r="86" spans="1:91" s="39" customFormat="1" ht="27" customHeight="1">
      <c r="A86" s="980" t="e">
        <f>'[2]Costo por proyecto'!A354</f>
        <v>#REF!</v>
      </c>
      <c r="B86" s="969">
        <f>'[2]PLAN ACCIÓN LÍNEA .'!H43</f>
        <v>0</v>
      </c>
      <c r="C86" s="982" t="e">
        <f>'[2]PLAN ACCIÓN LÍNEA .'!I41+'[2]PLAN ACCIÓN LÍNEA .'!J41</f>
        <v>#REF!</v>
      </c>
      <c r="D86" s="148"/>
      <c r="E86" s="30"/>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149"/>
      <c r="AT86" s="149"/>
      <c r="AU86" s="149"/>
      <c r="AV86" s="149"/>
      <c r="AW86" s="149"/>
      <c r="AX86" s="149"/>
      <c r="AY86" s="149"/>
      <c r="AZ86" s="149"/>
      <c r="BA86" s="149"/>
      <c r="BB86" s="149"/>
      <c r="BC86" s="149"/>
      <c r="BD86" s="149"/>
      <c r="BE86" s="149"/>
      <c r="BF86" s="149"/>
      <c r="BG86" s="149"/>
      <c r="BH86" s="149"/>
      <c r="BI86" s="983"/>
      <c r="BJ86" s="32"/>
      <c r="BK86" s="33"/>
      <c r="BL86" s="62"/>
      <c r="BM86" s="399"/>
      <c r="BN86" s="973">
        <f>B86</f>
        <v>0</v>
      </c>
      <c r="BO86" s="984"/>
      <c r="BP86" s="978">
        <f>IF(BO86&gt;0,BO86/C86,0)</f>
        <v>0</v>
      </c>
      <c r="BQ86" s="960"/>
      <c r="BR86" s="961" t="e">
        <f>IF(#REF!&gt;0,BQ86/#REF!,0)</f>
        <v>#REF!</v>
      </c>
      <c r="BS86" s="962">
        <f>'[2]Costo por proyecto'!L364</f>
        <v>0</v>
      </c>
      <c r="BT86" s="961" t="e">
        <f>IF(#REF!&gt;0,BS86/#REF!,0)</f>
        <v>#REF!</v>
      </c>
      <c r="BU86" s="963">
        <f>'[2]Costo por proyecto'!M364</f>
        <v>0</v>
      </c>
      <c r="BV86" s="964" t="e">
        <f>IF(#REF!&gt;0,BU86/#REF!,0)</f>
        <v>#REF!</v>
      </c>
      <c r="BW86" s="965">
        <f>SUM(BU86,BS86,BQ86)</f>
        <v>0</v>
      </c>
      <c r="BX86" s="961">
        <f>IF(BW86&gt;0,(BW86/(#REF!+#REF!+#REF!)),0)</f>
        <v>0</v>
      </c>
      <c r="BY86" s="968">
        <f>IF(BP86&gt;0,(BP86/BX86),0)</f>
        <v>0</v>
      </c>
      <c r="BZ86" s="368">
        <f t="shared" ref="BZ86:BZ97" si="57">SUM(F86:BD86)</f>
        <v>0</v>
      </c>
      <c r="CA86" s="123"/>
      <c r="CB86" s="199">
        <f t="shared" ref="CB86:CB97" si="58">IF(BZ86&gt;0,(CA86/BZ86),0%)</f>
        <v>0</v>
      </c>
      <c r="CC86" s="125"/>
      <c r="CD86" s="34"/>
      <c r="CE86" s="45"/>
      <c r="CF86" s="36">
        <f t="shared" ref="CF86:CF96" si="59">SUM(F86:K86)</f>
        <v>0</v>
      </c>
      <c r="CG86" s="36">
        <f t="shared" ref="CG86:CG96" si="60">SUM(P86:Z86)</f>
        <v>0</v>
      </c>
      <c r="CH86" s="36">
        <f t="shared" ref="CH86:CH97" si="61">SUM(AI86:AN86)</f>
        <v>0</v>
      </c>
      <c r="CI86" s="36">
        <f t="shared" ref="CI86:CI96" si="62">SUM(AS86:BD86)</f>
        <v>0</v>
      </c>
      <c r="CJ86" s="37">
        <f t="shared" ref="CJ86:CJ96" si="63">CF86</f>
        <v>0</v>
      </c>
      <c r="CK86" s="37">
        <f t="shared" ref="CK86:CM96" si="64">CJ86+CG86</f>
        <v>0</v>
      </c>
      <c r="CL86" s="37">
        <f t="shared" si="64"/>
        <v>0</v>
      </c>
      <c r="CM86" s="38">
        <f t="shared" si="64"/>
        <v>0</v>
      </c>
    </row>
    <row r="87" spans="1:91" s="39" customFormat="1" ht="28.5" customHeight="1">
      <c r="A87" s="981"/>
      <c r="B87" s="969"/>
      <c r="C87" s="971"/>
      <c r="D87" s="49"/>
      <c r="E87" s="41"/>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972"/>
      <c r="BJ87" s="32"/>
      <c r="BK87" s="33"/>
      <c r="BL87" s="62"/>
      <c r="BM87" s="399"/>
      <c r="BN87" s="974"/>
      <c r="BO87" s="984"/>
      <c r="BP87" s="978"/>
      <c r="BQ87" s="960"/>
      <c r="BR87" s="961"/>
      <c r="BS87" s="962"/>
      <c r="BT87" s="961"/>
      <c r="BU87" s="963"/>
      <c r="BV87" s="964"/>
      <c r="BW87" s="966"/>
      <c r="BX87" s="961"/>
      <c r="BY87" s="968"/>
      <c r="BZ87" s="368">
        <f t="shared" si="57"/>
        <v>0</v>
      </c>
      <c r="CA87" s="126"/>
      <c r="CB87" s="199">
        <f t="shared" si="58"/>
        <v>0</v>
      </c>
      <c r="CC87" s="127"/>
      <c r="CD87" s="44"/>
      <c r="CE87" s="63"/>
      <c r="CF87" s="46">
        <f t="shared" si="59"/>
        <v>0</v>
      </c>
      <c r="CG87" s="46">
        <f t="shared" si="60"/>
        <v>0</v>
      </c>
      <c r="CH87" s="46">
        <f t="shared" si="61"/>
        <v>0</v>
      </c>
      <c r="CI87" s="46">
        <f t="shared" si="62"/>
        <v>0</v>
      </c>
      <c r="CJ87" s="47">
        <f t="shared" si="63"/>
        <v>0</v>
      </c>
      <c r="CK87" s="47">
        <f t="shared" si="64"/>
        <v>0</v>
      </c>
      <c r="CL87" s="47">
        <f t="shared" si="64"/>
        <v>0</v>
      </c>
      <c r="CM87" s="48">
        <f t="shared" si="64"/>
        <v>0</v>
      </c>
    </row>
    <row r="88" spans="1:91" s="39" customFormat="1" ht="30" customHeight="1" thickBot="1">
      <c r="A88" s="981"/>
      <c r="B88" s="969"/>
      <c r="C88" s="979"/>
      <c r="D88" s="150"/>
      <c r="E88" s="41"/>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102"/>
      <c r="AT88" s="102"/>
      <c r="AU88" s="102"/>
      <c r="AV88" s="102"/>
      <c r="AW88" s="102"/>
      <c r="AX88" s="102"/>
      <c r="AY88" s="102"/>
      <c r="AZ88" s="102"/>
      <c r="BA88" s="102"/>
      <c r="BB88" s="102"/>
      <c r="BC88" s="102"/>
      <c r="BD88" s="102"/>
      <c r="BE88" s="102"/>
      <c r="BF88" s="102"/>
      <c r="BG88" s="102"/>
      <c r="BH88" s="102"/>
      <c r="BI88" s="972"/>
      <c r="BJ88" s="32"/>
      <c r="BK88" s="33"/>
      <c r="BL88" s="62"/>
      <c r="BM88" s="399"/>
      <c r="BN88" s="974"/>
      <c r="BO88" s="984"/>
      <c r="BP88" s="978"/>
      <c r="BQ88" s="960"/>
      <c r="BR88" s="961"/>
      <c r="BS88" s="962"/>
      <c r="BT88" s="961"/>
      <c r="BU88" s="963"/>
      <c r="BV88" s="964"/>
      <c r="BW88" s="967"/>
      <c r="BX88" s="961"/>
      <c r="BY88" s="968"/>
      <c r="BZ88" s="368">
        <f t="shared" si="57"/>
        <v>0</v>
      </c>
      <c r="CA88" s="128"/>
      <c r="CB88" s="199">
        <f t="shared" si="58"/>
        <v>0</v>
      </c>
      <c r="CC88" s="127"/>
      <c r="CD88" s="44"/>
      <c r="CE88" s="52">
        <f>IF(SUM(CJ86:CJ88)&gt;0,SUM(CA86:CA88)/SUM(CJ86:CJ88),100%)</f>
        <v>1</v>
      </c>
      <c r="CF88" s="46">
        <f t="shared" si="59"/>
        <v>0</v>
      </c>
      <c r="CG88" s="46">
        <f t="shared" si="60"/>
        <v>0</v>
      </c>
      <c r="CH88" s="46">
        <f t="shared" si="61"/>
        <v>0</v>
      </c>
      <c r="CI88" s="46">
        <f t="shared" si="62"/>
        <v>0</v>
      </c>
      <c r="CJ88" s="47">
        <f t="shared" si="63"/>
        <v>0</v>
      </c>
      <c r="CK88" s="47">
        <f t="shared" si="64"/>
        <v>0</v>
      </c>
      <c r="CL88" s="47">
        <f t="shared" si="64"/>
        <v>0</v>
      </c>
      <c r="CM88" s="48">
        <f t="shared" si="64"/>
        <v>0</v>
      </c>
    </row>
    <row r="89" spans="1:91" s="39" customFormat="1" ht="25.5" customHeight="1">
      <c r="A89" s="981"/>
      <c r="B89" s="969">
        <f>'[2]PLAN ACCIÓN LÍNEA .'!H44</f>
        <v>0</v>
      </c>
      <c r="C89" s="970" t="e">
        <f>'[2]PLAN ACCIÓN LÍNEA .'!I42+'[2]PLAN ACCIÓN LÍNEA .'!J42</f>
        <v>#REF!</v>
      </c>
      <c r="D89" s="40"/>
      <c r="E89" s="129"/>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102"/>
      <c r="AT89" s="102"/>
      <c r="AU89" s="102"/>
      <c r="AV89" s="102"/>
      <c r="AW89" s="102"/>
      <c r="AX89" s="102"/>
      <c r="AY89" s="102"/>
      <c r="AZ89" s="102"/>
      <c r="BA89" s="102"/>
      <c r="BB89" s="102"/>
      <c r="BC89" s="102"/>
      <c r="BD89" s="102"/>
      <c r="BE89" s="102"/>
      <c r="BF89" s="102"/>
      <c r="BG89" s="102"/>
      <c r="BH89" s="102"/>
      <c r="BI89" s="972"/>
      <c r="BJ89" s="56"/>
      <c r="BK89" s="57"/>
      <c r="BL89" s="67"/>
      <c r="BM89" s="401"/>
      <c r="BN89" s="973">
        <f>B89</f>
        <v>0</v>
      </c>
      <c r="BO89" s="975"/>
      <c r="BP89" s="978">
        <f>IF(BO89&gt;0,BO89/C89,0)</f>
        <v>0</v>
      </c>
      <c r="BQ89" s="960"/>
      <c r="BR89" s="961" t="e">
        <f>IF(#REF!&gt;0,BQ89/#REF!,0)</f>
        <v>#REF!</v>
      </c>
      <c r="BS89" s="962">
        <f>'[2]Costo por proyecto'!L373</f>
        <v>0</v>
      </c>
      <c r="BT89" s="961" t="e">
        <f>IF(#REF!&gt;0,BS89/#REF!,0)</f>
        <v>#REF!</v>
      </c>
      <c r="BU89" s="963">
        <f>'[2]Costo por proyecto'!M373</f>
        <v>0</v>
      </c>
      <c r="BV89" s="964" t="e">
        <f>IF(#REF!&gt;0,BU89/#REF!,0)</f>
        <v>#REF!</v>
      </c>
      <c r="BW89" s="965">
        <f>SUM(BU89,BS89,BQ89)</f>
        <v>0</v>
      </c>
      <c r="BX89" s="961">
        <f>IF(BW89&gt;0,(BW89/(#REF!+#REF!+#REF!)),0)</f>
        <v>0</v>
      </c>
      <c r="BY89" s="968">
        <f>IF(BP89&gt;0,(BP89/BX89),0)</f>
        <v>0</v>
      </c>
      <c r="BZ89" s="368">
        <f t="shared" si="57"/>
        <v>0</v>
      </c>
      <c r="CA89" s="151"/>
      <c r="CB89" s="199">
        <f t="shared" si="58"/>
        <v>0</v>
      </c>
      <c r="CC89" s="130"/>
      <c r="CD89" s="59"/>
      <c r="CE89" s="45"/>
      <c r="CF89" s="36">
        <f t="shared" si="59"/>
        <v>0</v>
      </c>
      <c r="CG89" s="36">
        <f t="shared" si="60"/>
        <v>0</v>
      </c>
      <c r="CH89" s="36">
        <f t="shared" si="61"/>
        <v>0</v>
      </c>
      <c r="CI89" s="36">
        <f t="shared" si="62"/>
        <v>0</v>
      </c>
      <c r="CJ89" s="37">
        <f t="shared" si="63"/>
        <v>0</v>
      </c>
      <c r="CK89" s="37">
        <f t="shared" si="64"/>
        <v>0</v>
      </c>
      <c r="CL89" s="37">
        <f t="shared" si="64"/>
        <v>0</v>
      </c>
      <c r="CM89" s="38">
        <f t="shared" si="64"/>
        <v>0</v>
      </c>
    </row>
    <row r="90" spans="1:91" s="39" customFormat="1" ht="29.25" customHeight="1">
      <c r="A90" s="981"/>
      <c r="B90" s="969"/>
      <c r="C90" s="971"/>
      <c r="D90" s="40"/>
      <c r="E90" s="41"/>
      <c r="F90" s="104"/>
      <c r="G90" s="104"/>
      <c r="H90" s="104"/>
      <c r="I90" s="104"/>
      <c r="J90" s="104"/>
      <c r="K90" s="104"/>
      <c r="L90" s="42"/>
      <c r="M90" s="42"/>
      <c r="N90" s="42"/>
      <c r="O90" s="42"/>
      <c r="P90" s="42"/>
      <c r="Q90" s="42"/>
      <c r="R90" s="42"/>
      <c r="S90" s="42"/>
      <c r="T90" s="42"/>
      <c r="U90" s="104"/>
      <c r="V90" s="104"/>
      <c r="W90" s="104"/>
      <c r="X90" s="104"/>
      <c r="Y90" s="104"/>
      <c r="Z90" s="104"/>
      <c r="AA90" s="104"/>
      <c r="AB90" s="104"/>
      <c r="AC90" s="104"/>
      <c r="AD90" s="104"/>
      <c r="AE90" s="104"/>
      <c r="AF90" s="104"/>
      <c r="AG90" s="104"/>
      <c r="AH90" s="104"/>
      <c r="AI90" s="104"/>
      <c r="AJ90" s="104"/>
      <c r="AK90" s="104"/>
      <c r="AL90" s="104"/>
      <c r="AM90" s="104"/>
      <c r="AN90" s="104"/>
      <c r="AO90" s="42"/>
      <c r="AP90" s="42"/>
      <c r="AQ90" s="42"/>
      <c r="AR90" s="42"/>
      <c r="AS90" s="42"/>
      <c r="AT90" s="42"/>
      <c r="AU90" s="42"/>
      <c r="AV90" s="42"/>
      <c r="AW90" s="42"/>
      <c r="AX90" s="42"/>
      <c r="AY90" s="42"/>
      <c r="AZ90" s="42"/>
      <c r="BA90" s="42"/>
      <c r="BB90" s="42"/>
      <c r="BC90" s="42"/>
      <c r="BD90" s="42"/>
      <c r="BE90" s="42"/>
      <c r="BF90" s="42"/>
      <c r="BG90" s="42"/>
      <c r="BH90" s="42"/>
      <c r="BI90" s="972"/>
      <c r="BJ90" s="32"/>
      <c r="BK90" s="33"/>
      <c r="BL90" s="62"/>
      <c r="BM90" s="399"/>
      <c r="BN90" s="974"/>
      <c r="BO90" s="976"/>
      <c r="BP90" s="978"/>
      <c r="BQ90" s="960"/>
      <c r="BR90" s="961"/>
      <c r="BS90" s="962"/>
      <c r="BT90" s="961"/>
      <c r="BU90" s="963"/>
      <c r="BV90" s="964"/>
      <c r="BW90" s="966"/>
      <c r="BX90" s="961"/>
      <c r="BY90" s="968"/>
      <c r="BZ90" s="368">
        <f t="shared" si="57"/>
        <v>0</v>
      </c>
      <c r="CA90" s="126"/>
      <c r="CB90" s="199">
        <f t="shared" si="58"/>
        <v>0</v>
      </c>
      <c r="CC90" s="127"/>
      <c r="CD90" s="44"/>
      <c r="CE90" s="63"/>
      <c r="CF90" s="46">
        <f t="shared" si="59"/>
        <v>0</v>
      </c>
      <c r="CG90" s="46">
        <f t="shared" si="60"/>
        <v>0</v>
      </c>
      <c r="CH90" s="46">
        <f t="shared" si="61"/>
        <v>0</v>
      </c>
      <c r="CI90" s="46">
        <f t="shared" si="62"/>
        <v>0</v>
      </c>
      <c r="CJ90" s="47">
        <f t="shared" si="63"/>
        <v>0</v>
      </c>
      <c r="CK90" s="47">
        <f t="shared" si="64"/>
        <v>0</v>
      </c>
      <c r="CL90" s="47">
        <f t="shared" si="64"/>
        <v>0</v>
      </c>
      <c r="CM90" s="48">
        <f t="shared" si="64"/>
        <v>0</v>
      </c>
    </row>
    <row r="91" spans="1:91" s="39" customFormat="1" ht="27.75" customHeight="1" thickBot="1">
      <c r="A91" s="981"/>
      <c r="B91" s="969"/>
      <c r="C91" s="979"/>
      <c r="D91" s="40"/>
      <c r="E91" s="53"/>
      <c r="F91" s="73"/>
      <c r="G91" s="70"/>
      <c r="H91" s="70"/>
      <c r="I91" s="70"/>
      <c r="J91" s="70"/>
      <c r="K91" s="70"/>
      <c r="L91" s="70"/>
      <c r="M91" s="70"/>
      <c r="N91" s="70"/>
      <c r="O91" s="70"/>
      <c r="P91" s="42"/>
      <c r="Q91" s="42"/>
      <c r="R91" s="42"/>
      <c r="S91" s="42"/>
      <c r="T91" s="42"/>
      <c r="U91" s="74"/>
      <c r="V91" s="74"/>
      <c r="W91" s="74"/>
      <c r="X91" s="74"/>
      <c r="Y91" s="74"/>
      <c r="Z91" s="74"/>
      <c r="AA91" s="74"/>
      <c r="AB91" s="74"/>
      <c r="AC91" s="74"/>
      <c r="AD91" s="74"/>
      <c r="AE91" s="74"/>
      <c r="AF91" s="74"/>
      <c r="AG91" s="74"/>
      <c r="AH91" s="74"/>
      <c r="AI91" s="74"/>
      <c r="AJ91" s="74"/>
      <c r="AK91" s="74"/>
      <c r="AL91" s="74"/>
      <c r="AM91" s="74"/>
      <c r="AN91" s="74"/>
      <c r="AO91" s="462"/>
      <c r="AP91" s="462"/>
      <c r="AQ91" s="462"/>
      <c r="AR91" s="462"/>
      <c r="AS91" s="42"/>
      <c r="AT91" s="42"/>
      <c r="AU91" s="42"/>
      <c r="AV91" s="42"/>
      <c r="AW91" s="42"/>
      <c r="AX91" s="42"/>
      <c r="AY91" s="42"/>
      <c r="AZ91" s="42"/>
      <c r="BA91" s="42"/>
      <c r="BB91" s="42"/>
      <c r="BC91" s="42"/>
      <c r="BD91" s="42"/>
      <c r="BE91" s="42"/>
      <c r="BF91" s="42"/>
      <c r="BG91" s="42"/>
      <c r="BH91" s="42"/>
      <c r="BI91" s="972"/>
      <c r="BJ91" s="33"/>
      <c r="BK91" s="33"/>
      <c r="BL91" s="64"/>
      <c r="BM91" s="399"/>
      <c r="BN91" s="974"/>
      <c r="BO91" s="977"/>
      <c r="BP91" s="978"/>
      <c r="BQ91" s="960"/>
      <c r="BR91" s="961"/>
      <c r="BS91" s="962"/>
      <c r="BT91" s="961"/>
      <c r="BU91" s="963"/>
      <c r="BV91" s="964"/>
      <c r="BW91" s="967"/>
      <c r="BX91" s="961"/>
      <c r="BY91" s="968"/>
      <c r="BZ91" s="368">
        <f t="shared" si="57"/>
        <v>0</v>
      </c>
      <c r="CA91" s="126"/>
      <c r="CB91" s="199">
        <f t="shared" si="58"/>
        <v>0</v>
      </c>
      <c r="CC91" s="131"/>
      <c r="CD91" s="66"/>
      <c r="CE91" s="52">
        <f>IF(SUM(CJ89:CJ91)&gt;0,SUM(CA89:CA91)/SUM(CJ89:CJ91),100%)</f>
        <v>1</v>
      </c>
      <c r="CF91" s="46">
        <f t="shared" si="59"/>
        <v>0</v>
      </c>
      <c r="CG91" s="46">
        <f t="shared" si="60"/>
        <v>0</v>
      </c>
      <c r="CH91" s="46">
        <f t="shared" si="61"/>
        <v>0</v>
      </c>
      <c r="CI91" s="46">
        <f t="shared" si="62"/>
        <v>0</v>
      </c>
      <c r="CJ91" s="47">
        <f t="shared" si="63"/>
        <v>0</v>
      </c>
      <c r="CK91" s="47">
        <f t="shared" si="64"/>
        <v>0</v>
      </c>
      <c r="CL91" s="47">
        <f t="shared" si="64"/>
        <v>0</v>
      </c>
      <c r="CM91" s="48">
        <f t="shared" si="64"/>
        <v>0</v>
      </c>
    </row>
    <row r="92" spans="1:91" s="39" customFormat="1" ht="21.75" customHeight="1">
      <c r="A92" s="981"/>
      <c r="B92" s="969" t="e">
        <f>'[2]PLAN ACCIÓN LÍNEA .'!H47</f>
        <v>#REF!</v>
      </c>
      <c r="C92" s="970" t="e">
        <f>'[2]PLAN ACCIÓN LÍNEA .'!I43+'[2]PLAN ACCIÓN LÍNEA .'!J43</f>
        <v>#REF!</v>
      </c>
      <c r="D92" s="100"/>
      <c r="E92" s="53"/>
      <c r="F92" s="73"/>
      <c r="G92" s="70"/>
      <c r="H92" s="70"/>
      <c r="I92" s="70"/>
      <c r="J92" s="70"/>
      <c r="K92" s="70"/>
      <c r="L92" s="70"/>
      <c r="M92" s="70"/>
      <c r="N92" s="70"/>
      <c r="O92" s="70"/>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74"/>
      <c r="AT92" s="74"/>
      <c r="AU92" s="74"/>
      <c r="AV92" s="74"/>
      <c r="AW92" s="74"/>
      <c r="AX92" s="74"/>
      <c r="AY92" s="74"/>
      <c r="AZ92" s="74"/>
      <c r="BA92" s="74"/>
      <c r="BB92" s="74"/>
      <c r="BC92" s="74"/>
      <c r="BD92" s="74"/>
      <c r="BE92" s="74"/>
      <c r="BF92" s="74"/>
      <c r="BG92" s="74"/>
      <c r="BH92" s="74"/>
      <c r="BI92" s="972"/>
      <c r="BJ92" s="33"/>
      <c r="BK92" s="33"/>
      <c r="BL92" s="67"/>
      <c r="BM92" s="401"/>
      <c r="BN92" s="973" t="e">
        <f>B92</f>
        <v>#REF!</v>
      </c>
      <c r="BO92" s="975"/>
      <c r="BP92" s="978">
        <f>IF(BO92&gt;0,BO92/C92,0)</f>
        <v>0</v>
      </c>
      <c r="BQ92" s="960"/>
      <c r="BR92" s="961" t="e">
        <f>IF(#REF!&gt;0,BQ92/#REF!,0)</f>
        <v>#REF!</v>
      </c>
      <c r="BS92" s="962">
        <f>'[2]Costo por proyecto'!L382</f>
        <v>0</v>
      </c>
      <c r="BT92" s="961" t="e">
        <f>IF(#REF!&gt;0,BS92/#REF!,0)</f>
        <v>#REF!</v>
      </c>
      <c r="BU92" s="963">
        <f>'[2]Costo por proyecto'!M382</f>
        <v>0</v>
      </c>
      <c r="BV92" s="964" t="e">
        <f>IF(#REF!&gt;0,BU92/#REF!,0)</f>
        <v>#REF!</v>
      </c>
      <c r="BW92" s="965">
        <f>SUM(BU92,BS92,BQ92)</f>
        <v>0</v>
      </c>
      <c r="BX92" s="961">
        <f>IF(BW92&gt;0,(BW92/(#REF!+#REF!+#REF!)),0)</f>
        <v>0</v>
      </c>
      <c r="BY92" s="968">
        <f>IF(BP92&gt;0,(BP92/BX92),0)</f>
        <v>0</v>
      </c>
      <c r="BZ92" s="199">
        <f t="shared" si="57"/>
        <v>0</v>
      </c>
      <c r="CA92" s="126"/>
      <c r="CB92" s="199">
        <f t="shared" si="58"/>
        <v>0</v>
      </c>
      <c r="CC92" s="127"/>
      <c r="CD92" s="44"/>
      <c r="CE92" s="45"/>
      <c r="CF92" s="36">
        <f t="shared" si="59"/>
        <v>0</v>
      </c>
      <c r="CG92" s="36">
        <f t="shared" si="60"/>
        <v>0</v>
      </c>
      <c r="CH92" s="36">
        <f t="shared" si="61"/>
        <v>0</v>
      </c>
      <c r="CI92" s="36">
        <f t="shared" si="62"/>
        <v>0</v>
      </c>
      <c r="CJ92" s="37">
        <f t="shared" si="63"/>
        <v>0</v>
      </c>
      <c r="CK92" s="37">
        <f t="shared" si="64"/>
        <v>0</v>
      </c>
      <c r="CL92" s="37">
        <f t="shared" si="64"/>
        <v>0</v>
      </c>
      <c r="CM92" s="38">
        <f t="shared" si="64"/>
        <v>0</v>
      </c>
    </row>
    <row r="93" spans="1:91" s="39" customFormat="1" ht="55.5" customHeight="1" thickBot="1">
      <c r="A93" s="981"/>
      <c r="B93" s="969"/>
      <c r="C93" s="971"/>
      <c r="D93" s="40"/>
      <c r="E93" s="53"/>
      <c r="F93" s="73"/>
      <c r="G93" s="70"/>
      <c r="H93" s="70"/>
      <c r="I93" s="70"/>
      <c r="J93" s="70"/>
      <c r="K93" s="70"/>
      <c r="L93" s="70"/>
      <c r="M93" s="70"/>
      <c r="N93" s="70"/>
      <c r="O93" s="70"/>
      <c r="P93" s="42"/>
      <c r="Q93" s="42"/>
      <c r="R93" s="42"/>
      <c r="S93" s="42"/>
      <c r="T93" s="42"/>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972"/>
      <c r="BJ93" s="33"/>
      <c r="BK93" s="33"/>
      <c r="BL93" s="62"/>
      <c r="BM93" s="399"/>
      <c r="BN93" s="974"/>
      <c r="BO93" s="976"/>
      <c r="BP93" s="978"/>
      <c r="BQ93" s="960"/>
      <c r="BR93" s="961"/>
      <c r="BS93" s="962"/>
      <c r="BT93" s="961"/>
      <c r="BU93" s="963"/>
      <c r="BV93" s="964"/>
      <c r="BW93" s="966"/>
      <c r="BX93" s="961"/>
      <c r="BY93" s="968"/>
      <c r="BZ93" s="199">
        <f t="shared" si="57"/>
        <v>0</v>
      </c>
      <c r="CA93" s="126"/>
      <c r="CB93" s="199">
        <f t="shared" si="58"/>
        <v>0</v>
      </c>
      <c r="CC93" s="127"/>
      <c r="CD93" s="44"/>
      <c r="CE93" s="63"/>
      <c r="CF93" s="46">
        <f t="shared" si="59"/>
        <v>0</v>
      </c>
      <c r="CG93" s="46">
        <f t="shared" si="60"/>
        <v>0</v>
      </c>
      <c r="CH93" s="46">
        <f t="shared" si="61"/>
        <v>0</v>
      </c>
      <c r="CI93" s="46">
        <f t="shared" si="62"/>
        <v>0</v>
      </c>
      <c r="CJ93" s="47">
        <f t="shared" si="63"/>
        <v>0</v>
      </c>
      <c r="CK93" s="47">
        <f t="shared" si="64"/>
        <v>0</v>
      </c>
      <c r="CL93" s="47">
        <f t="shared" si="64"/>
        <v>0</v>
      </c>
      <c r="CM93" s="48">
        <f t="shared" si="64"/>
        <v>0</v>
      </c>
    </row>
    <row r="94" spans="1:91" s="39" customFormat="1" ht="30.75" customHeight="1">
      <c r="A94" s="981"/>
      <c r="B94" s="969"/>
      <c r="C94" s="971"/>
      <c r="D94" s="49"/>
      <c r="E94" s="53"/>
      <c r="F94" s="73"/>
      <c r="G94" s="70"/>
      <c r="H94" s="70"/>
      <c r="I94" s="70"/>
      <c r="J94" s="70"/>
      <c r="K94" s="70"/>
      <c r="L94" s="70"/>
      <c r="M94" s="70"/>
      <c r="N94" s="70"/>
      <c r="O94" s="70"/>
      <c r="P94" s="42"/>
      <c r="Q94" s="42"/>
      <c r="R94" s="42"/>
      <c r="S94" s="42"/>
      <c r="T94" s="42"/>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972"/>
      <c r="BJ94" s="33"/>
      <c r="BK94" s="33"/>
      <c r="BL94" s="62"/>
      <c r="BM94" s="399"/>
      <c r="BN94" s="974"/>
      <c r="BO94" s="977"/>
      <c r="BP94" s="978"/>
      <c r="BQ94" s="960"/>
      <c r="BR94" s="961"/>
      <c r="BS94" s="962"/>
      <c r="BT94" s="961"/>
      <c r="BU94" s="963"/>
      <c r="BV94" s="964"/>
      <c r="BW94" s="967"/>
      <c r="BX94" s="961"/>
      <c r="BY94" s="968"/>
      <c r="BZ94" s="199">
        <f t="shared" si="57"/>
        <v>0</v>
      </c>
      <c r="CA94" s="126"/>
      <c r="CB94" s="199"/>
      <c r="CC94" s="127"/>
      <c r="CD94" s="44"/>
      <c r="CE94" s="52">
        <f>IF(SUM(CJ92:CJ94)&gt;0,SUM(CA92:CA94)/SUM(CJ92:CJ94),100%)</f>
        <v>1</v>
      </c>
      <c r="CF94" s="36">
        <f t="shared" si="59"/>
        <v>0</v>
      </c>
      <c r="CG94" s="36">
        <f t="shared" si="60"/>
        <v>0</v>
      </c>
      <c r="CH94" s="36">
        <f t="shared" si="61"/>
        <v>0</v>
      </c>
      <c r="CI94" s="36">
        <f t="shared" si="62"/>
        <v>0</v>
      </c>
      <c r="CJ94" s="37">
        <f t="shared" si="63"/>
        <v>0</v>
      </c>
      <c r="CK94" s="37">
        <f t="shared" si="64"/>
        <v>0</v>
      </c>
      <c r="CL94" s="37">
        <f t="shared" si="64"/>
        <v>0</v>
      </c>
      <c r="CM94" s="38">
        <f t="shared" si="64"/>
        <v>0</v>
      </c>
    </row>
    <row r="95" spans="1:91" s="39" customFormat="1" ht="21.75" customHeight="1">
      <c r="A95" s="981"/>
      <c r="B95" s="969" t="e">
        <f>'[2]PLAN ACCIÓN LÍNEA .'!H48</f>
        <v>#REF!</v>
      </c>
      <c r="C95" s="970" t="e">
        <f>'[2]PLAN ACCIÓN LÍNEA .'!I44+'[2]PLAN ACCIÓN LÍNEA .'!J44</f>
        <v>#REF!</v>
      </c>
      <c r="D95" s="49"/>
      <c r="E95" s="53"/>
      <c r="F95" s="73"/>
      <c r="G95" s="70"/>
      <c r="H95" s="70"/>
      <c r="I95" s="70"/>
      <c r="J95" s="70"/>
      <c r="K95" s="70"/>
      <c r="L95" s="70"/>
      <c r="M95" s="70"/>
      <c r="N95" s="70"/>
      <c r="O95" s="70"/>
      <c r="P95" s="70"/>
      <c r="Q95" s="70"/>
      <c r="R95" s="70"/>
      <c r="S95" s="70"/>
      <c r="T95" s="70"/>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972"/>
      <c r="BJ95" s="33"/>
      <c r="BK95" s="33"/>
      <c r="BL95" s="62"/>
      <c r="BM95" s="399"/>
      <c r="BN95" s="973" t="e">
        <f>B95</f>
        <v>#REF!</v>
      </c>
      <c r="BO95" s="975"/>
      <c r="BP95" s="978">
        <f>IF(BO95&gt;0,BO95/C95,0)</f>
        <v>0</v>
      </c>
      <c r="BQ95" s="960"/>
      <c r="BR95" s="961" t="e">
        <f>IF(#REF!&gt;0,BQ95/#REF!,0)</f>
        <v>#REF!</v>
      </c>
      <c r="BS95" s="962" t="e">
        <f>'[2]Costo por proyecto'!L391</f>
        <v>#REF!</v>
      </c>
      <c r="BT95" s="961" t="e">
        <f>IF(#REF!&gt;0,BS95/#REF!,0)</f>
        <v>#REF!</v>
      </c>
      <c r="BU95" s="963" t="e">
        <f>'[2]Costo por proyecto'!M391</f>
        <v>#REF!</v>
      </c>
      <c r="BV95" s="964" t="e">
        <f>IF(#REF!&gt;0,BU95/#REF!,0)</f>
        <v>#REF!</v>
      </c>
      <c r="BW95" s="965" t="e">
        <f>SUM(BU95,BS95,BQ95)</f>
        <v>#REF!</v>
      </c>
      <c r="BX95" s="961" t="e">
        <f>IF(BW95&gt;0,(BW95/(#REF!+#REF!+#REF!)),0)</f>
        <v>#REF!</v>
      </c>
      <c r="BY95" s="968">
        <f>IF(BP95&gt;0,(BP95/BX95),0)</f>
        <v>0</v>
      </c>
      <c r="BZ95" s="199">
        <f t="shared" si="57"/>
        <v>0</v>
      </c>
      <c r="CA95" s="126"/>
      <c r="CB95" s="199">
        <f t="shared" si="58"/>
        <v>0</v>
      </c>
      <c r="CC95" s="127"/>
      <c r="CD95" s="44"/>
      <c r="CE95" s="63"/>
      <c r="CF95" s="46">
        <f t="shared" si="59"/>
        <v>0</v>
      </c>
      <c r="CG95" s="46">
        <f t="shared" si="60"/>
        <v>0</v>
      </c>
      <c r="CH95" s="46">
        <f t="shared" si="61"/>
        <v>0</v>
      </c>
      <c r="CI95" s="46">
        <f t="shared" si="62"/>
        <v>0</v>
      </c>
      <c r="CJ95" s="47">
        <f t="shared" si="63"/>
        <v>0</v>
      </c>
      <c r="CK95" s="47">
        <f t="shared" si="64"/>
        <v>0</v>
      </c>
      <c r="CL95" s="47">
        <f t="shared" si="64"/>
        <v>0</v>
      </c>
      <c r="CM95" s="48">
        <f t="shared" si="64"/>
        <v>0</v>
      </c>
    </row>
    <row r="96" spans="1:91" s="39" customFormat="1">
      <c r="A96" s="981"/>
      <c r="B96" s="969"/>
      <c r="C96" s="971"/>
      <c r="D96" s="49"/>
      <c r="E96" s="53"/>
      <c r="F96" s="73"/>
      <c r="G96" s="70"/>
      <c r="H96" s="70"/>
      <c r="I96" s="70"/>
      <c r="J96" s="70"/>
      <c r="K96" s="70"/>
      <c r="L96" s="70"/>
      <c r="M96" s="70"/>
      <c r="N96" s="70"/>
      <c r="O96" s="70"/>
      <c r="P96" s="70"/>
      <c r="Q96" s="70"/>
      <c r="R96" s="70"/>
      <c r="S96" s="70"/>
      <c r="T96" s="70"/>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972"/>
      <c r="BJ96" s="33"/>
      <c r="BK96" s="33"/>
      <c r="BL96" s="62"/>
      <c r="BM96" s="399"/>
      <c r="BN96" s="974"/>
      <c r="BO96" s="976"/>
      <c r="BP96" s="978"/>
      <c r="BQ96" s="960"/>
      <c r="BR96" s="961"/>
      <c r="BS96" s="962"/>
      <c r="BT96" s="961"/>
      <c r="BU96" s="963"/>
      <c r="BV96" s="964"/>
      <c r="BW96" s="966"/>
      <c r="BX96" s="961"/>
      <c r="BY96" s="968"/>
      <c r="BZ96" s="199">
        <f t="shared" si="57"/>
        <v>0</v>
      </c>
      <c r="CA96" s="126"/>
      <c r="CB96" s="199">
        <f t="shared" si="58"/>
        <v>0</v>
      </c>
      <c r="CC96" s="127"/>
      <c r="CD96" s="44"/>
      <c r="CE96" s="63"/>
      <c r="CF96" s="46">
        <f t="shared" si="59"/>
        <v>0</v>
      </c>
      <c r="CG96" s="46">
        <f t="shared" si="60"/>
        <v>0</v>
      </c>
      <c r="CH96" s="46">
        <f t="shared" si="61"/>
        <v>0</v>
      </c>
      <c r="CI96" s="46">
        <f t="shared" si="62"/>
        <v>0</v>
      </c>
      <c r="CJ96" s="47">
        <f t="shared" si="63"/>
        <v>0</v>
      </c>
      <c r="CK96" s="47">
        <f t="shared" si="64"/>
        <v>0</v>
      </c>
      <c r="CL96" s="47">
        <f t="shared" si="64"/>
        <v>0</v>
      </c>
      <c r="CM96" s="48">
        <f t="shared" si="64"/>
        <v>0</v>
      </c>
    </row>
    <row r="97" spans="1:91" s="39" customFormat="1" ht="16.2" thickBot="1">
      <c r="A97" s="981"/>
      <c r="B97" s="969"/>
      <c r="C97" s="971"/>
      <c r="D97" s="113"/>
      <c r="E97" s="114"/>
      <c r="F97" s="73"/>
      <c r="G97" s="70"/>
      <c r="H97" s="70"/>
      <c r="I97" s="70"/>
      <c r="J97" s="70"/>
      <c r="K97" s="70"/>
      <c r="L97" s="70"/>
      <c r="M97" s="70"/>
      <c r="N97" s="70"/>
      <c r="O97" s="70"/>
      <c r="P97" s="70"/>
      <c r="Q97" s="70"/>
      <c r="R97" s="70"/>
      <c r="S97" s="70"/>
      <c r="T97" s="70"/>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972"/>
      <c r="BJ97" s="33"/>
      <c r="BK97" s="33"/>
      <c r="BL97" s="62"/>
      <c r="BM97" s="399"/>
      <c r="BN97" s="974"/>
      <c r="BO97" s="977"/>
      <c r="BP97" s="978"/>
      <c r="BQ97" s="960"/>
      <c r="BR97" s="961"/>
      <c r="BS97" s="962"/>
      <c r="BT97" s="961"/>
      <c r="BU97" s="963"/>
      <c r="BV97" s="964"/>
      <c r="BW97" s="967"/>
      <c r="BX97" s="961"/>
      <c r="BY97" s="968"/>
      <c r="BZ97" s="199">
        <f t="shared" si="57"/>
        <v>0</v>
      </c>
      <c r="CA97" s="126"/>
      <c r="CB97" s="199">
        <f t="shared" si="58"/>
        <v>0</v>
      </c>
      <c r="CC97" s="127"/>
      <c r="CD97" s="44"/>
      <c r="CE97" s="52">
        <f>IF(SUM(CJ95:CJ97)&gt;0,SUM(CA95:CA97)/SUM(CJ95:CJ97),100%)</f>
        <v>1</v>
      </c>
      <c r="CF97" s="46">
        <f>SUM(F97:K97)</f>
        <v>0</v>
      </c>
      <c r="CG97" s="46">
        <f>SUM(P97:Z97)</f>
        <v>0</v>
      </c>
      <c r="CH97" s="46">
        <f t="shared" si="61"/>
        <v>0</v>
      </c>
      <c r="CI97" s="46">
        <f>SUM(AS97:BD97)</f>
        <v>0</v>
      </c>
      <c r="CJ97" s="47">
        <f>CF97</f>
        <v>0</v>
      </c>
      <c r="CK97" s="47">
        <f>CJ97+CG97</f>
        <v>0</v>
      </c>
      <c r="CL97" s="47">
        <f>CK97+CH97</f>
        <v>0</v>
      </c>
      <c r="CM97" s="48">
        <f>CL97+CI97</f>
        <v>0</v>
      </c>
    </row>
    <row r="98" spans="1:91" ht="24.75" customHeight="1" thickBot="1">
      <c r="A98" s="132"/>
      <c r="B98" s="133"/>
      <c r="C98" s="134"/>
      <c r="D98" s="84" t="s">
        <v>154</v>
      </c>
      <c r="E98" s="78">
        <f>SUM(E86:E97)</f>
        <v>0</v>
      </c>
      <c r="F98" s="78">
        <f>SUM(F86:F97)</f>
        <v>0</v>
      </c>
      <c r="G98" s="78">
        <f>SUM(G86:G97)+F98</f>
        <v>0</v>
      </c>
      <c r="H98" s="78"/>
      <c r="I98" s="78"/>
      <c r="J98" s="78"/>
      <c r="K98" s="78">
        <f>SUM(K86:K97)+G98</f>
        <v>0</v>
      </c>
      <c r="L98" s="78"/>
      <c r="M98" s="78"/>
      <c r="N98" s="78"/>
      <c r="O98" s="78"/>
      <c r="P98" s="78">
        <f>SUM(P86:P97)+K98</f>
        <v>0</v>
      </c>
      <c r="Q98" s="78"/>
      <c r="R98" s="78"/>
      <c r="S98" s="78"/>
      <c r="T98" s="78"/>
      <c r="U98" s="78">
        <f>SUM(U86:U97)+P98</f>
        <v>0</v>
      </c>
      <c r="V98" s="78"/>
      <c r="W98" s="78"/>
      <c r="X98" s="78"/>
      <c r="Y98" s="78"/>
      <c r="Z98" s="78">
        <f>SUM(Z86:Z97)+U98</f>
        <v>0</v>
      </c>
      <c r="AA98" s="78"/>
      <c r="AB98" s="78"/>
      <c r="AC98" s="78"/>
      <c r="AD98" s="78"/>
      <c r="AE98" s="78"/>
      <c r="AF98" s="78"/>
      <c r="AG98" s="78"/>
      <c r="AH98" s="78"/>
      <c r="AI98" s="78">
        <f>SUM(AI86:AI97)+Z98</f>
        <v>0</v>
      </c>
      <c r="AJ98" s="78"/>
      <c r="AK98" s="78"/>
      <c r="AL98" s="78"/>
      <c r="AM98" s="78"/>
      <c r="AN98" s="78">
        <f>SUM(AN86:AN97)+AI98</f>
        <v>0</v>
      </c>
      <c r="AO98" s="78"/>
      <c r="AP98" s="78"/>
      <c r="AQ98" s="78"/>
      <c r="AR98" s="78"/>
      <c r="AS98" s="78" t="e">
        <f>SUM(AS86:AS97)+#REF!</f>
        <v>#REF!</v>
      </c>
      <c r="AT98" s="78"/>
      <c r="AU98" s="78"/>
      <c r="AV98" s="78"/>
      <c r="AW98" s="78"/>
      <c r="AX98" s="78" t="e">
        <f>SUM(AX86:AX97)+AS98</f>
        <v>#REF!</v>
      </c>
      <c r="AY98" s="78"/>
      <c r="AZ98" s="78"/>
      <c r="BA98" s="78"/>
      <c r="BB98" s="78"/>
      <c r="BC98" s="78"/>
      <c r="BD98" s="78" t="e">
        <f>SUM(BD86:BD97)+AX98</f>
        <v>#REF!</v>
      </c>
      <c r="BE98" s="78"/>
      <c r="BF98" s="78"/>
      <c r="BG98" s="78"/>
      <c r="BH98" s="78"/>
      <c r="BI98" s="97"/>
      <c r="BJ98" s="135"/>
      <c r="BK98" s="135"/>
      <c r="BL98" s="136"/>
      <c r="BM98" s="137"/>
      <c r="BN98" s="137"/>
      <c r="BO98" s="138"/>
      <c r="BP98" s="139"/>
      <c r="BQ98" s="139">
        <f>SUM(BQ86:BQ97)</f>
        <v>0</v>
      </c>
      <c r="BR98" s="139"/>
      <c r="BS98" s="139" t="e">
        <f>SUM(BS86:BS97)</f>
        <v>#REF!</v>
      </c>
      <c r="BT98" s="140"/>
      <c r="BU98" s="139" t="e">
        <f>SUM(BU86:BU97)</f>
        <v>#REF!</v>
      </c>
      <c r="BV98" s="258"/>
      <c r="BW98" s="139" t="e">
        <f>SUM(BW86:BW97)</f>
        <v>#REF!</v>
      </c>
      <c r="BX98" s="139"/>
      <c r="BY98" s="143"/>
      <c r="BZ98" s="144">
        <f>SUM(BZ86:BZ97)</f>
        <v>0</v>
      </c>
      <c r="CA98" s="144">
        <f>SUM(CA86:CA97)</f>
        <v>0</v>
      </c>
      <c r="CB98" s="144" t="e">
        <f>CA98/BZ98</f>
        <v>#DIV/0!</v>
      </c>
      <c r="CC98" s="145"/>
      <c r="CD98" s="146"/>
      <c r="CE98" s="99">
        <f>SUM(CJ86:CJ97)</f>
        <v>0</v>
      </c>
      <c r="CF98" s="147"/>
    </row>
    <row r="99" spans="1:91" ht="80.400000000000006" thickBot="1">
      <c r="A99" s="259" t="s">
        <v>331</v>
      </c>
      <c r="B99" s="261"/>
      <c r="C99" s="262"/>
      <c r="D99" s="263"/>
      <c r="E99" s="264"/>
      <c r="F99" s="265"/>
      <c r="G99" s="265"/>
      <c r="H99" s="265"/>
      <c r="I99" s="265"/>
      <c r="J99" s="265"/>
      <c r="K99" s="265"/>
      <c r="L99" s="265"/>
      <c r="M99" s="265"/>
      <c r="N99" s="265"/>
      <c r="O99" s="265"/>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c r="AV99" s="265"/>
      <c r="AW99" s="265"/>
      <c r="AX99" s="265"/>
      <c r="AY99" s="265"/>
      <c r="AZ99" s="265"/>
      <c r="BA99" s="265"/>
      <c r="BB99" s="265"/>
      <c r="BC99" s="265"/>
      <c r="BD99" s="265"/>
      <c r="BE99" s="265"/>
      <c r="BF99" s="265"/>
      <c r="BG99" s="265"/>
      <c r="BH99" s="265"/>
      <c r="BI99" s="266"/>
      <c r="BJ99" s="267"/>
      <c r="BK99" s="267"/>
      <c r="BL99" s="268"/>
      <c r="BM99" s="405"/>
      <c r="BN99" s="269" t="s">
        <v>331</v>
      </c>
      <c r="BO99" s="270"/>
      <c r="BP99" s="271"/>
      <c r="BQ99" s="260"/>
      <c r="BR99" s="272"/>
      <c r="BS99" s="260" t="e">
        <f>SUM(BS12,BS33,#REF!)</f>
        <v>#REF!</v>
      </c>
      <c r="BT99" s="272"/>
      <c r="BU99" s="260" t="e">
        <f>SUM(BU12,BU33,#REF!)</f>
        <v>#REF!</v>
      </c>
      <c r="BV99" s="272"/>
      <c r="BW99" s="260" t="e">
        <f>SUM(BW12,BW33,#REF!)</f>
        <v>#REF!</v>
      </c>
      <c r="BX99" s="272"/>
      <c r="BY99" s="273"/>
      <c r="BZ99" s="274"/>
      <c r="CA99" s="274"/>
      <c r="CB99" s="275"/>
      <c r="CC99" s="276"/>
      <c r="CD99" s="277"/>
      <c r="CE99" s="278"/>
      <c r="CF99" s="111"/>
    </row>
    <row r="100" spans="1:91" s="296" customFormat="1" ht="48.75" customHeight="1" thickBot="1">
      <c r="A100" s="259" t="s">
        <v>332</v>
      </c>
      <c r="B100" s="280"/>
      <c r="C100" s="280"/>
      <c r="D100" s="281"/>
      <c r="E100" s="282"/>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c r="BG100" s="283"/>
      <c r="BH100" s="283"/>
      <c r="BI100" s="284"/>
      <c r="BJ100" s="285"/>
      <c r="BK100" s="285"/>
      <c r="BL100" s="286"/>
      <c r="BM100" s="406"/>
      <c r="BN100" s="269" t="s">
        <v>332</v>
      </c>
      <c r="BO100" s="287"/>
      <c r="BP100" s="288"/>
      <c r="BQ100" s="279"/>
      <c r="BR100" s="289"/>
      <c r="BS100" s="279" t="e">
        <f>SUM(BS12,#REF!,BS33)</f>
        <v>#REF!</v>
      </c>
      <c r="BT100" s="289"/>
      <c r="BU100" s="279" t="e">
        <f>SUM(BU12,#REF!,BU33)</f>
        <v>#REF!</v>
      </c>
      <c r="BV100" s="289"/>
      <c r="BW100" s="279" t="e">
        <f>SUM(BW12,#REF!,BW33)</f>
        <v>#REF!</v>
      </c>
      <c r="BX100" s="289"/>
      <c r="BY100" s="290"/>
      <c r="BZ100" s="291"/>
      <c r="CA100" s="291"/>
      <c r="CB100" s="292"/>
      <c r="CC100" s="284"/>
      <c r="CD100" s="293"/>
      <c r="CE100" s="294"/>
      <c r="CF100" s="295"/>
    </row>
    <row r="101" spans="1:91" ht="93.6" thickBot="1">
      <c r="A101" s="259" t="s">
        <v>333</v>
      </c>
      <c r="B101" s="298"/>
      <c r="C101" s="299"/>
      <c r="D101" s="300"/>
      <c r="E101" s="301"/>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2"/>
      <c r="AF101" s="302"/>
      <c r="AG101" s="302"/>
      <c r="AH101" s="302"/>
      <c r="AI101" s="302"/>
      <c r="AJ101" s="302"/>
      <c r="AK101" s="302"/>
      <c r="AL101" s="302"/>
      <c r="AM101" s="302"/>
      <c r="AN101" s="302"/>
      <c r="AO101" s="302"/>
      <c r="AP101" s="302"/>
      <c r="AQ101" s="302"/>
      <c r="AR101" s="302"/>
      <c r="AS101" s="302"/>
      <c r="AT101" s="302"/>
      <c r="AU101" s="302"/>
      <c r="AV101" s="302"/>
      <c r="AW101" s="302"/>
      <c r="AX101" s="302"/>
      <c r="AY101" s="302"/>
      <c r="AZ101" s="302"/>
      <c r="BA101" s="302"/>
      <c r="BB101" s="302"/>
      <c r="BC101" s="302"/>
      <c r="BD101" s="302"/>
      <c r="BE101" s="302"/>
      <c r="BF101" s="302"/>
      <c r="BG101" s="302"/>
      <c r="BH101" s="302"/>
      <c r="BI101" s="303"/>
      <c r="BJ101" s="304"/>
      <c r="BK101" s="304"/>
      <c r="BL101" s="305"/>
      <c r="BM101" s="407"/>
      <c r="BN101" s="269" t="s">
        <v>333</v>
      </c>
      <c r="BO101" s="306"/>
      <c r="BP101" s="307"/>
      <c r="BQ101" s="297"/>
      <c r="BR101" s="308"/>
      <c r="BS101" s="297"/>
      <c r="BT101" s="308"/>
      <c r="BU101" s="297"/>
      <c r="BV101" s="308"/>
      <c r="BW101" s="297"/>
      <c r="BX101" s="308"/>
      <c r="BY101" s="309"/>
      <c r="BZ101" s="310"/>
      <c r="CA101" s="310"/>
      <c r="CB101" s="311"/>
      <c r="CC101" s="312"/>
      <c r="CD101" s="313"/>
      <c r="CE101" s="278"/>
      <c r="CF101" s="111"/>
    </row>
    <row r="102" spans="1:91">
      <c r="BU102" s="154"/>
    </row>
    <row r="103" spans="1:91">
      <c r="BU103" s="154"/>
    </row>
    <row r="104" spans="1:91">
      <c r="BU104" s="154"/>
    </row>
    <row r="105" spans="1:91">
      <c r="BU105" s="154"/>
    </row>
    <row r="106" spans="1:91">
      <c r="BU106" s="154"/>
    </row>
    <row r="107" spans="1:91">
      <c r="BU107" s="154"/>
    </row>
    <row r="108" spans="1:91">
      <c r="BU108" s="154"/>
    </row>
    <row r="109" spans="1:91" s="155" customForma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153"/>
      <c r="BP109" s="153"/>
      <c r="BQ109" s="153"/>
      <c r="BR109" s="153"/>
      <c r="BS109" s="153"/>
      <c r="BT109" s="153"/>
      <c r="BU109" s="154"/>
      <c r="BW109" s="153"/>
      <c r="BX109" s="153"/>
      <c r="BY109" s="153"/>
      <c r="BZ109" s="153"/>
      <c r="CA109" s="156"/>
      <c r="CB109" s="153"/>
      <c r="CC109" s="153"/>
      <c r="CD109" s="153"/>
      <c r="CE109" s="27"/>
      <c r="CF109" s="27"/>
      <c r="CG109" s="27"/>
      <c r="CH109" s="27"/>
      <c r="CI109" s="27"/>
      <c r="CJ109" s="27"/>
      <c r="CK109" s="27"/>
      <c r="CL109" s="27"/>
      <c r="CM109" s="27"/>
    </row>
    <row r="110" spans="1:91" s="155" customForma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153"/>
      <c r="BP110" s="153"/>
      <c r="BQ110" s="153"/>
      <c r="BR110" s="153"/>
      <c r="BS110" s="153"/>
      <c r="BT110" s="153"/>
      <c r="BU110" s="154"/>
      <c r="BW110" s="153"/>
      <c r="BX110" s="153"/>
      <c r="BY110" s="153"/>
      <c r="BZ110" s="153"/>
      <c r="CA110" s="156"/>
      <c r="CB110" s="153"/>
      <c r="CC110" s="153"/>
      <c r="CD110" s="153"/>
      <c r="CE110" s="27"/>
      <c r="CF110" s="27"/>
      <c r="CG110" s="27"/>
      <c r="CH110" s="27"/>
      <c r="CI110" s="27"/>
      <c r="CJ110" s="27"/>
      <c r="CK110" s="27"/>
      <c r="CL110" s="27"/>
      <c r="CM110" s="27"/>
    </row>
    <row r="158" spans="61:82">
      <c r="BI158" s="1" t="s">
        <v>153</v>
      </c>
      <c r="BJ158" s="2" t="s">
        <v>156</v>
      </c>
      <c r="BK158" s="957" t="s">
        <v>155</v>
      </c>
      <c r="BL158" s="958"/>
      <c r="BM158" s="958"/>
      <c r="BN158" s="959"/>
      <c r="BO158" s="3"/>
      <c r="BP158" s="4" t="s">
        <v>88</v>
      </c>
      <c r="BQ158" s="5" t="s">
        <v>89</v>
      </c>
      <c r="BR158" s="5" t="s">
        <v>155</v>
      </c>
      <c r="BS158" s="6"/>
      <c r="BT158" s="7" t="s">
        <v>108</v>
      </c>
      <c r="BU158" s="6"/>
      <c r="BV158" s="27"/>
      <c r="BW158" s="27"/>
      <c r="BX158" s="27"/>
      <c r="BY158" s="27"/>
      <c r="BZ158" s="27"/>
      <c r="CA158" s="27"/>
      <c r="CB158" s="27"/>
      <c r="CC158" s="27"/>
      <c r="CD158" s="27"/>
    </row>
    <row r="159" spans="61:82" ht="234.6">
      <c r="BI159" s="8" t="s">
        <v>160</v>
      </c>
      <c r="BJ159" s="9" t="s">
        <v>161</v>
      </c>
      <c r="BK159" s="10" t="s">
        <v>162</v>
      </c>
      <c r="BL159" s="11"/>
      <c r="BM159" s="11"/>
      <c r="BN159" s="12"/>
      <c r="BO159" s="12"/>
      <c r="BP159" s="13" t="s">
        <v>163</v>
      </c>
      <c r="BQ159" s="14" t="s">
        <v>159</v>
      </c>
      <c r="BR159" s="9" t="s">
        <v>164</v>
      </c>
      <c r="BS159" s="6"/>
      <c r="BT159" s="6" t="s">
        <v>109</v>
      </c>
      <c r="BU159" s="6"/>
      <c r="BV159" s="27"/>
      <c r="BW159" s="27"/>
      <c r="BX159" s="27"/>
      <c r="BY159" s="27"/>
      <c r="BZ159" s="27"/>
      <c r="CA159" s="27"/>
      <c r="CB159" s="27"/>
      <c r="CC159" s="27"/>
      <c r="CD159" s="27"/>
    </row>
    <row r="160" spans="61:82" ht="276">
      <c r="BI160" s="9" t="s">
        <v>157</v>
      </c>
      <c r="BJ160" s="9" t="s">
        <v>165</v>
      </c>
      <c r="BK160" s="10" t="s">
        <v>166</v>
      </c>
      <c r="BL160" s="11"/>
      <c r="BM160" s="11"/>
      <c r="BN160" s="12"/>
      <c r="BO160" s="12"/>
      <c r="BP160" s="13" t="s">
        <v>91</v>
      </c>
      <c r="BQ160" s="14" t="s">
        <v>167</v>
      </c>
      <c r="BR160" s="9" t="s">
        <v>168</v>
      </c>
      <c r="BS160" s="6"/>
      <c r="BT160" s="6" t="s">
        <v>110</v>
      </c>
      <c r="BU160" s="6"/>
      <c r="BV160" s="27"/>
      <c r="BW160" s="27"/>
      <c r="BX160" s="27"/>
      <c r="BY160" s="27"/>
      <c r="BZ160" s="27"/>
      <c r="CA160" s="27"/>
      <c r="CB160" s="27"/>
      <c r="CC160" s="27"/>
      <c r="CD160" s="27"/>
    </row>
    <row r="161" spans="61:82" ht="179.4">
      <c r="BI161" s="9" t="s">
        <v>169</v>
      </c>
      <c r="BJ161" s="9" t="s">
        <v>170</v>
      </c>
      <c r="BK161" s="10" t="s">
        <v>171</v>
      </c>
      <c r="BL161" s="11"/>
      <c r="BM161" s="11"/>
      <c r="BN161" s="12"/>
      <c r="BO161" s="12"/>
      <c r="BP161" s="13" t="s">
        <v>129</v>
      </c>
      <c r="BQ161" s="14" t="s">
        <v>95</v>
      </c>
      <c r="BR161" s="9" t="s">
        <v>172</v>
      </c>
      <c r="BS161" s="6"/>
      <c r="BT161" s="6" t="s">
        <v>111</v>
      </c>
      <c r="BU161" s="6"/>
      <c r="BV161" s="27"/>
      <c r="BW161" s="27"/>
      <c r="BX161" s="27"/>
      <c r="BY161" s="27"/>
      <c r="BZ161" s="27"/>
      <c r="CA161" s="27"/>
      <c r="CB161" s="27"/>
      <c r="CC161" s="27"/>
      <c r="CD161" s="27"/>
    </row>
    <row r="162" spans="61:82" ht="165.6">
      <c r="BI162" s="9" t="s">
        <v>173</v>
      </c>
      <c r="BJ162" s="9" t="s">
        <v>174</v>
      </c>
      <c r="BK162" s="10" t="s">
        <v>175</v>
      </c>
      <c r="BL162" s="11"/>
      <c r="BM162" s="11"/>
      <c r="BN162" s="12"/>
      <c r="BO162" s="12"/>
      <c r="BP162" s="13" t="s">
        <v>92</v>
      </c>
      <c r="BQ162" s="14" t="s">
        <v>176</v>
      </c>
      <c r="BR162" s="9" t="s">
        <v>177</v>
      </c>
      <c r="BS162" s="6"/>
      <c r="BT162" s="6" t="s">
        <v>112</v>
      </c>
      <c r="BU162" s="6"/>
      <c r="BV162" s="27"/>
      <c r="BW162" s="27"/>
      <c r="BX162" s="27"/>
      <c r="BY162" s="27"/>
      <c r="BZ162" s="27"/>
      <c r="CA162" s="27"/>
      <c r="CB162" s="27"/>
      <c r="CC162" s="27"/>
      <c r="CD162" s="27"/>
    </row>
    <row r="163" spans="61:82" ht="165.6">
      <c r="BI163" s="9" t="s">
        <v>178</v>
      </c>
      <c r="BJ163" s="9" t="s">
        <v>179</v>
      </c>
      <c r="BK163" s="10" t="s">
        <v>180</v>
      </c>
      <c r="BL163" s="11"/>
      <c r="BM163" s="11"/>
      <c r="BN163" s="12"/>
      <c r="BO163" s="12"/>
      <c r="BP163" s="15" t="s">
        <v>181</v>
      </c>
      <c r="BQ163" s="14" t="s">
        <v>182</v>
      </c>
      <c r="BR163" s="9" t="s">
        <v>183</v>
      </c>
      <c r="BS163" s="6"/>
      <c r="BT163" s="6" t="s">
        <v>114</v>
      </c>
      <c r="BU163" s="6"/>
      <c r="BV163" s="27"/>
      <c r="BW163" s="27"/>
      <c r="BX163" s="27"/>
      <c r="BY163" s="27"/>
      <c r="BZ163" s="27"/>
      <c r="CA163" s="27"/>
      <c r="CB163" s="27"/>
      <c r="CC163" s="27"/>
      <c r="CD163" s="27"/>
    </row>
    <row r="164" spans="61:82" ht="193.2">
      <c r="BI164" s="9" t="s">
        <v>184</v>
      </c>
      <c r="BJ164" s="9" t="s">
        <v>185</v>
      </c>
      <c r="BK164" s="10" t="s">
        <v>186</v>
      </c>
      <c r="BL164" s="11"/>
      <c r="BM164" s="11"/>
      <c r="BN164" s="12"/>
      <c r="BO164" s="12"/>
      <c r="BP164" s="15" t="s">
        <v>131</v>
      </c>
      <c r="BQ164" s="14" t="s">
        <v>187</v>
      </c>
      <c r="BR164" s="9" t="s">
        <v>188</v>
      </c>
      <c r="BS164" s="6"/>
      <c r="BT164" s="6"/>
      <c r="BU164" s="6"/>
      <c r="BV164" s="27"/>
      <c r="BW164" s="27"/>
      <c r="BX164" s="27"/>
      <c r="BY164" s="27"/>
      <c r="BZ164" s="27"/>
      <c r="CA164" s="27"/>
      <c r="CB164" s="27"/>
      <c r="CC164" s="27"/>
      <c r="CD164" s="27"/>
    </row>
    <row r="165" spans="61:82" ht="110.4">
      <c r="BI165" s="6"/>
      <c r="BJ165" s="9" t="s">
        <v>15</v>
      </c>
      <c r="BK165" s="10" t="s">
        <v>189</v>
      </c>
      <c r="BL165" s="11"/>
      <c r="BM165" s="11"/>
      <c r="BN165" s="12"/>
      <c r="BO165" s="12"/>
      <c r="BP165" s="16" t="s">
        <v>190</v>
      </c>
      <c r="BQ165" s="14"/>
      <c r="BR165" s="9" t="s">
        <v>191</v>
      </c>
      <c r="BS165" s="6"/>
      <c r="BT165" s="6"/>
      <c r="BU165" s="6"/>
      <c r="BV165" s="27"/>
      <c r="BW165" s="27"/>
      <c r="BX165" s="27"/>
      <c r="BY165" s="27"/>
      <c r="BZ165" s="27"/>
      <c r="CA165" s="27"/>
      <c r="CB165" s="27"/>
      <c r="CC165" s="27"/>
      <c r="CD165" s="27"/>
    </row>
    <row r="166" spans="61:82" ht="96.6">
      <c r="BI166" s="6"/>
      <c r="BJ166" s="9" t="s">
        <v>192</v>
      </c>
      <c r="BK166" s="10" t="s">
        <v>193</v>
      </c>
      <c r="BL166" s="11"/>
      <c r="BM166" s="11"/>
      <c r="BN166" s="12"/>
      <c r="BO166" s="12"/>
      <c r="BP166" s="15"/>
      <c r="BQ166" s="14"/>
      <c r="BR166" s="9" t="s">
        <v>194</v>
      </c>
      <c r="BS166" s="6"/>
      <c r="BT166" s="6"/>
      <c r="BU166" s="6"/>
      <c r="BV166" s="27"/>
      <c r="BW166" s="27"/>
      <c r="BX166" s="27"/>
      <c r="BY166" s="27"/>
      <c r="BZ166" s="27"/>
      <c r="CA166" s="27"/>
      <c r="CB166" s="27"/>
      <c r="CC166" s="27"/>
      <c r="CD166" s="27"/>
    </row>
    <row r="167" spans="61:82" ht="234.6">
      <c r="BI167" s="6"/>
      <c r="BJ167" s="9" t="s">
        <v>195</v>
      </c>
      <c r="BK167" s="10" t="s">
        <v>196</v>
      </c>
      <c r="BL167" s="11"/>
      <c r="BM167" s="11"/>
      <c r="BN167" s="12"/>
      <c r="BO167" s="12"/>
      <c r="BP167" s="13" t="s">
        <v>132</v>
      </c>
      <c r="BQ167" s="14"/>
      <c r="BR167" s="9" t="s">
        <v>197</v>
      </c>
      <c r="BS167" s="6"/>
      <c r="BT167" s="6"/>
      <c r="BU167" s="6"/>
      <c r="BV167" s="27"/>
      <c r="BW167" s="27"/>
      <c r="BX167" s="27"/>
      <c r="BY167" s="27"/>
      <c r="BZ167" s="27"/>
      <c r="CA167" s="27"/>
      <c r="CB167" s="27"/>
      <c r="CC167" s="27"/>
      <c r="CD167" s="27"/>
    </row>
    <row r="168" spans="61:82" ht="138">
      <c r="BI168" s="6"/>
      <c r="BJ168" s="9" t="s">
        <v>198</v>
      </c>
      <c r="BK168" s="10" t="s">
        <v>199</v>
      </c>
      <c r="BL168" s="11"/>
      <c r="BM168" s="11"/>
      <c r="BN168" s="12"/>
      <c r="BO168" s="12"/>
      <c r="BP168" s="13" t="s">
        <v>107</v>
      </c>
      <c r="BQ168" s="17"/>
      <c r="BR168" s="9" t="s">
        <v>106</v>
      </c>
      <c r="BS168" s="6"/>
      <c r="BT168" s="6"/>
      <c r="BU168" s="6"/>
      <c r="BV168" s="27"/>
      <c r="BW168" s="27"/>
      <c r="BX168" s="27"/>
      <c r="BY168" s="27"/>
      <c r="BZ168" s="27"/>
      <c r="CA168" s="27"/>
      <c r="CB168" s="27"/>
      <c r="CC168" s="27"/>
      <c r="CD168" s="27"/>
    </row>
    <row r="169" spans="61:82" ht="234.6">
      <c r="BI169" s="9"/>
      <c r="BJ169" s="9" t="s">
        <v>200</v>
      </c>
      <c r="BK169" s="10" t="s">
        <v>201</v>
      </c>
      <c r="BL169" s="11"/>
      <c r="BM169" s="11"/>
      <c r="BN169" s="12"/>
      <c r="BO169" s="12"/>
      <c r="BP169" s="13" t="s">
        <v>133</v>
      </c>
      <c r="BQ169" s="14"/>
      <c r="BR169" s="9" t="s">
        <v>202</v>
      </c>
      <c r="BS169" s="6"/>
      <c r="BT169" s="6"/>
      <c r="BU169" s="6"/>
      <c r="BV169" s="27"/>
      <c r="BW169" s="27"/>
      <c r="BX169" s="27"/>
      <c r="BY169" s="27"/>
      <c r="BZ169" s="27"/>
      <c r="CA169" s="27"/>
      <c r="CB169" s="27"/>
      <c r="CC169" s="27"/>
      <c r="CD169" s="27"/>
    </row>
    <row r="170" spans="61:82" ht="345">
      <c r="BI170" s="9"/>
      <c r="BJ170" s="9" t="s">
        <v>203</v>
      </c>
      <c r="BK170" s="10" t="s">
        <v>204</v>
      </c>
      <c r="BL170" s="11"/>
      <c r="BM170" s="11"/>
      <c r="BN170" s="12"/>
      <c r="BO170" s="12"/>
      <c r="BP170" s="18" t="s">
        <v>134</v>
      </c>
      <c r="BQ170" s="14"/>
      <c r="BR170" s="9" t="s">
        <v>205</v>
      </c>
      <c r="BS170" s="6"/>
      <c r="BT170" s="6"/>
      <c r="BU170" s="6"/>
      <c r="BV170" s="27"/>
      <c r="BW170" s="27"/>
      <c r="BX170" s="27"/>
      <c r="BY170" s="27"/>
      <c r="BZ170" s="27"/>
      <c r="CA170" s="27"/>
      <c r="CB170" s="27"/>
      <c r="CC170" s="27"/>
      <c r="CD170" s="27"/>
    </row>
    <row r="171" spans="61:82" ht="220.8">
      <c r="BI171" s="9"/>
      <c r="BJ171" s="9" t="s">
        <v>206</v>
      </c>
      <c r="BK171" s="10" t="s">
        <v>207</v>
      </c>
      <c r="BL171" s="11"/>
      <c r="BM171" s="11"/>
      <c r="BN171" s="12"/>
      <c r="BO171" s="12"/>
      <c r="BP171" s="18" t="s">
        <v>135</v>
      </c>
      <c r="BQ171" s="14"/>
      <c r="BR171" s="9" t="s">
        <v>208</v>
      </c>
      <c r="BS171" s="6"/>
      <c r="BT171" s="6"/>
      <c r="BU171" s="6"/>
      <c r="BV171" s="27"/>
      <c r="BW171" s="27"/>
      <c r="BX171" s="27"/>
      <c r="BY171" s="27"/>
      <c r="BZ171" s="27"/>
      <c r="CA171" s="27"/>
      <c r="CB171" s="27"/>
      <c r="CC171" s="27"/>
      <c r="CD171" s="27"/>
    </row>
    <row r="172" spans="61:82" ht="179.4">
      <c r="BI172" s="9"/>
      <c r="BJ172" s="9" t="s">
        <v>209</v>
      </c>
      <c r="BK172" s="10" t="s">
        <v>210</v>
      </c>
      <c r="BL172" s="11"/>
      <c r="BM172" s="11"/>
      <c r="BN172" s="12"/>
      <c r="BO172" s="12"/>
      <c r="BP172" s="18" t="s">
        <v>136</v>
      </c>
      <c r="BQ172" s="14"/>
      <c r="BR172" s="9" t="s">
        <v>211</v>
      </c>
      <c r="BS172" s="6"/>
      <c r="BT172" s="6"/>
      <c r="BU172" s="6"/>
      <c r="BV172" s="27"/>
      <c r="BW172" s="27"/>
      <c r="BX172" s="27"/>
      <c r="BY172" s="27"/>
      <c r="BZ172" s="27"/>
      <c r="CA172" s="27"/>
      <c r="CB172" s="27"/>
      <c r="CC172" s="27"/>
      <c r="CD172" s="27"/>
    </row>
    <row r="173" spans="61:82" ht="96.6">
      <c r="BI173" s="9"/>
      <c r="BJ173" s="9" t="s">
        <v>212</v>
      </c>
      <c r="BK173" s="10" t="s">
        <v>213</v>
      </c>
      <c r="BL173" s="11"/>
      <c r="BM173" s="11"/>
      <c r="BN173" s="12"/>
      <c r="BO173" s="12"/>
      <c r="BP173" s="18" t="s">
        <v>137</v>
      </c>
      <c r="BQ173" s="14"/>
      <c r="BR173" s="9" t="s">
        <v>214</v>
      </c>
      <c r="BS173" s="6"/>
      <c r="BT173" s="6"/>
      <c r="BU173" s="6"/>
      <c r="BV173" s="27"/>
      <c r="BW173" s="27"/>
      <c r="BX173" s="27"/>
      <c r="BY173" s="27"/>
      <c r="BZ173" s="27"/>
      <c r="CA173" s="27"/>
      <c r="CB173" s="27"/>
      <c r="CC173" s="27"/>
      <c r="CD173" s="27"/>
    </row>
    <row r="174" spans="61:82" ht="55.2">
      <c r="BI174" s="9"/>
      <c r="BJ174" s="9" t="s">
        <v>215</v>
      </c>
      <c r="BK174" s="10" t="s">
        <v>216</v>
      </c>
      <c r="BL174" s="11"/>
      <c r="BM174" s="11"/>
      <c r="BN174" s="12"/>
      <c r="BO174" s="12"/>
      <c r="BP174" s="18" t="s">
        <v>138</v>
      </c>
      <c r="BQ174" s="17"/>
      <c r="BR174" s="9" t="s">
        <v>217</v>
      </c>
      <c r="BS174" s="6"/>
      <c r="BT174" s="6"/>
      <c r="BU174" s="6"/>
      <c r="BV174" s="27"/>
      <c r="BW174" s="27"/>
      <c r="BX174" s="27"/>
      <c r="BY174" s="27"/>
      <c r="BZ174" s="27"/>
      <c r="CA174" s="27"/>
      <c r="CB174" s="27"/>
      <c r="CC174" s="27"/>
      <c r="CD174" s="27"/>
    </row>
    <row r="175" spans="61:82" ht="193.2">
      <c r="BI175" s="9"/>
      <c r="BJ175" s="9" t="s">
        <v>218</v>
      </c>
      <c r="BK175" s="10" t="s">
        <v>219</v>
      </c>
      <c r="BL175" s="11"/>
      <c r="BM175" s="11"/>
      <c r="BN175" s="12"/>
      <c r="BO175" s="12"/>
      <c r="BP175" s="13" t="s">
        <v>139</v>
      </c>
      <c r="BQ175" s="14"/>
      <c r="BR175" s="9" t="s">
        <v>220</v>
      </c>
      <c r="BS175" s="6"/>
      <c r="BT175" s="6"/>
      <c r="BU175" s="6"/>
      <c r="BV175" s="27"/>
      <c r="BW175" s="27"/>
      <c r="BX175" s="27"/>
      <c r="BY175" s="27"/>
      <c r="BZ175" s="27"/>
      <c r="CA175" s="27"/>
      <c r="CB175" s="27"/>
      <c r="CC175" s="27"/>
      <c r="CD175" s="27"/>
    </row>
    <row r="176" spans="61:82" ht="151.80000000000001">
      <c r="BI176" s="9"/>
      <c r="BJ176" s="9" t="s">
        <v>221</v>
      </c>
      <c r="BK176" s="10" t="s">
        <v>222</v>
      </c>
      <c r="BL176" s="11"/>
      <c r="BM176" s="11"/>
      <c r="BN176" s="12"/>
      <c r="BO176" s="12"/>
      <c r="BP176" s="18" t="s">
        <v>140</v>
      </c>
      <c r="BQ176" s="14"/>
      <c r="BR176" s="9" t="s">
        <v>223</v>
      </c>
      <c r="BS176" s="6"/>
      <c r="BT176" s="6"/>
      <c r="BU176" s="6"/>
      <c r="BV176" s="27"/>
      <c r="BW176" s="27"/>
      <c r="BX176" s="27"/>
      <c r="BY176" s="27"/>
      <c r="BZ176" s="27"/>
      <c r="CA176" s="27"/>
      <c r="CB176" s="27"/>
      <c r="CC176" s="27"/>
      <c r="CD176" s="27"/>
    </row>
    <row r="177" spans="61:82" ht="138">
      <c r="BI177" s="9"/>
      <c r="BJ177" s="9" t="s">
        <v>224</v>
      </c>
      <c r="BK177" s="10"/>
      <c r="BL177" s="11"/>
      <c r="BM177" s="11"/>
      <c r="BN177" s="12"/>
      <c r="BO177" s="12"/>
      <c r="BP177" s="18" t="s">
        <v>141</v>
      </c>
      <c r="BQ177" s="14"/>
      <c r="BR177" s="9" t="s">
        <v>225</v>
      </c>
      <c r="BS177" s="6"/>
      <c r="BT177" s="6"/>
      <c r="BU177" s="6"/>
      <c r="BV177" s="27"/>
      <c r="BW177" s="27"/>
      <c r="BX177" s="27"/>
      <c r="BY177" s="27"/>
      <c r="BZ177" s="27"/>
      <c r="CA177" s="27"/>
      <c r="CB177" s="27"/>
      <c r="CC177" s="27"/>
      <c r="CD177" s="27"/>
    </row>
    <row r="178" spans="61:82" ht="69">
      <c r="BI178" s="9"/>
      <c r="BJ178" s="9" t="s">
        <v>226</v>
      </c>
      <c r="BK178" s="10" t="s">
        <v>227</v>
      </c>
      <c r="BL178" s="11"/>
      <c r="BM178" s="11"/>
      <c r="BN178" s="12"/>
      <c r="BO178" s="12"/>
      <c r="BP178" s="13" t="s">
        <v>142</v>
      </c>
      <c r="BQ178" s="14"/>
      <c r="BR178" s="9" t="s">
        <v>228</v>
      </c>
      <c r="BS178" s="6"/>
      <c r="BT178" s="6"/>
      <c r="BU178" s="6"/>
      <c r="BV178" s="27"/>
      <c r="BW178" s="27"/>
      <c r="BX178" s="27"/>
      <c r="BY178" s="27"/>
      <c r="BZ178" s="27"/>
      <c r="CA178" s="27"/>
      <c r="CB178" s="27"/>
      <c r="CC178" s="27"/>
      <c r="CD178" s="27"/>
    </row>
    <row r="179" spans="61:82" ht="193.2">
      <c r="BI179" s="9"/>
      <c r="BJ179" s="9" t="s">
        <v>229</v>
      </c>
      <c r="BK179" s="10" t="s">
        <v>230</v>
      </c>
      <c r="BL179" s="11"/>
      <c r="BM179" s="11"/>
      <c r="BN179" s="12"/>
      <c r="BO179" s="12"/>
      <c r="BP179" s="16" t="s">
        <v>143</v>
      </c>
      <c r="BQ179" s="14"/>
      <c r="BR179" s="9" t="s">
        <v>231</v>
      </c>
      <c r="BS179" s="6"/>
      <c r="BT179" s="6"/>
      <c r="BU179" s="6"/>
      <c r="BV179" s="27"/>
      <c r="BW179" s="27"/>
      <c r="BX179" s="27"/>
      <c r="BY179" s="27"/>
      <c r="BZ179" s="27"/>
      <c r="CA179" s="27"/>
      <c r="CB179" s="27"/>
      <c r="CC179" s="27"/>
      <c r="CD179" s="27"/>
    </row>
    <row r="180" spans="61:82" ht="193.2">
      <c r="BI180" s="9"/>
      <c r="BJ180" s="9" t="s">
        <v>232</v>
      </c>
      <c r="BK180" s="10" t="s">
        <v>233</v>
      </c>
      <c r="BL180" s="11"/>
      <c r="BM180" s="11"/>
      <c r="BN180" s="12"/>
      <c r="BO180" s="12"/>
      <c r="BP180" s="16" t="s">
        <v>144</v>
      </c>
      <c r="BQ180" s="14"/>
      <c r="BR180" s="9" t="s">
        <v>234</v>
      </c>
      <c r="BS180" s="6"/>
      <c r="BT180" s="6"/>
      <c r="BU180" s="6"/>
      <c r="BV180" s="27"/>
      <c r="BW180" s="27"/>
      <c r="BX180" s="27"/>
      <c r="BY180" s="27"/>
      <c r="BZ180" s="27"/>
      <c r="CA180" s="27"/>
      <c r="CB180" s="27"/>
      <c r="CC180" s="27"/>
      <c r="CD180" s="27"/>
    </row>
    <row r="181" spans="61:82" ht="276">
      <c r="BI181" s="9"/>
      <c r="BJ181" s="9" t="s">
        <v>235</v>
      </c>
      <c r="BK181" s="10" t="s">
        <v>236</v>
      </c>
      <c r="BL181" s="11"/>
      <c r="BM181" s="11"/>
      <c r="BN181" s="12"/>
      <c r="BO181" s="12"/>
      <c r="BP181" s="16" t="s">
        <v>145</v>
      </c>
      <c r="BQ181" s="17"/>
      <c r="BR181" s="9" t="s">
        <v>237</v>
      </c>
      <c r="BS181" s="6"/>
      <c r="BT181" s="6"/>
      <c r="BU181" s="6"/>
      <c r="BV181" s="27"/>
      <c r="BW181" s="27"/>
      <c r="BX181" s="27"/>
      <c r="BY181" s="27"/>
      <c r="BZ181" s="27"/>
      <c r="CA181" s="27"/>
      <c r="CB181" s="27"/>
      <c r="CC181" s="27"/>
      <c r="CD181" s="27"/>
    </row>
    <row r="182" spans="61:82" ht="220.8">
      <c r="BI182" s="9"/>
      <c r="BJ182" s="9" t="s">
        <v>238</v>
      </c>
      <c r="BK182" s="10" t="s">
        <v>239</v>
      </c>
      <c r="BL182" s="11"/>
      <c r="BM182" s="11"/>
      <c r="BN182" s="12"/>
      <c r="BO182" s="12"/>
      <c r="BP182" s="16" t="s">
        <v>146</v>
      </c>
      <c r="BQ182" s="17"/>
      <c r="BR182" s="9" t="s">
        <v>240</v>
      </c>
      <c r="BS182" s="6"/>
      <c r="BT182" s="6"/>
      <c r="BU182" s="6"/>
      <c r="BV182" s="27"/>
      <c r="BW182" s="27"/>
      <c r="BX182" s="27"/>
      <c r="BY182" s="27"/>
      <c r="BZ182" s="27"/>
      <c r="CA182" s="27"/>
      <c r="CB182" s="27"/>
      <c r="CC182" s="27"/>
      <c r="CD182" s="27"/>
    </row>
    <row r="183" spans="61:82" ht="179.4">
      <c r="BI183" s="9"/>
      <c r="BJ183" s="9" t="s">
        <v>241</v>
      </c>
      <c r="BK183" s="10" t="s">
        <v>242</v>
      </c>
      <c r="BL183" s="11"/>
      <c r="BM183" s="11"/>
      <c r="BN183" s="12"/>
      <c r="BO183" s="12"/>
      <c r="BP183" s="16" t="s">
        <v>147</v>
      </c>
      <c r="BQ183" s="17"/>
      <c r="BR183" s="9" t="s">
        <v>243</v>
      </c>
      <c r="BS183" s="6"/>
      <c r="BT183" s="6"/>
      <c r="BU183" s="6"/>
      <c r="BV183" s="27"/>
      <c r="BW183" s="27"/>
      <c r="BX183" s="27"/>
      <c r="BY183" s="27"/>
      <c r="BZ183" s="27"/>
      <c r="CA183" s="27"/>
      <c r="CB183" s="27"/>
      <c r="CC183" s="27"/>
      <c r="CD183" s="27"/>
    </row>
    <row r="184" spans="61:82" ht="276">
      <c r="BI184" s="9"/>
      <c r="BJ184" s="9" t="s">
        <v>244</v>
      </c>
      <c r="BK184" s="10" t="s">
        <v>245</v>
      </c>
      <c r="BL184" s="11"/>
      <c r="BM184" s="11"/>
      <c r="BN184" s="12"/>
      <c r="BO184" s="12"/>
      <c r="BP184" s="19" t="s">
        <v>148</v>
      </c>
      <c r="BQ184" s="17"/>
      <c r="BR184" s="9" t="s">
        <v>246</v>
      </c>
      <c r="BS184" s="6"/>
      <c r="BT184" s="6"/>
      <c r="BU184" s="6"/>
      <c r="BV184" s="27"/>
      <c r="BW184" s="27"/>
      <c r="BX184" s="27"/>
      <c r="BY184" s="27"/>
      <c r="BZ184" s="27"/>
      <c r="CA184" s="27"/>
      <c r="CB184" s="27"/>
      <c r="CC184" s="27"/>
      <c r="CD184" s="27"/>
    </row>
    <row r="185" spans="61:82" ht="96.6">
      <c r="BI185" s="9"/>
      <c r="BJ185" s="9" t="s">
        <v>247</v>
      </c>
      <c r="BK185" s="10" t="s">
        <v>248</v>
      </c>
      <c r="BL185" s="11"/>
      <c r="BM185" s="11"/>
      <c r="BN185" s="12"/>
      <c r="BO185" s="12"/>
      <c r="BP185" s="16" t="s">
        <v>149</v>
      </c>
      <c r="BQ185" s="17"/>
      <c r="BR185" s="9"/>
      <c r="BS185" s="6"/>
      <c r="BT185" s="6"/>
      <c r="BU185" s="6"/>
      <c r="BV185" s="27"/>
      <c r="BW185" s="27"/>
      <c r="BX185" s="27"/>
      <c r="BY185" s="27"/>
      <c r="BZ185" s="27"/>
      <c r="CA185" s="27"/>
      <c r="CB185" s="27"/>
      <c r="CC185" s="27"/>
      <c r="CD185" s="27"/>
    </row>
    <row r="186" spans="61:82">
      <c r="BI186" s="20"/>
      <c r="BJ186" s="20"/>
      <c r="BK186" s="10" t="s">
        <v>158</v>
      </c>
      <c r="BL186" s="11"/>
      <c r="BM186" s="11"/>
      <c r="BN186" s="12"/>
      <c r="BO186" s="12"/>
      <c r="BP186" s="16"/>
      <c r="BQ186" s="6"/>
      <c r="BR186" s="21"/>
      <c r="BS186" s="6"/>
      <c r="BT186" s="6"/>
      <c r="BU186" s="6"/>
      <c r="BV186" s="27"/>
      <c r="BW186" s="27"/>
      <c r="BX186" s="27"/>
      <c r="BY186" s="27"/>
      <c r="BZ186" s="27"/>
      <c r="CA186" s="27"/>
      <c r="CB186" s="27"/>
      <c r="CC186" s="27"/>
      <c r="CD186" s="27"/>
    </row>
    <row r="187" spans="61:82">
      <c r="BI187" s="20"/>
      <c r="BJ187" s="20"/>
      <c r="BK187" s="10" t="s">
        <v>249</v>
      </c>
      <c r="BL187" s="11"/>
      <c r="BM187" s="11"/>
      <c r="BN187" s="12"/>
      <c r="BO187" s="12"/>
      <c r="BP187" s="16"/>
      <c r="BQ187" s="6"/>
      <c r="BR187" s="21"/>
      <c r="BS187" s="6"/>
      <c r="BT187" s="6"/>
      <c r="BU187" s="6"/>
      <c r="BV187" s="27"/>
      <c r="BW187" s="27"/>
      <c r="BX187" s="27"/>
      <c r="BY187" s="27"/>
      <c r="BZ187" s="27"/>
      <c r="CA187" s="27"/>
      <c r="CB187" s="27"/>
      <c r="CC187" s="27"/>
      <c r="CD187" s="27"/>
    </row>
    <row r="188" spans="61:82" ht="82.8">
      <c r="BI188" s="20"/>
      <c r="BJ188" s="20"/>
      <c r="BK188" s="10" t="s">
        <v>250</v>
      </c>
      <c r="BL188" s="11"/>
      <c r="BM188" s="11"/>
      <c r="BN188" s="12"/>
      <c r="BO188" s="12"/>
      <c r="BP188" s="19" t="s">
        <v>115</v>
      </c>
      <c r="BQ188" s="6"/>
      <c r="BR188" s="21"/>
      <c r="BS188" s="6"/>
      <c r="BT188" s="6"/>
      <c r="BU188" s="6"/>
      <c r="BV188" s="27"/>
      <c r="BW188" s="27"/>
      <c r="BX188" s="27"/>
      <c r="BY188" s="27"/>
      <c r="BZ188" s="27"/>
      <c r="CA188" s="27"/>
      <c r="CB188" s="27"/>
      <c r="CC188" s="27"/>
      <c r="CD188" s="27"/>
    </row>
    <row r="189" spans="61:82" ht="27.6">
      <c r="BI189" s="20"/>
      <c r="BJ189" s="22"/>
      <c r="BK189" s="10" t="s">
        <v>251</v>
      </c>
      <c r="BL189" s="11"/>
      <c r="BM189" s="11"/>
      <c r="BN189" s="12"/>
      <c r="BO189" s="12"/>
      <c r="BP189" s="16" t="s">
        <v>116</v>
      </c>
      <c r="BQ189" s="6"/>
      <c r="BR189" s="21"/>
      <c r="BS189" s="6"/>
      <c r="BT189" s="6"/>
      <c r="BU189" s="6"/>
      <c r="BV189" s="27"/>
      <c r="BW189" s="27"/>
      <c r="BX189" s="27"/>
      <c r="BY189" s="27"/>
      <c r="BZ189" s="27"/>
      <c r="CA189" s="27"/>
      <c r="CB189" s="27"/>
      <c r="CC189" s="27"/>
      <c r="CD189" s="27"/>
    </row>
    <row r="190" spans="61:82" ht="27.6">
      <c r="BI190" s="20"/>
      <c r="BJ190" s="20"/>
      <c r="BK190" s="10" t="s">
        <v>252</v>
      </c>
      <c r="BL190" s="11"/>
      <c r="BM190" s="11"/>
      <c r="BN190" s="12"/>
      <c r="BO190" s="12"/>
      <c r="BP190" s="16" t="s">
        <v>253</v>
      </c>
      <c r="BQ190" s="6"/>
      <c r="BR190" s="21"/>
      <c r="BS190" s="6"/>
      <c r="BT190" s="6"/>
      <c r="BU190" s="6"/>
      <c r="BV190" s="27"/>
      <c r="BW190" s="27"/>
      <c r="BX190" s="27"/>
      <c r="BY190" s="27"/>
      <c r="BZ190" s="27"/>
      <c r="CA190" s="27"/>
      <c r="CB190" s="27"/>
      <c r="CC190" s="27"/>
      <c r="CD190" s="27"/>
    </row>
    <row r="191" spans="61:82" ht="69">
      <c r="BI191" s="20"/>
      <c r="BJ191" s="20"/>
      <c r="BK191" s="10" t="s">
        <v>254</v>
      </c>
      <c r="BL191" s="11"/>
      <c r="BM191" s="11"/>
      <c r="BN191" s="12"/>
      <c r="BO191" s="12"/>
      <c r="BP191" s="19" t="s">
        <v>118</v>
      </c>
      <c r="BQ191" s="6"/>
      <c r="BR191" s="21"/>
      <c r="BS191" s="6"/>
      <c r="BT191" s="6"/>
      <c r="BU191" s="6"/>
      <c r="BV191" s="27"/>
      <c r="BW191" s="27"/>
      <c r="BX191" s="27"/>
      <c r="BY191" s="27"/>
      <c r="BZ191" s="27"/>
      <c r="CA191" s="27"/>
      <c r="CB191" s="27"/>
      <c r="CC191" s="27"/>
      <c r="CD191" s="27"/>
    </row>
    <row r="192" spans="61:82">
      <c r="BI192" s="20"/>
      <c r="BJ192" s="20"/>
      <c r="BK192" s="10" t="s">
        <v>255</v>
      </c>
      <c r="BL192" s="11"/>
      <c r="BM192" s="11"/>
      <c r="BN192" s="12"/>
      <c r="BO192" s="12"/>
      <c r="BP192" s="23" t="s">
        <v>119</v>
      </c>
      <c r="BQ192" s="6"/>
      <c r="BR192" s="6"/>
      <c r="BS192" s="6"/>
      <c r="BT192" s="6"/>
      <c r="BU192" s="6"/>
      <c r="BV192" s="27"/>
      <c r="BW192" s="27"/>
      <c r="BX192" s="27"/>
      <c r="BY192" s="27"/>
      <c r="BZ192" s="27"/>
      <c r="CA192" s="27"/>
      <c r="CB192" s="27"/>
      <c r="CC192" s="27"/>
      <c r="CD192" s="27"/>
    </row>
    <row r="193" spans="61:82">
      <c r="BI193" s="20"/>
      <c r="BJ193" s="20"/>
      <c r="BK193" s="10" t="s">
        <v>256</v>
      </c>
      <c r="BL193" s="11"/>
      <c r="BM193" s="11"/>
      <c r="BN193" s="12"/>
      <c r="BO193" s="12"/>
      <c r="BP193" s="23" t="s">
        <v>120</v>
      </c>
      <c r="BQ193" s="6"/>
      <c r="BR193" s="6"/>
      <c r="BS193" s="6"/>
      <c r="BT193" s="6"/>
      <c r="BU193" s="6"/>
      <c r="BV193" s="27"/>
      <c r="BW193" s="27"/>
      <c r="BX193" s="27"/>
      <c r="BY193" s="27"/>
      <c r="BZ193" s="27"/>
      <c r="CA193" s="27"/>
      <c r="CB193" s="27"/>
      <c r="CC193" s="27"/>
      <c r="CD193" s="27"/>
    </row>
    <row r="194" spans="61:82" ht="27.6">
      <c r="BI194" s="20"/>
      <c r="BJ194" s="20"/>
      <c r="BK194" s="10" t="s">
        <v>257</v>
      </c>
      <c r="BL194" s="11"/>
      <c r="BM194" s="11"/>
      <c r="BN194" s="12"/>
      <c r="BO194" s="12"/>
      <c r="BP194" s="23" t="s">
        <v>121</v>
      </c>
      <c r="BQ194" s="6"/>
      <c r="BR194" s="6"/>
      <c r="BS194" s="6"/>
      <c r="BT194" s="6"/>
      <c r="BU194" s="6"/>
      <c r="BV194" s="27"/>
      <c r="BW194" s="27"/>
      <c r="BX194" s="27"/>
      <c r="BY194" s="27"/>
      <c r="BZ194" s="27"/>
      <c r="CA194" s="27"/>
      <c r="CB194" s="27"/>
      <c r="CC194" s="27"/>
      <c r="CD194" s="27"/>
    </row>
    <row r="195" spans="61:82" ht="27.6">
      <c r="BI195" s="20"/>
      <c r="BJ195" s="20"/>
      <c r="BK195" s="10" t="s">
        <v>258</v>
      </c>
      <c r="BL195" s="11"/>
      <c r="BM195" s="11"/>
      <c r="BN195" s="12"/>
      <c r="BO195" s="12"/>
      <c r="BP195" s="23" t="s">
        <v>122</v>
      </c>
      <c r="BQ195" s="6"/>
      <c r="BR195" s="6"/>
      <c r="BS195" s="6"/>
      <c r="BT195" s="6"/>
      <c r="BU195" s="6"/>
      <c r="BV195" s="27"/>
      <c r="BW195" s="27"/>
      <c r="BX195" s="27"/>
      <c r="BY195" s="27"/>
      <c r="BZ195" s="27"/>
      <c r="CA195" s="27"/>
      <c r="CB195" s="27"/>
      <c r="CC195" s="27"/>
      <c r="CD195" s="27"/>
    </row>
    <row r="196" spans="61:82">
      <c r="BI196" s="20"/>
      <c r="BJ196" s="20"/>
      <c r="BK196" s="10" t="s">
        <v>259</v>
      </c>
      <c r="BL196" s="11"/>
      <c r="BM196" s="11"/>
      <c r="BN196" s="12"/>
      <c r="BO196" s="12"/>
      <c r="BP196" s="23" t="s">
        <v>123</v>
      </c>
      <c r="BQ196" s="6"/>
      <c r="BR196" s="6"/>
      <c r="BS196" s="6"/>
      <c r="BT196" s="6"/>
      <c r="BU196" s="6"/>
      <c r="BV196" s="27"/>
      <c r="BW196" s="27"/>
      <c r="BX196" s="27"/>
      <c r="BY196" s="27"/>
      <c r="BZ196" s="27"/>
      <c r="CA196" s="27"/>
      <c r="CB196" s="27"/>
      <c r="CC196" s="27"/>
      <c r="CD196" s="27"/>
    </row>
    <row r="197" spans="61:82">
      <c r="BI197" s="20"/>
      <c r="BJ197" s="20"/>
      <c r="BK197" s="10" t="s">
        <v>260</v>
      </c>
      <c r="BL197" s="11"/>
      <c r="BM197" s="11"/>
      <c r="BN197" s="12"/>
      <c r="BO197" s="12"/>
      <c r="BP197" s="23" t="s">
        <v>124</v>
      </c>
      <c r="BQ197" s="6"/>
      <c r="BR197" s="6"/>
      <c r="BS197" s="6"/>
      <c r="BT197" s="6"/>
      <c r="BU197" s="6"/>
      <c r="BV197" s="27"/>
      <c r="BW197" s="27"/>
      <c r="BX197" s="27"/>
      <c r="BY197" s="27"/>
      <c r="BZ197" s="27"/>
      <c r="CA197" s="27"/>
      <c r="CB197" s="27"/>
      <c r="CC197" s="27"/>
      <c r="CD197" s="27"/>
    </row>
    <row r="198" spans="61:82">
      <c r="BI198" s="20"/>
      <c r="BJ198" s="20"/>
      <c r="BK198" s="10" t="s">
        <v>261</v>
      </c>
      <c r="BL198" s="11"/>
      <c r="BM198" s="11"/>
      <c r="BN198" s="12"/>
      <c r="BO198" s="12"/>
      <c r="BP198" s="24" t="s">
        <v>125</v>
      </c>
      <c r="BQ198" s="6"/>
      <c r="BR198" s="6"/>
      <c r="BS198" s="6"/>
      <c r="BT198" s="6"/>
      <c r="BU198" s="6"/>
      <c r="BV198" s="27"/>
      <c r="BW198" s="27"/>
      <c r="BX198" s="27"/>
      <c r="BY198" s="27"/>
      <c r="BZ198" s="27"/>
      <c r="CA198" s="27"/>
      <c r="CB198" s="27"/>
      <c r="CC198" s="27"/>
      <c r="CD198" s="27"/>
    </row>
    <row r="199" spans="61:82">
      <c r="BI199" s="20"/>
      <c r="BJ199" s="20"/>
      <c r="BK199" s="10" t="s">
        <v>262</v>
      </c>
      <c r="BL199" s="11"/>
      <c r="BM199" s="11"/>
      <c r="BN199" s="12"/>
      <c r="BO199" s="12"/>
      <c r="BP199" s="24" t="s">
        <v>126</v>
      </c>
      <c r="BQ199" s="6"/>
      <c r="BR199" s="6"/>
      <c r="BS199" s="6"/>
      <c r="BT199" s="6"/>
      <c r="BU199" s="6"/>
      <c r="BV199" s="27"/>
      <c r="BW199" s="27"/>
      <c r="BX199" s="27"/>
      <c r="BY199" s="27"/>
      <c r="BZ199" s="27"/>
      <c r="CA199" s="27"/>
      <c r="CB199" s="27"/>
      <c r="CC199" s="27"/>
      <c r="CD199" s="27"/>
    </row>
    <row r="200" spans="61:82">
      <c r="BI200" s="20"/>
      <c r="BJ200" s="20"/>
      <c r="BK200" s="10" t="s">
        <v>263</v>
      </c>
      <c r="BL200" s="11"/>
      <c r="BM200" s="11"/>
      <c r="BN200" s="12"/>
      <c r="BO200" s="12"/>
      <c r="BP200" s="24" t="s">
        <v>127</v>
      </c>
      <c r="BQ200" s="6"/>
      <c r="BR200" s="6"/>
      <c r="BS200" s="6"/>
      <c r="BT200" s="6"/>
      <c r="BU200" s="6"/>
      <c r="BV200" s="27"/>
      <c r="BW200" s="27"/>
      <c r="BX200" s="27"/>
      <c r="BY200" s="27"/>
      <c r="BZ200" s="27"/>
      <c r="CA200" s="27"/>
      <c r="CB200" s="27"/>
      <c r="CC200" s="27"/>
      <c r="CD200" s="27"/>
    </row>
    <row r="201" spans="61:82">
      <c r="BI201" s="20"/>
      <c r="BJ201" s="22"/>
      <c r="BK201" s="10" t="s">
        <v>264</v>
      </c>
      <c r="BL201" s="11"/>
      <c r="BM201" s="11"/>
      <c r="BN201" s="12"/>
      <c r="BO201" s="12"/>
      <c r="BP201" s="24" t="s">
        <v>128</v>
      </c>
      <c r="BQ201" s="25"/>
      <c r="BR201" s="25"/>
      <c r="BS201" s="6"/>
      <c r="BT201" s="6"/>
      <c r="BU201" s="6"/>
      <c r="BV201" s="27"/>
      <c r="BW201" s="27"/>
      <c r="BX201" s="27"/>
      <c r="BY201" s="27"/>
      <c r="BZ201" s="27"/>
      <c r="CA201" s="27"/>
      <c r="CB201" s="27"/>
      <c r="CC201" s="27"/>
      <c r="CD201" s="27"/>
    </row>
    <row r="202" spans="61:82">
      <c r="BI202" s="20"/>
      <c r="BJ202" s="20"/>
      <c r="BK202" s="10" t="s">
        <v>265</v>
      </c>
      <c r="BL202" s="11"/>
      <c r="BM202" s="11"/>
      <c r="BN202" s="12"/>
      <c r="BO202" s="12"/>
      <c r="BP202" s="24" t="s">
        <v>266</v>
      </c>
      <c r="BQ202" s="25"/>
      <c r="BR202" s="25"/>
      <c r="BS202" s="6"/>
      <c r="BT202" s="6"/>
      <c r="BU202" s="6"/>
      <c r="BV202" s="27"/>
      <c r="BW202" s="27"/>
      <c r="BX202" s="27"/>
      <c r="BY202" s="27"/>
      <c r="BZ202" s="27"/>
      <c r="CA202" s="27"/>
      <c r="CB202" s="27"/>
      <c r="CC202" s="27"/>
      <c r="CD202" s="27"/>
    </row>
    <row r="203" spans="61:82">
      <c r="BI203" s="20"/>
      <c r="BJ203" s="20"/>
      <c r="BK203" s="10" t="s">
        <v>267</v>
      </c>
      <c r="BL203" s="11"/>
      <c r="BM203" s="11"/>
      <c r="BN203" s="12"/>
      <c r="BO203" s="12"/>
      <c r="BP203" s="24" t="s">
        <v>268</v>
      </c>
      <c r="BQ203" s="25"/>
      <c r="BR203" s="25"/>
      <c r="BS203" s="6"/>
      <c r="BT203" s="6"/>
      <c r="BU203" s="6"/>
      <c r="BV203" s="27"/>
      <c r="BW203" s="27"/>
      <c r="BX203" s="27"/>
      <c r="BY203" s="27"/>
      <c r="BZ203" s="27"/>
      <c r="CA203" s="27"/>
      <c r="CB203" s="27"/>
      <c r="CC203" s="27"/>
      <c r="CD203" s="27"/>
    </row>
    <row r="204" spans="61:82">
      <c r="BI204" s="20"/>
      <c r="BJ204" s="20"/>
      <c r="BK204" s="10" t="s">
        <v>269</v>
      </c>
      <c r="BL204" s="11"/>
      <c r="BM204" s="11"/>
      <c r="BN204" s="12"/>
      <c r="BO204" s="12"/>
      <c r="BP204" s="26" t="s">
        <v>151</v>
      </c>
      <c r="BQ204" s="25"/>
      <c r="BR204" s="25"/>
      <c r="BS204" s="6"/>
      <c r="BT204" s="6"/>
      <c r="BU204" s="6"/>
      <c r="BV204" s="27"/>
      <c r="BW204" s="27"/>
      <c r="BX204" s="27"/>
      <c r="BY204" s="27"/>
      <c r="BZ204" s="27"/>
      <c r="CA204" s="27"/>
      <c r="CB204" s="27"/>
      <c r="CC204" s="27"/>
      <c r="CD204" s="27"/>
    </row>
    <row r="205" spans="61:82">
      <c r="BI205" s="20"/>
      <c r="BJ205" s="20"/>
      <c r="BK205" s="10" t="s">
        <v>270</v>
      </c>
      <c r="BL205" s="11"/>
      <c r="BM205" s="11"/>
      <c r="BN205" s="12"/>
      <c r="BO205" s="12"/>
      <c r="BP205" s="24"/>
      <c r="BQ205" s="25"/>
      <c r="BR205" s="25"/>
      <c r="BS205" s="6"/>
      <c r="BT205" s="6"/>
      <c r="BU205" s="6"/>
      <c r="BV205" s="27"/>
      <c r="BW205" s="27"/>
      <c r="BX205" s="27"/>
      <c r="BY205" s="27"/>
      <c r="BZ205" s="27"/>
      <c r="CA205" s="27"/>
      <c r="CB205" s="27"/>
      <c r="CC205" s="27"/>
      <c r="CD205" s="27"/>
    </row>
    <row r="206" spans="61:82">
      <c r="BI206" s="20"/>
      <c r="BJ206" s="20"/>
      <c r="BK206" s="10" t="s">
        <v>271</v>
      </c>
      <c r="BL206" s="11"/>
      <c r="BM206" s="11"/>
      <c r="BN206" s="12"/>
      <c r="BO206" s="12"/>
      <c r="BP206" s="24"/>
      <c r="BQ206" s="25"/>
      <c r="BR206" s="25"/>
      <c r="BS206" s="6"/>
      <c r="BT206" s="6"/>
      <c r="BU206" s="6"/>
      <c r="BV206" s="27"/>
      <c r="BW206" s="27"/>
      <c r="BX206" s="27"/>
      <c r="BY206" s="27"/>
      <c r="BZ206" s="27"/>
      <c r="CA206" s="27"/>
      <c r="CB206" s="27"/>
      <c r="CC206" s="27"/>
      <c r="CD206" s="27"/>
    </row>
    <row r="207" spans="61:82">
      <c r="BI207" s="20"/>
      <c r="BJ207" s="20"/>
      <c r="BK207" s="10" t="s">
        <v>272</v>
      </c>
      <c r="BL207" s="11"/>
      <c r="BM207" s="11"/>
      <c r="BN207" s="12"/>
      <c r="BO207" s="12"/>
      <c r="BP207" s="24"/>
      <c r="BQ207" s="6"/>
      <c r="BR207" s="6"/>
      <c r="BS207" s="6"/>
      <c r="BT207" s="6"/>
      <c r="BU207" s="6"/>
      <c r="BV207" s="27"/>
      <c r="BW207" s="27"/>
      <c r="BX207" s="27"/>
      <c r="BY207" s="27"/>
      <c r="BZ207" s="27"/>
      <c r="CA207" s="27"/>
      <c r="CB207" s="27"/>
      <c r="CC207" s="27"/>
      <c r="CD207" s="27"/>
    </row>
    <row r="208" spans="61:82">
      <c r="BI208" s="20"/>
      <c r="BJ208" s="22"/>
      <c r="BK208" s="10" t="s">
        <v>273</v>
      </c>
      <c r="BL208" s="11"/>
      <c r="BM208" s="11"/>
      <c r="BN208" s="12"/>
      <c r="BO208" s="12"/>
      <c r="BP208" s="24"/>
      <c r="BQ208" s="6"/>
      <c r="BR208" s="6"/>
      <c r="BS208" s="6"/>
      <c r="BT208" s="6"/>
      <c r="BU208" s="6"/>
      <c r="BV208" s="27"/>
      <c r="BW208" s="27"/>
      <c r="BX208" s="27"/>
      <c r="BY208" s="27"/>
      <c r="BZ208" s="27"/>
      <c r="CA208" s="27"/>
      <c r="CB208" s="27"/>
      <c r="CC208" s="27"/>
      <c r="CD208" s="27"/>
    </row>
    <row r="209" spans="61:82">
      <c r="BI209" s="20"/>
      <c r="BJ209" s="20"/>
      <c r="BK209" s="10" t="s">
        <v>274</v>
      </c>
      <c r="BL209" s="11"/>
      <c r="BM209" s="11"/>
      <c r="BN209" s="12"/>
      <c r="BO209" s="12"/>
      <c r="BP209" s="22"/>
      <c r="BQ209" s="3"/>
      <c r="BR209" s="3"/>
      <c r="BS209" s="6"/>
      <c r="BT209" s="6"/>
      <c r="BU209" s="6"/>
      <c r="BV209" s="27"/>
      <c r="BW209" s="27"/>
      <c r="BX209" s="27"/>
      <c r="BY209" s="27"/>
      <c r="BZ209" s="27"/>
      <c r="CA209" s="27"/>
      <c r="CB209" s="27"/>
      <c r="CC209" s="27"/>
      <c r="CD209" s="27"/>
    </row>
    <row r="210" spans="61:82">
      <c r="BI210" s="20"/>
      <c r="BJ210" s="20"/>
      <c r="BK210" s="10" t="s">
        <v>275</v>
      </c>
      <c r="BL210" s="11"/>
      <c r="BM210" s="11"/>
      <c r="BN210" s="12"/>
      <c r="BO210" s="12"/>
      <c r="BP210" s="22"/>
      <c r="BQ210" s="3"/>
      <c r="BR210" s="3"/>
      <c r="BS210" s="6"/>
      <c r="BT210" s="6"/>
      <c r="BU210" s="6"/>
      <c r="BV210" s="27"/>
      <c r="BW210" s="27"/>
      <c r="BX210" s="27"/>
      <c r="BY210" s="27"/>
      <c r="BZ210" s="27"/>
      <c r="CA210" s="27"/>
      <c r="CB210" s="27"/>
      <c r="CC210" s="27"/>
      <c r="CD210" s="27"/>
    </row>
    <row r="211" spans="61:82">
      <c r="BI211" s="20"/>
      <c r="BJ211" s="20"/>
      <c r="BK211" s="10" t="s">
        <v>276</v>
      </c>
      <c r="BL211" s="11"/>
      <c r="BM211" s="11"/>
      <c r="BN211" s="12"/>
      <c r="BO211" s="12"/>
      <c r="BP211" s="22"/>
      <c r="BQ211" s="3"/>
      <c r="BR211" s="3"/>
      <c r="BS211" s="6"/>
      <c r="BT211" s="6"/>
      <c r="BU211" s="6"/>
      <c r="BV211" s="27"/>
      <c r="BW211" s="27"/>
      <c r="BX211" s="27"/>
      <c r="BY211" s="27"/>
      <c r="BZ211" s="27"/>
      <c r="CA211" s="27"/>
      <c r="CB211" s="27"/>
      <c r="CC211" s="27"/>
      <c r="CD211" s="27"/>
    </row>
    <row r="212" spans="61:82">
      <c r="BI212" s="20"/>
      <c r="BJ212" s="20"/>
      <c r="BK212" s="10" t="s">
        <v>277</v>
      </c>
      <c r="BL212" s="11"/>
      <c r="BM212" s="11"/>
      <c r="BN212" s="12"/>
      <c r="BO212" s="12"/>
      <c r="BP212" s="22"/>
      <c r="BQ212" s="3"/>
      <c r="BR212" s="3"/>
      <c r="BS212" s="6"/>
      <c r="BT212" s="6"/>
      <c r="BU212" s="6"/>
      <c r="BV212" s="27"/>
      <c r="BW212" s="27"/>
      <c r="BX212" s="27"/>
      <c r="BY212" s="27"/>
      <c r="BZ212" s="27"/>
      <c r="CA212" s="27"/>
      <c r="CB212" s="27"/>
      <c r="CC212" s="27"/>
      <c r="CD212" s="27"/>
    </row>
    <row r="213" spans="61:82">
      <c r="BI213" s="20"/>
      <c r="BJ213" s="20"/>
      <c r="BK213" s="10" t="s">
        <v>278</v>
      </c>
      <c r="BL213" s="11"/>
      <c r="BM213" s="11"/>
      <c r="BN213" s="12"/>
      <c r="BO213" s="12"/>
      <c r="BP213" s="22"/>
      <c r="BQ213" s="3"/>
      <c r="BR213" s="3"/>
      <c r="BS213" s="6"/>
      <c r="BT213" s="6"/>
      <c r="BU213" s="6"/>
      <c r="BV213" s="27"/>
      <c r="BW213" s="27"/>
      <c r="BX213" s="27"/>
      <c r="BY213" s="27"/>
      <c r="BZ213" s="27"/>
      <c r="CA213" s="27"/>
      <c r="CB213" s="27"/>
      <c r="CC213" s="27"/>
      <c r="CD213" s="27"/>
    </row>
    <row r="214" spans="61:82">
      <c r="BI214" s="20"/>
      <c r="BJ214" s="20"/>
      <c r="BK214" s="10" t="s">
        <v>279</v>
      </c>
      <c r="BL214" s="11"/>
      <c r="BM214" s="11"/>
      <c r="BN214" s="12"/>
      <c r="BO214" s="12"/>
      <c r="BP214" s="22"/>
      <c r="BQ214" s="3"/>
      <c r="BR214" s="3"/>
      <c r="BS214" s="6"/>
      <c r="BT214" s="6"/>
      <c r="BU214" s="6"/>
      <c r="BV214" s="27"/>
      <c r="BW214" s="27"/>
      <c r="BX214" s="27"/>
      <c r="BY214" s="27"/>
      <c r="BZ214" s="27"/>
      <c r="CA214" s="27"/>
      <c r="CB214" s="27"/>
      <c r="CC214" s="27"/>
      <c r="CD214" s="27"/>
    </row>
    <row r="215" spans="61:82">
      <c r="BI215" s="20"/>
      <c r="BJ215" s="20"/>
      <c r="BK215" s="10" t="s">
        <v>280</v>
      </c>
      <c r="BL215" s="11"/>
      <c r="BM215" s="11"/>
      <c r="BN215" s="12"/>
      <c r="BO215" s="12"/>
      <c r="BP215" s="22"/>
      <c r="BQ215" s="3"/>
      <c r="BR215" s="3"/>
      <c r="BS215" s="6"/>
      <c r="BT215" s="6"/>
      <c r="BU215" s="6"/>
      <c r="BV215" s="27"/>
      <c r="BW215" s="27"/>
      <c r="BX215" s="27"/>
      <c r="BY215" s="27"/>
      <c r="BZ215" s="27"/>
      <c r="CA215" s="27"/>
      <c r="CB215" s="27"/>
      <c r="CC215" s="27"/>
      <c r="CD215" s="27"/>
    </row>
    <row r="216" spans="61:82">
      <c r="BI216" s="20"/>
      <c r="BJ216" s="20"/>
      <c r="BK216" s="10" t="s">
        <v>281</v>
      </c>
      <c r="BL216" s="11"/>
      <c r="BM216" s="11"/>
      <c r="BN216" s="12"/>
      <c r="BO216" s="12"/>
      <c r="BP216" s="22"/>
      <c r="BQ216" s="3"/>
      <c r="BR216" s="3"/>
      <c r="BS216" s="6"/>
      <c r="BT216" s="6"/>
      <c r="BU216" s="6"/>
      <c r="BV216" s="27"/>
      <c r="BW216" s="27"/>
      <c r="BX216" s="27"/>
      <c r="BY216" s="27"/>
      <c r="BZ216" s="27"/>
      <c r="CA216" s="27"/>
      <c r="CB216" s="27"/>
      <c r="CC216" s="27"/>
      <c r="CD216" s="27"/>
    </row>
    <row r="217" spans="61:82">
      <c r="BI217" s="20"/>
      <c r="BJ217" s="20"/>
      <c r="BK217" s="10" t="s">
        <v>282</v>
      </c>
      <c r="BL217" s="11"/>
      <c r="BM217" s="11"/>
      <c r="BN217" s="12"/>
      <c r="BO217" s="12"/>
      <c r="BP217" s="22"/>
      <c r="BQ217" s="3"/>
      <c r="BR217" s="3"/>
      <c r="BS217" s="6"/>
      <c r="BT217" s="6"/>
      <c r="BU217" s="6"/>
      <c r="BV217" s="27"/>
      <c r="BW217" s="27"/>
      <c r="BX217" s="27"/>
      <c r="BY217" s="27"/>
      <c r="BZ217" s="27"/>
      <c r="CA217" s="27"/>
      <c r="CB217" s="27"/>
      <c r="CC217" s="27"/>
      <c r="CD217" s="27"/>
    </row>
    <row r="218" spans="61:82">
      <c r="BI218" s="20"/>
      <c r="BJ218" s="20"/>
      <c r="BK218" s="10" t="s">
        <v>283</v>
      </c>
      <c r="BL218" s="11"/>
      <c r="BM218" s="11"/>
      <c r="BN218" s="12"/>
      <c r="BO218" s="12"/>
      <c r="BP218" s="22"/>
      <c r="BQ218" s="3"/>
      <c r="BR218" s="3"/>
      <c r="BS218" s="6"/>
      <c r="BT218" s="6"/>
      <c r="BU218" s="6"/>
      <c r="BV218" s="27"/>
      <c r="BW218" s="27"/>
      <c r="BX218" s="27"/>
      <c r="BY218" s="27"/>
      <c r="BZ218" s="27"/>
      <c r="CA218" s="27"/>
      <c r="CB218" s="27"/>
      <c r="CC218" s="27"/>
      <c r="CD218" s="27"/>
    </row>
    <row r="219" spans="61:82">
      <c r="BI219" s="21"/>
      <c r="BJ219" s="21"/>
      <c r="BK219" s="21"/>
      <c r="BL219" s="21"/>
      <c r="BM219" s="21"/>
      <c r="BN219" s="21"/>
      <c r="BO219" s="6"/>
      <c r="BP219" s="6"/>
      <c r="BQ219" s="6"/>
      <c r="BR219" s="6"/>
      <c r="BS219" s="6"/>
      <c r="BT219" s="6"/>
      <c r="BU219" s="6"/>
      <c r="BV219" s="27"/>
      <c r="BW219" s="27"/>
      <c r="BX219" s="27"/>
      <c r="BY219" s="27"/>
      <c r="BZ219" s="27"/>
      <c r="CA219" s="27"/>
      <c r="CB219" s="27"/>
      <c r="CC219" s="27"/>
      <c r="CD219" s="27"/>
    </row>
    <row r="220" spans="61:82">
      <c r="BI220" s="153"/>
      <c r="BJ220" s="153"/>
      <c r="BK220" s="153"/>
      <c r="BL220" s="153"/>
      <c r="BM220" s="153"/>
      <c r="BN220" s="153"/>
      <c r="BP220" s="157"/>
      <c r="BV220" s="27"/>
      <c r="BW220" s="27"/>
      <c r="BX220" s="27"/>
      <c r="BY220" s="27"/>
      <c r="BZ220" s="27"/>
      <c r="CA220" s="27"/>
      <c r="CB220" s="27"/>
      <c r="CC220" s="27"/>
      <c r="CD220" s="27"/>
    </row>
    <row r="221" spans="61:82">
      <c r="BI221" s="153"/>
      <c r="BJ221" s="153"/>
      <c r="BK221" s="153"/>
      <c r="BL221" s="153"/>
      <c r="BM221" s="153"/>
      <c r="BN221" s="153"/>
      <c r="BP221" s="157"/>
      <c r="BV221" s="27"/>
      <c r="BW221" s="27"/>
      <c r="BX221" s="27"/>
      <c r="BY221" s="27"/>
      <c r="BZ221" s="27"/>
      <c r="CA221" s="27"/>
      <c r="CB221" s="27"/>
      <c r="CC221" s="27"/>
      <c r="CD221" s="27"/>
    </row>
    <row r="222" spans="61:82">
      <c r="BI222" s="153"/>
      <c r="BJ222" s="153"/>
      <c r="BK222" s="153"/>
      <c r="BL222" s="153"/>
      <c r="BM222" s="153"/>
      <c r="BN222" s="153"/>
      <c r="BP222" s="157"/>
      <c r="BV222" s="27"/>
      <c r="BW222" s="27"/>
      <c r="BX222" s="27"/>
      <c r="BY222" s="27"/>
      <c r="BZ222" s="27"/>
      <c r="CA222" s="27"/>
      <c r="CB222" s="27"/>
      <c r="CC222" s="27"/>
      <c r="CD222" s="27"/>
    </row>
    <row r="930" spans="61:82">
      <c r="BI930" s="158"/>
      <c r="BJ930" s="158"/>
      <c r="BK930" s="158"/>
      <c r="BL930" s="158"/>
      <c r="BM930" s="159"/>
      <c r="BN930" s="159"/>
      <c r="BO930" s="27"/>
      <c r="BP930" s="27"/>
      <c r="BQ930" s="27"/>
      <c r="BR930" s="27"/>
      <c r="BS930" s="27"/>
      <c r="BT930" s="27"/>
      <c r="BU930" s="27"/>
      <c r="BV930" s="27"/>
      <c r="BW930" s="27"/>
      <c r="BX930" s="27"/>
      <c r="BY930" s="27"/>
      <c r="BZ930" s="27"/>
      <c r="CA930" s="27"/>
      <c r="CB930" s="27"/>
      <c r="CC930" s="27"/>
      <c r="CD930" s="27"/>
    </row>
    <row r="931" spans="61:82" ht="16.2" thickBot="1">
      <c r="BI931" s="160"/>
      <c r="BJ931" s="28"/>
      <c r="BK931" s="161"/>
      <c r="BL931" s="28"/>
      <c r="BM931" s="28"/>
      <c r="BN931" s="28"/>
      <c r="BO931" s="27"/>
      <c r="BP931" s="27"/>
      <c r="BQ931" s="27"/>
      <c r="BR931" s="27"/>
      <c r="BS931" s="27"/>
      <c r="BT931" s="27"/>
      <c r="BU931" s="27"/>
      <c r="BV931" s="27"/>
      <c r="BW931" s="27"/>
      <c r="BX931" s="27"/>
      <c r="BY931" s="27"/>
      <c r="BZ931" s="27"/>
      <c r="CA931" s="27"/>
      <c r="CB931" s="27"/>
      <c r="CC931" s="27"/>
      <c r="CD931" s="27"/>
    </row>
    <row r="932" spans="61:82" ht="16.2" thickTop="1">
      <c r="BI932" s="162"/>
      <c r="BJ932" s="28"/>
      <c r="BK932" s="28"/>
      <c r="BL932" s="28"/>
      <c r="BM932" s="28"/>
      <c r="BN932" s="28"/>
      <c r="BO932" s="27"/>
      <c r="BP932" s="27"/>
      <c r="BQ932" s="27"/>
      <c r="BR932" s="27"/>
      <c r="BS932" s="27"/>
      <c r="BT932" s="27"/>
      <c r="BU932" s="27"/>
      <c r="BV932" s="27"/>
      <c r="BW932" s="27"/>
      <c r="BX932" s="27"/>
      <c r="BY932" s="27"/>
      <c r="BZ932" s="27"/>
      <c r="CA932" s="27"/>
      <c r="CB932" s="27"/>
      <c r="CC932" s="27"/>
      <c r="CD932" s="27"/>
    </row>
    <row r="933" spans="61:82">
      <c r="BI933" s="163"/>
      <c r="BJ933" s="28"/>
      <c r="BK933" s="28"/>
      <c r="BL933" s="28"/>
      <c r="BM933" s="28"/>
      <c r="BN933" s="28"/>
      <c r="BO933" s="27"/>
      <c r="BP933" s="27"/>
      <c r="BQ933" s="27"/>
      <c r="BR933" s="27"/>
      <c r="BS933" s="27"/>
      <c r="BT933" s="27"/>
      <c r="BU933" s="27"/>
      <c r="BV933" s="27"/>
      <c r="BW933" s="27"/>
      <c r="BX933" s="27"/>
      <c r="BY933" s="27"/>
      <c r="BZ933" s="27"/>
      <c r="CA933" s="27"/>
      <c r="CB933" s="27"/>
      <c r="CC933" s="27"/>
      <c r="CD933" s="27"/>
    </row>
    <row r="934" spans="61:82" ht="16.2" thickBot="1">
      <c r="BI934" s="163"/>
      <c r="BJ934" s="28"/>
      <c r="BK934" s="28"/>
      <c r="BL934" s="164"/>
      <c r="BM934" s="28"/>
      <c r="BN934" s="28"/>
      <c r="BO934" s="27"/>
      <c r="BP934" s="27"/>
      <c r="BQ934" s="27"/>
      <c r="BR934" s="27"/>
      <c r="BS934" s="27"/>
      <c r="BT934" s="27"/>
      <c r="BU934" s="27"/>
      <c r="BV934" s="27"/>
      <c r="BW934" s="27"/>
      <c r="BX934" s="27"/>
      <c r="BY934" s="27"/>
      <c r="BZ934" s="27"/>
      <c r="CA934" s="27"/>
      <c r="CB934" s="27"/>
      <c r="CC934" s="27"/>
      <c r="CD934" s="27"/>
    </row>
    <row r="935" spans="61:82">
      <c r="BI935" s="163"/>
      <c r="BJ935" s="28"/>
      <c r="BK935" s="28"/>
      <c r="BL935" s="28"/>
      <c r="BM935" s="28"/>
      <c r="BN935" s="28"/>
      <c r="BO935" s="27"/>
      <c r="BP935" s="27"/>
      <c r="BQ935" s="27"/>
      <c r="BR935" s="27"/>
      <c r="BS935" s="27"/>
      <c r="BT935" s="27"/>
      <c r="BU935" s="27"/>
      <c r="BV935" s="27"/>
      <c r="BW935" s="27"/>
      <c r="BX935" s="27"/>
      <c r="BY935" s="27"/>
      <c r="BZ935" s="27"/>
      <c r="CA935" s="27"/>
      <c r="CB935" s="27"/>
      <c r="CC935" s="27"/>
      <c r="CD935" s="27"/>
    </row>
    <row r="936" spans="61:82">
      <c r="BI936" s="163"/>
      <c r="BJ936" s="28"/>
      <c r="BK936" s="28"/>
      <c r="BL936" s="28"/>
      <c r="BM936" s="28"/>
      <c r="BN936" s="28"/>
      <c r="BO936" s="27"/>
      <c r="BP936" s="27"/>
      <c r="BQ936" s="27"/>
      <c r="BR936" s="27"/>
      <c r="BS936" s="27"/>
      <c r="BT936" s="27"/>
      <c r="BU936" s="27"/>
      <c r="BV936" s="27"/>
      <c r="BW936" s="27"/>
      <c r="BX936" s="27"/>
      <c r="BY936" s="27"/>
      <c r="BZ936" s="27"/>
      <c r="CA936" s="27"/>
      <c r="CB936" s="27"/>
      <c r="CC936" s="27"/>
      <c r="CD936" s="27"/>
    </row>
    <row r="937" spans="61:82" ht="16.2" thickBot="1">
      <c r="BI937" s="163"/>
      <c r="BJ937" s="165"/>
      <c r="BK937" s="28"/>
      <c r="BL937" s="28"/>
      <c r="BM937" s="28"/>
      <c r="BN937" s="28"/>
      <c r="BO937" s="27"/>
      <c r="BP937" s="27"/>
      <c r="BQ937" s="27"/>
      <c r="BR937" s="27"/>
      <c r="BS937" s="27"/>
      <c r="BT937" s="27"/>
      <c r="BU937" s="27"/>
      <c r="BV937" s="27"/>
      <c r="BW937" s="27"/>
      <c r="BX937" s="27"/>
      <c r="BY937" s="27"/>
      <c r="BZ937" s="27"/>
      <c r="CA937" s="27"/>
      <c r="CB937" s="27"/>
      <c r="CC937" s="27"/>
      <c r="CD937" s="27"/>
    </row>
    <row r="938" spans="61:82" ht="16.2" thickTop="1">
      <c r="BI938" s="163"/>
      <c r="BJ938" s="28"/>
      <c r="BK938" s="28"/>
      <c r="BL938" s="28"/>
      <c r="BM938" s="28"/>
      <c r="BN938" s="28"/>
      <c r="BO938" s="27"/>
      <c r="BP938" s="27"/>
      <c r="BQ938" s="27"/>
      <c r="BR938" s="27"/>
      <c r="BS938" s="27"/>
      <c r="BT938" s="27"/>
      <c r="BU938" s="27"/>
      <c r="BV938" s="27"/>
      <c r="BW938" s="27"/>
      <c r="BX938" s="27"/>
      <c r="BY938" s="27"/>
      <c r="BZ938" s="27"/>
      <c r="CA938" s="27"/>
      <c r="CB938" s="27"/>
      <c r="CC938" s="27"/>
      <c r="CD938" s="27"/>
    </row>
    <row r="939" spans="61:82">
      <c r="BI939" s="163"/>
      <c r="BJ939" s="28"/>
      <c r="BK939" s="28"/>
      <c r="BL939" s="28"/>
      <c r="BM939" s="28"/>
      <c r="BN939" s="28"/>
      <c r="BO939" s="27"/>
      <c r="BP939" s="27"/>
      <c r="BQ939" s="27"/>
      <c r="BR939" s="27"/>
      <c r="BS939" s="27"/>
      <c r="BT939" s="27"/>
      <c r="BU939" s="27"/>
      <c r="BV939" s="27"/>
      <c r="BW939" s="27"/>
      <c r="BX939" s="27"/>
      <c r="BY939" s="27"/>
      <c r="BZ939" s="27"/>
      <c r="CA939" s="27"/>
      <c r="CB939" s="27"/>
      <c r="CC939" s="27"/>
      <c r="CD939" s="27"/>
    </row>
    <row r="940" spans="61:82">
      <c r="BI940" s="163"/>
      <c r="BJ940" s="166"/>
      <c r="BK940" s="28"/>
      <c r="BL940" s="28"/>
      <c r="BM940" s="28"/>
      <c r="BN940" s="28"/>
      <c r="BO940" s="27"/>
      <c r="BP940" s="27"/>
      <c r="BQ940" s="27"/>
      <c r="BR940" s="27"/>
      <c r="BS940" s="27"/>
      <c r="BT940" s="27"/>
      <c r="BU940" s="27"/>
      <c r="BV940" s="27"/>
      <c r="BW940" s="27"/>
      <c r="BX940" s="27"/>
      <c r="BY940" s="27"/>
      <c r="BZ940" s="27"/>
      <c r="CA940" s="27"/>
      <c r="CB940" s="27"/>
      <c r="CC940" s="27"/>
      <c r="CD940" s="27"/>
    </row>
    <row r="941" spans="61:82" ht="16.2" thickBot="1">
      <c r="BI941" s="163"/>
      <c r="BJ941" s="28"/>
      <c r="BK941" s="28"/>
      <c r="BL941" s="164"/>
      <c r="BM941" s="28"/>
      <c r="BN941" s="28"/>
      <c r="BO941" s="27"/>
      <c r="BP941" s="27"/>
      <c r="BQ941" s="27"/>
      <c r="BR941" s="27"/>
      <c r="BS941" s="27"/>
      <c r="BT941" s="27"/>
      <c r="BU941" s="27"/>
      <c r="BV941" s="27"/>
      <c r="BW941" s="27"/>
      <c r="BX941" s="27"/>
      <c r="BY941" s="27"/>
      <c r="BZ941" s="27"/>
      <c r="CA941" s="27"/>
      <c r="CB941" s="27"/>
      <c r="CC941" s="27"/>
      <c r="CD941" s="27"/>
    </row>
    <row r="942" spans="61:82" ht="16.2" thickBot="1">
      <c r="BI942" s="163"/>
      <c r="BJ942" s="28"/>
      <c r="BK942" s="28"/>
      <c r="BL942" s="164"/>
      <c r="BM942" s="28"/>
      <c r="BN942" s="28"/>
      <c r="BO942" s="27"/>
      <c r="BP942" s="27"/>
      <c r="BQ942" s="27"/>
      <c r="BR942" s="27"/>
      <c r="BS942" s="27"/>
      <c r="BT942" s="27"/>
      <c r="BU942" s="27"/>
      <c r="BV942" s="27"/>
      <c r="BW942" s="27"/>
      <c r="BX942" s="27"/>
      <c r="BY942" s="27"/>
      <c r="BZ942" s="27"/>
      <c r="CA942" s="27"/>
      <c r="CB942" s="27"/>
      <c r="CC942" s="27"/>
      <c r="CD942" s="27"/>
    </row>
    <row r="943" spans="61:82">
      <c r="BI943" s="163"/>
      <c r="BJ943" s="28"/>
      <c r="BK943" s="28"/>
      <c r="BL943" s="28"/>
      <c r="BM943" s="28"/>
      <c r="BN943" s="28"/>
      <c r="BO943" s="27"/>
      <c r="BP943" s="27"/>
      <c r="BQ943" s="27"/>
      <c r="BR943" s="27"/>
      <c r="BS943" s="27"/>
      <c r="BT943" s="27"/>
      <c r="BU943" s="27"/>
      <c r="BV943" s="27"/>
      <c r="BW943" s="27"/>
      <c r="BX943" s="27"/>
      <c r="BY943" s="27"/>
      <c r="BZ943" s="27"/>
      <c r="CA943" s="27"/>
      <c r="CB943" s="27"/>
      <c r="CC943" s="27"/>
      <c r="CD943" s="27"/>
    </row>
    <row r="944" spans="61:82" ht="16.2" thickBot="1">
      <c r="BI944" s="163"/>
      <c r="BJ944" s="28"/>
      <c r="BK944" s="161"/>
      <c r="BL944" s="28"/>
      <c r="BM944" s="28"/>
      <c r="BN944" s="28"/>
    </row>
    <row r="945" spans="61:82">
      <c r="BI945" s="163"/>
      <c r="BJ945" s="28"/>
      <c r="BK945" s="28"/>
      <c r="BL945" s="28"/>
      <c r="BM945" s="28"/>
      <c r="BN945" s="28"/>
    </row>
    <row r="946" spans="61:82" ht="16.2" thickBot="1">
      <c r="BI946" s="163"/>
      <c r="BJ946" s="28"/>
      <c r="BK946" s="161"/>
      <c r="BL946" s="164"/>
      <c r="BM946" s="28"/>
      <c r="BN946" s="28"/>
    </row>
    <row r="947" spans="61:82">
      <c r="BI947" s="163"/>
      <c r="BJ947" s="28"/>
      <c r="BK947" s="28"/>
      <c r="BL947" s="28"/>
      <c r="BM947" s="28"/>
      <c r="BN947" s="28"/>
    </row>
    <row r="948" spans="61:82">
      <c r="BI948" s="28"/>
      <c r="BJ948" s="28"/>
      <c r="BK948" s="28"/>
      <c r="BL948" s="28"/>
      <c r="BM948" s="28"/>
      <c r="BN948" s="28"/>
    </row>
    <row r="949" spans="61:82" ht="16.2" thickBot="1">
      <c r="BI949" s="28"/>
      <c r="BJ949" s="28"/>
      <c r="BK949" s="161"/>
      <c r="BL949" s="164"/>
      <c r="BM949" s="28"/>
      <c r="BN949" s="28"/>
    </row>
    <row r="950" spans="61:82">
      <c r="BI950" s="28"/>
      <c r="BJ950" s="28"/>
      <c r="BK950" s="28"/>
      <c r="BL950" s="28"/>
      <c r="BM950" s="28"/>
      <c r="BN950" s="28"/>
    </row>
    <row r="951" spans="61:82">
      <c r="BI951" s="28"/>
      <c r="BJ951" s="28"/>
      <c r="BK951" s="28"/>
      <c r="BL951" s="28"/>
      <c r="BM951" s="28"/>
      <c r="BN951" s="28"/>
      <c r="BW951" s="167" t="s">
        <v>108</v>
      </c>
    </row>
    <row r="952" spans="61:82">
      <c r="BI952" s="28"/>
      <c r="BJ952" s="28"/>
      <c r="BK952" s="28"/>
      <c r="BL952" s="28"/>
      <c r="BM952" s="28"/>
      <c r="BN952" s="28"/>
      <c r="BW952" s="153" t="s">
        <v>109</v>
      </c>
    </row>
    <row r="953" spans="61:82">
      <c r="BI953" s="28"/>
      <c r="BJ953" s="28"/>
      <c r="BK953" s="28"/>
      <c r="BL953" s="28"/>
      <c r="BM953" s="28"/>
      <c r="BN953" s="28"/>
      <c r="BW953" s="153" t="s">
        <v>110</v>
      </c>
    </row>
    <row r="954" spans="61:82">
      <c r="BI954" s="28"/>
      <c r="BJ954" s="28"/>
      <c r="BK954" s="28"/>
      <c r="BL954" s="28"/>
      <c r="BM954" s="28"/>
      <c r="BN954" s="28"/>
      <c r="BW954" s="153" t="s">
        <v>111</v>
      </c>
    </row>
    <row r="955" spans="61:82" ht="16.2" thickBot="1">
      <c r="BI955" s="28"/>
      <c r="BJ955" s="28"/>
      <c r="BK955" s="28"/>
      <c r="BL955" s="164"/>
      <c r="BM955" s="28"/>
      <c r="BN955" s="28"/>
      <c r="BW955" s="153" t="s">
        <v>112</v>
      </c>
      <c r="BY955" s="168" t="s">
        <v>153</v>
      </c>
      <c r="BZ955" s="169" t="s">
        <v>156</v>
      </c>
      <c r="CA955" s="170" t="s">
        <v>155</v>
      </c>
      <c r="CB955" s="168"/>
      <c r="CC955" s="171"/>
      <c r="CD955" s="171"/>
    </row>
    <row r="956" spans="61:82" ht="16.2" thickBot="1">
      <c r="BI956" s="28"/>
      <c r="BJ956" s="28"/>
      <c r="BK956" s="28"/>
      <c r="BL956" s="28"/>
      <c r="BM956" s="28"/>
      <c r="BN956" s="28"/>
      <c r="BW956" s="153" t="s">
        <v>114</v>
      </c>
      <c r="BY956" s="172" t="s">
        <v>0</v>
      </c>
      <c r="BZ956" s="173" t="s">
        <v>1</v>
      </c>
      <c r="CA956" s="174" t="s">
        <v>2</v>
      </c>
      <c r="CB956" s="175"/>
      <c r="CC956" s="171"/>
      <c r="CD956" s="171"/>
    </row>
    <row r="957" spans="61:82" ht="16.2" thickTop="1">
      <c r="BI957" s="28"/>
      <c r="BJ957" s="28"/>
      <c r="BK957" s="28"/>
      <c r="BL957" s="28"/>
      <c r="BM957" s="28"/>
      <c r="BN957" s="28"/>
      <c r="BY957" s="176" t="s">
        <v>3</v>
      </c>
      <c r="BZ957" s="173" t="s">
        <v>4</v>
      </c>
      <c r="CA957" s="174" t="s">
        <v>5</v>
      </c>
      <c r="CB957" s="175"/>
      <c r="CC957" s="171"/>
      <c r="CD957" s="171"/>
    </row>
    <row r="958" spans="61:82" ht="16.2" thickBot="1">
      <c r="BI958" s="28"/>
      <c r="BJ958" s="28"/>
      <c r="BK958" s="28"/>
      <c r="BL958" s="164"/>
      <c r="BM958" s="28"/>
      <c r="BN958" s="28"/>
      <c r="BY958" s="177" t="s">
        <v>6</v>
      </c>
      <c r="BZ958" s="173" t="s">
        <v>7</v>
      </c>
      <c r="CA958" s="174" t="s">
        <v>8</v>
      </c>
      <c r="CB958" s="175"/>
      <c r="CC958" s="171"/>
      <c r="CD958" s="171"/>
    </row>
    <row r="959" spans="61:82" ht="16.2" thickBot="1">
      <c r="BI959" s="28"/>
      <c r="BJ959" s="28"/>
      <c r="BK959" s="28"/>
      <c r="BL959" s="28"/>
      <c r="BM959" s="28"/>
      <c r="BN959" s="28"/>
      <c r="BY959" s="177" t="s">
        <v>9</v>
      </c>
      <c r="BZ959" s="173" t="s">
        <v>10</v>
      </c>
      <c r="CA959" s="174" t="s">
        <v>11</v>
      </c>
      <c r="CB959" s="178"/>
      <c r="CC959" s="171"/>
      <c r="CD959" s="171"/>
    </row>
    <row r="960" spans="61:82" ht="16.2" thickBot="1">
      <c r="BI960" s="28"/>
      <c r="BJ960" s="157"/>
      <c r="BK960" s="28"/>
      <c r="BL960" s="164"/>
      <c r="BM960" s="28"/>
      <c r="BN960" s="28"/>
      <c r="BY960" s="177" t="s">
        <v>12</v>
      </c>
      <c r="BZ960" s="173" t="s">
        <v>13</v>
      </c>
      <c r="CA960" s="174" t="s">
        <v>14</v>
      </c>
      <c r="CB960" s="175"/>
      <c r="CC960" s="171"/>
      <c r="CD960" s="171"/>
    </row>
    <row r="961" spans="61:82" ht="16.2" thickBot="1">
      <c r="BI961" s="28"/>
      <c r="BJ961" s="28"/>
      <c r="BK961" s="161"/>
      <c r="BL961" s="28"/>
      <c r="BM961" s="28"/>
      <c r="BN961" s="28"/>
      <c r="BY961" s="177"/>
      <c r="BZ961" s="173" t="s">
        <v>15</v>
      </c>
      <c r="CA961" s="174" t="s">
        <v>16</v>
      </c>
      <c r="CB961" s="175"/>
      <c r="CC961" s="171"/>
      <c r="CD961" s="171"/>
    </row>
    <row r="962" spans="61:82">
      <c r="BI962" s="28"/>
      <c r="BJ962" s="28"/>
      <c r="BK962" s="28"/>
      <c r="BL962" s="28"/>
      <c r="BM962" s="28"/>
      <c r="BN962" s="28"/>
      <c r="BY962" s="177"/>
      <c r="BZ962" s="173" t="s">
        <v>17</v>
      </c>
      <c r="CA962" s="174" t="s">
        <v>18</v>
      </c>
      <c r="CB962" s="175"/>
      <c r="CC962" s="171"/>
      <c r="CD962" s="171"/>
    </row>
    <row r="963" spans="61:82">
      <c r="BI963" s="28"/>
      <c r="BJ963" s="28"/>
      <c r="BK963" s="28"/>
      <c r="BL963" s="28"/>
      <c r="BM963" s="28"/>
      <c r="BN963" s="28"/>
      <c r="BY963" s="177"/>
      <c r="BZ963" s="173" t="s">
        <v>19</v>
      </c>
      <c r="CA963" s="174" t="s">
        <v>20</v>
      </c>
      <c r="CB963" s="175"/>
      <c r="CC963" s="171"/>
      <c r="CD963" s="171"/>
    </row>
    <row r="964" spans="61:82">
      <c r="BI964" s="28"/>
      <c r="BJ964" s="28"/>
      <c r="BK964" s="28"/>
      <c r="BL964" s="28"/>
      <c r="BM964" s="28"/>
      <c r="BN964" s="28"/>
      <c r="BY964" s="177"/>
      <c r="BZ964" s="173" t="s">
        <v>21</v>
      </c>
      <c r="CA964" s="174" t="s">
        <v>22</v>
      </c>
      <c r="CB964" s="175"/>
      <c r="CC964" s="171"/>
      <c r="CD964" s="171"/>
    </row>
    <row r="965" spans="61:82">
      <c r="BI965" s="28"/>
      <c r="BJ965" s="28"/>
      <c r="BK965" s="28"/>
      <c r="BL965" s="28"/>
      <c r="BM965" s="28"/>
      <c r="BN965" s="28"/>
      <c r="BY965" s="177"/>
      <c r="BZ965" s="173" t="s">
        <v>23</v>
      </c>
      <c r="CA965" s="174" t="s">
        <v>24</v>
      </c>
      <c r="CB965" s="175"/>
      <c r="CC965" s="171"/>
      <c r="CD965" s="171"/>
    </row>
    <row r="966" spans="61:82" ht="16.2" thickBot="1">
      <c r="BI966" s="28"/>
      <c r="BJ966" s="28"/>
      <c r="BK966" s="28"/>
      <c r="BL966" s="164"/>
      <c r="BM966" s="28"/>
      <c r="BN966" s="28"/>
      <c r="BY966" s="177"/>
      <c r="BZ966" s="173" t="s">
        <v>25</v>
      </c>
      <c r="CA966" s="174" t="s">
        <v>26</v>
      </c>
      <c r="CB966" s="178"/>
      <c r="CC966" s="171"/>
      <c r="CD966" s="171"/>
    </row>
    <row r="967" spans="61:82" ht="16.2" thickBot="1">
      <c r="BI967" s="28"/>
      <c r="BJ967" s="28"/>
      <c r="BK967" s="28"/>
      <c r="BL967" s="28"/>
      <c r="BM967" s="28"/>
      <c r="BN967" s="28"/>
      <c r="BY967" s="177"/>
      <c r="BZ967" s="173" t="s">
        <v>27</v>
      </c>
      <c r="CA967" s="174" t="s">
        <v>28</v>
      </c>
      <c r="CB967" s="178"/>
      <c r="CC967" s="171"/>
      <c r="CD967" s="171"/>
    </row>
    <row r="968" spans="61:82" ht="16.2" thickBot="1">
      <c r="BI968" s="28"/>
      <c r="BJ968" s="28"/>
      <c r="BK968" s="161"/>
      <c r="BL968" s="28"/>
      <c r="BM968" s="28"/>
      <c r="BN968" s="28"/>
      <c r="BY968" s="177"/>
      <c r="BZ968" s="173" t="s">
        <v>29</v>
      </c>
      <c r="CA968" s="174" t="s">
        <v>30</v>
      </c>
      <c r="CB968" s="178"/>
      <c r="CC968" s="171"/>
      <c r="CD968" s="171"/>
    </row>
    <row r="969" spans="61:82">
      <c r="BI969" s="28"/>
      <c r="BJ969" s="28"/>
      <c r="BK969" s="28"/>
      <c r="BL969" s="28"/>
      <c r="BM969" s="28"/>
      <c r="BN969" s="28"/>
      <c r="BY969" s="177"/>
      <c r="BZ969" s="173" t="s">
        <v>31</v>
      </c>
      <c r="CA969" s="174" t="s">
        <v>32</v>
      </c>
      <c r="CB969" s="175"/>
      <c r="CC969" s="171"/>
      <c r="CD969" s="171"/>
    </row>
    <row r="970" spans="61:82">
      <c r="BI970" s="28"/>
      <c r="BJ970" s="28"/>
      <c r="BK970" s="28"/>
      <c r="BL970" s="28"/>
      <c r="BM970" s="28"/>
      <c r="BN970" s="28"/>
      <c r="BY970" s="177"/>
      <c r="BZ970" s="173" t="s">
        <v>33</v>
      </c>
      <c r="CA970" s="174" t="s">
        <v>34</v>
      </c>
      <c r="CB970" s="175"/>
      <c r="CC970" s="171"/>
      <c r="CD970" s="171"/>
    </row>
    <row r="971" spans="61:82" ht="16.2" thickBot="1">
      <c r="BI971" s="28"/>
      <c r="BJ971" s="28"/>
      <c r="BK971" s="28"/>
      <c r="BL971" s="164"/>
      <c r="BM971" s="28"/>
      <c r="BN971" s="28"/>
      <c r="BY971" s="177"/>
      <c r="BZ971" s="173" t="s">
        <v>35</v>
      </c>
      <c r="CA971" s="174" t="s">
        <v>36</v>
      </c>
      <c r="CB971" s="175"/>
      <c r="CC971" s="171"/>
      <c r="CD971" s="171"/>
    </row>
    <row r="972" spans="61:82" ht="16.2" thickBot="1">
      <c r="BI972" s="28"/>
      <c r="BJ972" s="157"/>
      <c r="BK972" s="165"/>
      <c r="BL972" s="28"/>
      <c r="BM972" s="28"/>
      <c r="BN972" s="28"/>
      <c r="BY972" s="177"/>
      <c r="BZ972" s="173" t="s">
        <v>37</v>
      </c>
      <c r="CA972" s="174" t="s">
        <v>38</v>
      </c>
      <c r="CB972" s="178"/>
      <c r="CC972" s="171"/>
      <c r="CD972" s="171"/>
    </row>
    <row r="973" spans="61:82" ht="16.8" thickTop="1" thickBot="1">
      <c r="BI973" s="28"/>
      <c r="BJ973" s="28"/>
      <c r="BK973" s="28"/>
      <c r="BL973" s="164"/>
      <c r="BM973" s="28"/>
      <c r="BN973" s="28"/>
      <c r="BY973" s="177"/>
      <c r="BZ973" s="173" t="s">
        <v>39</v>
      </c>
      <c r="CA973" s="174" t="s">
        <v>40</v>
      </c>
      <c r="CB973" s="175"/>
      <c r="CC973" s="171"/>
      <c r="CD973" s="171"/>
    </row>
    <row r="974" spans="61:82">
      <c r="BI974" s="28"/>
      <c r="BJ974" s="28"/>
      <c r="BK974" s="28"/>
      <c r="BL974" s="28"/>
      <c r="BM974" s="28"/>
      <c r="BN974" s="28"/>
      <c r="BY974" s="175"/>
      <c r="BZ974" s="175"/>
      <c r="CA974" s="174" t="s">
        <v>41</v>
      </c>
      <c r="CB974" s="175"/>
      <c r="CC974" s="171"/>
      <c r="CD974" s="171"/>
    </row>
    <row r="975" spans="61:82" ht="16.2" thickBot="1">
      <c r="BI975" s="28"/>
      <c r="BJ975" s="28"/>
      <c r="BK975" s="161"/>
      <c r="BL975" s="28"/>
      <c r="BM975" s="28"/>
      <c r="BN975" s="28"/>
      <c r="BY975" s="175"/>
      <c r="BZ975" s="179"/>
      <c r="CA975" s="174" t="s">
        <v>42</v>
      </c>
      <c r="CB975" s="175"/>
      <c r="CC975" s="171"/>
      <c r="CD975" s="171"/>
    </row>
    <row r="976" spans="61:82">
      <c r="BI976" s="28"/>
      <c r="BJ976" s="28"/>
      <c r="BK976" s="28"/>
      <c r="BL976" s="28"/>
      <c r="BM976" s="28"/>
      <c r="BN976" s="28"/>
      <c r="BY976" s="175"/>
      <c r="BZ976" s="175"/>
      <c r="CA976" s="174" t="s">
        <v>43</v>
      </c>
      <c r="CB976" s="175"/>
      <c r="CC976" s="171"/>
      <c r="CD976" s="171"/>
    </row>
    <row r="977" spans="61:82" ht="16.2" thickBot="1">
      <c r="BI977" s="28"/>
      <c r="BJ977" s="28"/>
      <c r="BK977" s="28"/>
      <c r="BL977" s="28"/>
      <c r="BM977" s="28"/>
      <c r="BN977" s="28"/>
      <c r="BY977" s="175"/>
      <c r="BZ977" s="175"/>
      <c r="CA977" s="174" t="s">
        <v>44</v>
      </c>
      <c r="CB977" s="178"/>
      <c r="CC977" s="171"/>
      <c r="CD977" s="171"/>
    </row>
    <row r="978" spans="61:82">
      <c r="BI978" s="28"/>
      <c r="BJ978" s="28"/>
      <c r="BK978" s="28"/>
      <c r="BL978" s="28"/>
      <c r="BM978" s="28"/>
      <c r="BN978" s="28"/>
      <c r="BY978" s="175"/>
      <c r="BZ978" s="175"/>
      <c r="CA978" s="174" t="s">
        <v>45</v>
      </c>
      <c r="CB978" s="175"/>
      <c r="CC978" s="171"/>
      <c r="CD978" s="171"/>
    </row>
    <row r="979" spans="61:82" ht="16.2" thickBot="1">
      <c r="BI979" s="28"/>
      <c r="BJ979" s="157"/>
      <c r="BK979" s="28"/>
      <c r="BL979" s="28"/>
      <c r="BM979" s="28"/>
      <c r="BN979" s="28"/>
      <c r="BY979" s="175"/>
      <c r="BZ979" s="175"/>
      <c r="CA979" s="174" t="s">
        <v>46</v>
      </c>
      <c r="CB979" s="178"/>
      <c r="CC979" s="171"/>
      <c r="CD979" s="171"/>
    </row>
    <row r="980" spans="61:82">
      <c r="BI980" s="28"/>
      <c r="BJ980" s="28"/>
      <c r="BK980" s="28"/>
      <c r="BL980" s="28"/>
      <c r="BM980" s="28"/>
      <c r="BN980" s="28"/>
      <c r="BY980" s="175"/>
      <c r="BZ980" s="175"/>
      <c r="CA980" s="174" t="s">
        <v>47</v>
      </c>
      <c r="CB980" s="175"/>
      <c r="CC980" s="171"/>
      <c r="CD980" s="171"/>
    </row>
    <row r="981" spans="61:82" ht="16.2" thickBot="1">
      <c r="BI981" s="28"/>
      <c r="BJ981" s="28"/>
      <c r="BK981" s="161"/>
      <c r="BL981" s="28"/>
      <c r="BM981" s="28"/>
      <c r="BN981" s="28"/>
      <c r="BY981" s="175"/>
      <c r="BZ981" s="175"/>
      <c r="CA981" s="174" t="s">
        <v>48</v>
      </c>
      <c r="CB981" s="175"/>
      <c r="CC981" s="171"/>
      <c r="CD981" s="171"/>
    </row>
    <row r="982" spans="61:82" ht="16.2" thickBot="1">
      <c r="BI982" s="28"/>
      <c r="BJ982" s="28"/>
      <c r="BK982" s="28"/>
      <c r="BL982" s="164"/>
      <c r="BM982" s="28"/>
      <c r="BN982" s="28"/>
      <c r="BY982" s="175"/>
      <c r="BZ982" s="175"/>
      <c r="CA982" s="174" t="s">
        <v>49</v>
      </c>
      <c r="CB982" s="175"/>
      <c r="CC982" s="171"/>
      <c r="CD982" s="171"/>
    </row>
    <row r="983" spans="61:82">
      <c r="BI983" s="28"/>
      <c r="BJ983" s="28"/>
      <c r="BK983" s="28"/>
      <c r="BL983" s="28"/>
      <c r="BM983" s="28"/>
      <c r="BN983" s="28"/>
      <c r="BY983" s="175"/>
      <c r="BZ983" s="175"/>
      <c r="CA983" s="174" t="s">
        <v>50</v>
      </c>
      <c r="CB983" s="175"/>
      <c r="CC983" s="171"/>
      <c r="CD983" s="171"/>
    </row>
    <row r="984" spans="61:82">
      <c r="BI984" s="28"/>
      <c r="BJ984" s="28"/>
      <c r="BK984" s="28"/>
      <c r="BL984" s="28"/>
      <c r="BM984" s="28"/>
      <c r="BN984" s="28"/>
      <c r="BY984" s="175"/>
      <c r="BZ984" s="175"/>
      <c r="CA984" s="174" t="s">
        <v>51</v>
      </c>
      <c r="CB984" s="175"/>
      <c r="CC984" s="171"/>
      <c r="CD984" s="171"/>
    </row>
    <row r="985" spans="61:82" ht="16.2" thickBot="1">
      <c r="BI985" s="28"/>
      <c r="BJ985" s="28"/>
      <c r="BK985" s="161"/>
      <c r="BL985" s="164"/>
      <c r="BM985" s="28"/>
      <c r="BN985" s="28"/>
      <c r="BY985" s="175"/>
      <c r="BZ985" s="179"/>
      <c r="CA985" s="174" t="s">
        <v>52</v>
      </c>
      <c r="CB985" s="178"/>
      <c r="CC985" s="171"/>
      <c r="CD985" s="171"/>
    </row>
    <row r="986" spans="61:82">
      <c r="BI986" s="28"/>
      <c r="BJ986" s="28"/>
      <c r="BK986" s="28"/>
      <c r="BL986" s="28"/>
      <c r="BM986" s="28"/>
      <c r="BN986" s="28"/>
      <c r="BY986" s="175"/>
      <c r="BZ986" s="175"/>
      <c r="CA986" s="174" t="s">
        <v>53</v>
      </c>
      <c r="CB986" s="175"/>
      <c r="CC986" s="171"/>
      <c r="CD986" s="171"/>
    </row>
    <row r="987" spans="61:82">
      <c r="BI987" s="28"/>
      <c r="BJ987" s="28"/>
      <c r="BK987" s="28"/>
      <c r="BL987" s="28"/>
      <c r="BM987" s="28"/>
      <c r="BN987" s="28"/>
      <c r="BY987" s="175"/>
      <c r="BZ987" s="175"/>
      <c r="CA987" s="174" t="s">
        <v>54</v>
      </c>
      <c r="CB987" s="175"/>
      <c r="CC987" s="171"/>
      <c r="CD987" s="171"/>
    </row>
    <row r="988" spans="61:82" ht="16.2" thickBot="1">
      <c r="BI988" s="28"/>
      <c r="BJ988" s="28"/>
      <c r="BK988" s="28"/>
      <c r="BL988" s="164"/>
      <c r="BM988" s="28"/>
      <c r="BN988" s="28"/>
      <c r="BY988" s="175"/>
      <c r="BZ988" s="175"/>
      <c r="CA988" s="174" t="s">
        <v>55</v>
      </c>
      <c r="CB988" s="178"/>
      <c r="CC988" s="171"/>
      <c r="CD988" s="171"/>
    </row>
    <row r="989" spans="61:82" ht="16.2" thickBot="1">
      <c r="BI989" s="28"/>
      <c r="BJ989" s="28"/>
      <c r="BK989" s="165"/>
      <c r="BL989" s="164"/>
      <c r="BM989" s="28"/>
      <c r="BN989" s="28"/>
      <c r="BY989" s="175"/>
      <c r="BZ989" s="175"/>
      <c r="CA989" s="174" t="s">
        <v>56</v>
      </c>
      <c r="CB989" s="175"/>
      <c r="CC989" s="171"/>
      <c r="CD989" s="171"/>
    </row>
    <row r="990" spans="61:82" ht="16.8" thickTop="1" thickBot="1">
      <c r="BI990" s="28"/>
      <c r="BJ990" s="28"/>
      <c r="BK990" s="28"/>
      <c r="BL990" s="28"/>
      <c r="BM990" s="28"/>
      <c r="BN990" s="28"/>
      <c r="BY990" s="175"/>
      <c r="BZ990" s="175"/>
      <c r="CA990" s="174" t="s">
        <v>57</v>
      </c>
      <c r="CB990" s="178"/>
      <c r="CC990" s="171"/>
      <c r="CD990" s="171"/>
    </row>
    <row r="991" spans="61:82">
      <c r="BI991" s="28"/>
      <c r="BJ991" s="28"/>
      <c r="BK991" s="28"/>
      <c r="BL991" s="28"/>
      <c r="BM991" s="28"/>
      <c r="BN991" s="28"/>
      <c r="BY991" s="175"/>
      <c r="BZ991" s="175"/>
      <c r="CA991" s="174" t="s">
        <v>58</v>
      </c>
      <c r="CB991" s="175"/>
      <c r="CC991" s="171"/>
      <c r="CD991" s="171"/>
    </row>
    <row r="992" spans="61:82" ht="16.2" thickBot="1">
      <c r="BI992" s="28"/>
      <c r="BJ992" s="28"/>
      <c r="BK992" s="161"/>
      <c r="BL992" s="164"/>
      <c r="BM992" s="28"/>
      <c r="BN992" s="28"/>
      <c r="BY992" s="175"/>
      <c r="BZ992" s="175"/>
      <c r="CA992" s="174" t="s">
        <v>59</v>
      </c>
      <c r="CB992" s="175"/>
      <c r="CC992" s="171"/>
      <c r="CD992" s="171"/>
    </row>
    <row r="993" spans="61:82">
      <c r="BI993" s="28"/>
      <c r="BJ993" s="28"/>
      <c r="BK993" s="28"/>
      <c r="BL993" s="28"/>
      <c r="BM993" s="28"/>
      <c r="BN993" s="28"/>
      <c r="BY993" s="175"/>
      <c r="BZ993" s="175"/>
      <c r="CA993" s="174" t="s">
        <v>60</v>
      </c>
      <c r="CB993" s="175"/>
      <c r="CC993" s="171"/>
      <c r="CD993" s="171"/>
    </row>
    <row r="994" spans="61:82">
      <c r="BI994" s="28"/>
      <c r="BJ994" s="28"/>
      <c r="BK994" s="28"/>
      <c r="BL994" s="28"/>
      <c r="BM994" s="28"/>
      <c r="BN994" s="28"/>
      <c r="BY994" s="175"/>
      <c r="BZ994" s="175"/>
      <c r="CA994" s="174" t="s">
        <v>61</v>
      </c>
      <c r="CB994" s="175"/>
      <c r="CC994" s="171"/>
      <c r="CD994" s="171"/>
    </row>
    <row r="995" spans="61:82" ht="16.2" thickBot="1">
      <c r="BI995" s="28"/>
      <c r="BJ995" s="28"/>
      <c r="BK995" s="161"/>
      <c r="BL995" s="28"/>
      <c r="BM995" s="28"/>
      <c r="BN995" s="28"/>
      <c r="BY995" s="175"/>
      <c r="BZ995" s="175"/>
      <c r="CA995" s="174" t="s">
        <v>62</v>
      </c>
      <c r="CB995" s="175"/>
      <c r="CC995" s="171"/>
      <c r="CD995" s="171"/>
    </row>
    <row r="996" spans="61:82" ht="16.2" thickBot="1">
      <c r="BI996" s="28"/>
      <c r="BJ996" s="28"/>
      <c r="BK996" s="28"/>
      <c r="BL996" s="164"/>
      <c r="BM996" s="28"/>
      <c r="BN996" s="28"/>
      <c r="BY996" s="175"/>
      <c r="BZ996" s="175"/>
      <c r="CA996" s="174" t="s">
        <v>63</v>
      </c>
      <c r="CB996" s="178"/>
      <c r="CC996" s="171"/>
      <c r="CD996" s="171"/>
    </row>
    <row r="997" spans="61:82">
      <c r="BI997" s="157"/>
      <c r="BJ997" s="157"/>
      <c r="BK997" s="28"/>
      <c r="BL997" s="28"/>
      <c r="BM997" s="28"/>
      <c r="BN997" s="28"/>
      <c r="BY997" s="175"/>
      <c r="BZ997" s="179"/>
      <c r="CA997" s="174" t="s">
        <v>64</v>
      </c>
      <c r="CB997" s="175"/>
      <c r="CC997" s="171"/>
      <c r="CD997" s="171"/>
    </row>
    <row r="998" spans="61:82">
      <c r="BI998" s="166"/>
      <c r="BJ998" s="157"/>
      <c r="BK998" s="28"/>
      <c r="BL998" s="28"/>
      <c r="BM998" s="28"/>
      <c r="BN998" s="28"/>
      <c r="BY998" s="175"/>
      <c r="BZ998" s="175"/>
      <c r="CA998" s="174" t="s">
        <v>65</v>
      </c>
      <c r="CB998" s="175"/>
      <c r="CC998" s="171"/>
      <c r="CD998" s="171"/>
    </row>
    <row r="999" spans="61:82" ht="16.2" thickBot="1">
      <c r="BI999" s="28"/>
      <c r="BJ999" s="28"/>
      <c r="BK999" s="28"/>
      <c r="BL999" s="164"/>
      <c r="BM999" s="28"/>
      <c r="BN999" s="28"/>
      <c r="BY999" s="175"/>
      <c r="BZ999" s="175"/>
      <c r="CA999" s="174" t="s">
        <v>66</v>
      </c>
      <c r="CB999" s="175"/>
      <c r="CC999" s="171"/>
      <c r="CD999" s="171"/>
    </row>
    <row r="1000" spans="61:82">
      <c r="BI1000" s="28"/>
      <c r="BJ1000" s="28"/>
      <c r="BK1000" s="28"/>
      <c r="BL1000" s="28"/>
      <c r="BM1000" s="28"/>
      <c r="BN1000" s="28"/>
      <c r="BY1000" s="175"/>
      <c r="BZ1000" s="175"/>
      <c r="CA1000" s="174" t="s">
        <v>67</v>
      </c>
      <c r="CB1000" s="175"/>
      <c r="CC1000" s="171"/>
      <c r="CD1000" s="171"/>
    </row>
    <row r="1001" spans="61:82" ht="16.2" thickBot="1">
      <c r="BI1001" s="28"/>
      <c r="BJ1001" s="28"/>
      <c r="BK1001" s="161"/>
      <c r="BL1001" s="28"/>
      <c r="BM1001" s="28"/>
      <c r="BN1001" s="28"/>
      <c r="BY1001" s="175"/>
      <c r="BZ1001" s="175"/>
      <c r="CA1001" s="174" t="s">
        <v>68</v>
      </c>
      <c r="CB1001" s="178"/>
      <c r="CC1001" s="171"/>
      <c r="CD1001" s="171"/>
    </row>
    <row r="1002" spans="61:82" ht="16.2" thickBot="1">
      <c r="BI1002" s="28"/>
      <c r="BJ1002" s="157"/>
      <c r="BK1002" s="28"/>
      <c r="BL1002" s="164"/>
      <c r="BM1002" s="28"/>
      <c r="BN1002" s="28"/>
      <c r="BY1002" s="175"/>
      <c r="BZ1002" s="175"/>
      <c r="CA1002" s="174" t="s">
        <v>69</v>
      </c>
      <c r="CB1002" s="175"/>
      <c r="CC1002" s="171"/>
      <c r="CD1002" s="171"/>
    </row>
    <row r="1003" spans="61:82" ht="16.2" thickBot="1">
      <c r="BI1003" s="28"/>
      <c r="BJ1003" s="157"/>
      <c r="BK1003" s="28"/>
      <c r="BL1003" s="28"/>
      <c r="BM1003" s="28"/>
      <c r="BN1003" s="28"/>
      <c r="BY1003" s="175"/>
      <c r="BZ1003" s="175"/>
      <c r="CA1003" s="174" t="s">
        <v>70</v>
      </c>
      <c r="CB1003" s="178"/>
      <c r="CC1003" s="171"/>
      <c r="CD1003" s="171"/>
    </row>
    <row r="1004" spans="61:82" ht="16.2" thickBot="1">
      <c r="BI1004" s="28"/>
      <c r="BJ1004" s="157"/>
      <c r="BK1004" s="161"/>
      <c r="BL1004" s="164"/>
      <c r="BM1004" s="28"/>
      <c r="BN1004" s="28"/>
      <c r="BY1004" s="175"/>
      <c r="BZ1004" s="179"/>
      <c r="CA1004" s="174" t="s">
        <v>71</v>
      </c>
      <c r="CB1004" s="175"/>
      <c r="CC1004" s="171"/>
      <c r="CD1004" s="171"/>
    </row>
    <row r="1005" spans="61:82">
      <c r="BI1005" s="28"/>
      <c r="BJ1005" s="157"/>
      <c r="BK1005" s="28"/>
      <c r="BL1005" s="157"/>
      <c r="BM1005" s="157"/>
      <c r="BN1005" s="157"/>
      <c r="BY1005" s="175"/>
      <c r="BZ1005" s="175"/>
      <c r="CA1005" s="174" t="s">
        <v>72</v>
      </c>
      <c r="CB1005" s="175"/>
      <c r="CC1005" s="171"/>
      <c r="CD1005" s="171"/>
    </row>
    <row r="1006" spans="61:82">
      <c r="BI1006" s="28"/>
      <c r="BJ1006" s="157"/>
      <c r="BK1006" s="28"/>
      <c r="BL1006" s="157"/>
      <c r="BM1006" s="157"/>
      <c r="BN1006" s="157"/>
      <c r="BY1006" s="175"/>
      <c r="BZ1006" s="175"/>
      <c r="CA1006" s="174" t="s">
        <v>73</v>
      </c>
      <c r="CB1006" s="175"/>
      <c r="CC1006" s="171"/>
      <c r="CD1006" s="171"/>
    </row>
    <row r="1007" spans="61:82">
      <c r="BI1007" s="28"/>
      <c r="BJ1007" s="157"/>
      <c r="BK1007" s="28"/>
      <c r="BL1007" s="157"/>
      <c r="BM1007" s="157"/>
      <c r="BN1007" s="157"/>
      <c r="BY1007" s="175"/>
      <c r="BZ1007" s="175"/>
      <c r="CA1007" s="174" t="s">
        <v>74</v>
      </c>
      <c r="CB1007" s="175"/>
      <c r="CC1007" s="171"/>
      <c r="CD1007" s="171"/>
    </row>
    <row r="1008" spans="61:82" ht="16.2" thickBot="1">
      <c r="BI1008" s="28"/>
      <c r="BJ1008" s="157"/>
      <c r="BK1008" s="161"/>
      <c r="BL1008" s="157"/>
      <c r="BM1008" s="157"/>
      <c r="BN1008" s="157"/>
      <c r="BY1008" s="175"/>
      <c r="BZ1008" s="175"/>
      <c r="CA1008" s="174" t="s">
        <v>75</v>
      </c>
      <c r="CB1008" s="175"/>
      <c r="CC1008" s="171"/>
      <c r="CD1008" s="171"/>
    </row>
    <row r="1009" spans="61:82">
      <c r="BI1009" s="28"/>
      <c r="BJ1009" s="28"/>
      <c r="BK1009" s="28"/>
      <c r="BL1009" s="157"/>
      <c r="BM1009" s="157"/>
      <c r="BN1009" s="157"/>
      <c r="BY1009" s="175"/>
      <c r="BZ1009" s="175"/>
      <c r="CA1009" s="174" t="s">
        <v>76</v>
      </c>
      <c r="CB1009" s="175"/>
      <c r="CC1009" s="171"/>
      <c r="CD1009" s="171"/>
    </row>
    <row r="1010" spans="61:82">
      <c r="BI1010" s="153"/>
      <c r="BJ1010" s="153"/>
      <c r="BK1010" s="153"/>
      <c r="BL1010" s="153"/>
      <c r="BM1010" s="153"/>
      <c r="BN1010" s="153"/>
      <c r="BY1010" s="175"/>
      <c r="BZ1010" s="175"/>
      <c r="CA1010" s="174" t="s">
        <v>77</v>
      </c>
      <c r="CB1010" s="175"/>
      <c r="CC1010" s="171"/>
      <c r="CD1010" s="171"/>
    </row>
    <row r="1011" spans="61:82">
      <c r="BI1011" s="153"/>
      <c r="BJ1011" s="153"/>
      <c r="BK1011" s="153"/>
      <c r="BL1011" s="153"/>
      <c r="BM1011" s="153"/>
      <c r="BN1011" s="153"/>
      <c r="BY1011" s="175"/>
      <c r="BZ1011" s="175"/>
      <c r="CA1011" s="174" t="s">
        <v>78</v>
      </c>
      <c r="CB1011" s="175"/>
      <c r="CC1011" s="171"/>
      <c r="CD1011" s="171"/>
    </row>
    <row r="1012" spans="61:82" ht="16.2" thickBot="1">
      <c r="BI1012" s="153"/>
      <c r="BJ1012" s="153"/>
      <c r="BK1012" s="153"/>
      <c r="BL1012" s="153"/>
      <c r="BM1012" s="153"/>
      <c r="BN1012" s="153"/>
      <c r="BY1012" s="175"/>
      <c r="BZ1012" s="175"/>
      <c r="CA1012" s="174" t="s">
        <v>79</v>
      </c>
      <c r="CB1012" s="178"/>
      <c r="CC1012" s="171"/>
      <c r="CD1012" s="171"/>
    </row>
    <row r="1013" spans="61:82">
      <c r="BI1013" s="153"/>
      <c r="BJ1013" s="153"/>
      <c r="BK1013" s="153"/>
      <c r="BL1013" s="153"/>
      <c r="BM1013" s="153"/>
      <c r="BN1013" s="153"/>
      <c r="BY1013" s="175"/>
      <c r="BZ1013" s="175"/>
      <c r="CA1013" s="174" t="s">
        <v>80</v>
      </c>
      <c r="CB1013" s="175"/>
      <c r="CC1013" s="171"/>
      <c r="CD1013" s="171"/>
    </row>
    <row r="1014" spans="61:82">
      <c r="BI1014" s="153"/>
      <c r="BJ1014" s="153"/>
      <c r="BK1014" s="153"/>
      <c r="BL1014" s="153"/>
      <c r="BM1014" s="153"/>
      <c r="BN1014" s="153"/>
      <c r="BY1014" s="175"/>
      <c r="BZ1014" s="175"/>
      <c r="CA1014" s="174" t="s">
        <v>81</v>
      </c>
      <c r="CB1014" s="175"/>
      <c r="CC1014" s="171"/>
      <c r="CD1014" s="171"/>
    </row>
    <row r="1015" spans="61:82" ht="16.2" thickBot="1">
      <c r="BI1015" s="153"/>
      <c r="BJ1015" s="153"/>
      <c r="BK1015" s="153"/>
      <c r="BL1015" s="153"/>
      <c r="BM1015" s="153"/>
      <c r="BN1015" s="153"/>
      <c r="BY1015" s="175"/>
      <c r="BZ1015" s="175"/>
      <c r="CA1015" s="174" t="s">
        <v>82</v>
      </c>
      <c r="CB1015" s="178"/>
      <c r="CC1015" s="171"/>
      <c r="CD1015" s="171"/>
    </row>
    <row r="1016" spans="61:82">
      <c r="BI1016" s="153"/>
      <c r="BJ1016" s="153"/>
      <c r="BK1016" s="153"/>
      <c r="BL1016" s="153"/>
      <c r="BM1016" s="153"/>
      <c r="BN1016" s="153"/>
      <c r="BY1016" s="175"/>
      <c r="BZ1016" s="175"/>
      <c r="CA1016" s="174" t="s">
        <v>83</v>
      </c>
      <c r="CB1016" s="175"/>
      <c r="CC1016" s="171"/>
      <c r="CD1016" s="171"/>
    </row>
    <row r="1017" spans="61:82">
      <c r="BI1017" s="153"/>
      <c r="BJ1017" s="153"/>
      <c r="BK1017" s="153"/>
      <c r="BL1017" s="153"/>
      <c r="BM1017" s="153"/>
      <c r="BN1017" s="153"/>
      <c r="BY1017" s="175"/>
      <c r="BZ1017" s="175"/>
      <c r="CA1017" s="174" t="s">
        <v>84</v>
      </c>
      <c r="CB1017" s="175"/>
      <c r="CC1017" s="171"/>
      <c r="CD1017" s="171"/>
    </row>
    <row r="1018" spans="61:82" ht="16.2" thickBot="1">
      <c r="BI1018" s="153"/>
      <c r="BJ1018" s="153"/>
      <c r="BK1018" s="153"/>
      <c r="BL1018" s="153"/>
      <c r="BM1018" s="153"/>
      <c r="BN1018" s="153"/>
      <c r="BY1018" s="175"/>
      <c r="BZ1018" s="175"/>
      <c r="CA1018" s="174" t="s">
        <v>85</v>
      </c>
      <c r="CB1018" s="178"/>
      <c r="CC1018" s="171"/>
      <c r="CD1018" s="171"/>
    </row>
    <row r="1019" spans="61:82" ht="16.2" thickBot="1">
      <c r="BI1019" s="153"/>
      <c r="BJ1019" s="153"/>
      <c r="BK1019" s="153"/>
      <c r="BL1019" s="153"/>
      <c r="BM1019" s="153"/>
      <c r="BN1019" s="153"/>
      <c r="BY1019" s="175"/>
      <c r="BZ1019" s="175"/>
      <c r="CA1019" s="174" t="s">
        <v>86</v>
      </c>
      <c r="CB1019" s="178"/>
      <c r="CC1019" s="171"/>
      <c r="CD1019" s="171"/>
    </row>
    <row r="1020" spans="61:82">
      <c r="BI1020" s="153"/>
      <c r="BJ1020" s="153"/>
      <c r="BK1020" s="153"/>
      <c r="BL1020" s="153"/>
      <c r="BM1020" s="153"/>
      <c r="BN1020" s="153"/>
      <c r="BY1020" s="175"/>
      <c r="BZ1020" s="175"/>
      <c r="CA1020" s="174" t="s">
        <v>87</v>
      </c>
      <c r="CB1020" s="175"/>
      <c r="CC1020" s="171"/>
      <c r="CD1020" s="171"/>
    </row>
    <row r="1021" spans="61:82" ht="16.2" thickBot="1">
      <c r="BI1021" s="153"/>
      <c r="BJ1021" s="153"/>
      <c r="BK1021" s="153"/>
      <c r="BL1021" s="153"/>
      <c r="BM1021" s="153"/>
      <c r="BN1021" s="153"/>
      <c r="BY1021" s="175"/>
      <c r="BZ1021" s="175"/>
      <c r="CA1021" s="180"/>
      <c r="CB1021" s="178"/>
      <c r="CC1021" s="171"/>
      <c r="CD1021" s="171"/>
    </row>
    <row r="1022" spans="61:82">
      <c r="BI1022" s="153"/>
      <c r="BJ1022" s="153"/>
      <c r="BK1022" s="153"/>
      <c r="BL1022" s="153"/>
      <c r="BM1022" s="153"/>
      <c r="BN1022" s="153"/>
      <c r="BY1022" s="181" t="s">
        <v>88</v>
      </c>
      <c r="BZ1022" s="181" t="s">
        <v>89</v>
      </c>
      <c r="CA1022" s="182" t="s">
        <v>155</v>
      </c>
      <c r="CB1022" s="169"/>
      <c r="CC1022" s="171"/>
      <c r="CD1022" s="171"/>
    </row>
    <row r="1023" spans="61:82" ht="36">
      <c r="BI1023" s="153"/>
      <c r="BJ1023" s="153"/>
      <c r="BK1023" s="153"/>
      <c r="BL1023" s="153"/>
      <c r="BM1023" s="153"/>
      <c r="BN1023" s="153"/>
      <c r="BY1023" s="183" t="s">
        <v>90</v>
      </c>
      <c r="BZ1023" s="184" t="s">
        <v>93</v>
      </c>
      <c r="CA1023" s="185" t="s">
        <v>97</v>
      </c>
      <c r="CB1023" s="186"/>
      <c r="CC1023" s="171"/>
      <c r="CD1023" s="171"/>
    </row>
    <row r="1024" spans="61:82" ht="72">
      <c r="BI1024" s="153"/>
      <c r="BJ1024" s="153"/>
      <c r="BK1024" s="153"/>
      <c r="BL1024" s="153"/>
      <c r="BM1024" s="153"/>
      <c r="BN1024" s="153"/>
      <c r="BY1024" s="183" t="s">
        <v>91</v>
      </c>
      <c r="BZ1024" s="184" t="s">
        <v>94</v>
      </c>
      <c r="CA1024" s="185" t="s">
        <v>98</v>
      </c>
      <c r="CB1024" s="186"/>
      <c r="CC1024" s="171"/>
      <c r="CD1024" s="171"/>
    </row>
    <row r="1025" spans="61:82" ht="48">
      <c r="BI1025" s="153"/>
      <c r="BJ1025" s="153"/>
      <c r="BK1025" s="153"/>
      <c r="BL1025" s="153"/>
      <c r="BM1025" s="153"/>
      <c r="BN1025" s="153"/>
      <c r="BY1025" s="183" t="s">
        <v>129</v>
      </c>
      <c r="BZ1025" s="184" t="s">
        <v>95</v>
      </c>
      <c r="CA1025" s="185" t="s">
        <v>99</v>
      </c>
      <c r="CB1025" s="186"/>
      <c r="CC1025" s="171"/>
      <c r="CD1025" s="171"/>
    </row>
    <row r="1026" spans="61:82" ht="108">
      <c r="BI1026" s="153"/>
      <c r="BJ1026" s="153"/>
      <c r="BK1026" s="153"/>
      <c r="BL1026" s="153"/>
      <c r="BM1026" s="153"/>
      <c r="BN1026" s="153"/>
      <c r="BY1026" s="183" t="s">
        <v>92</v>
      </c>
      <c r="BZ1026" s="184" t="s">
        <v>96</v>
      </c>
      <c r="CA1026" s="185" t="s">
        <v>100</v>
      </c>
      <c r="CB1026" s="186"/>
      <c r="CC1026" s="171"/>
      <c r="CD1026" s="171"/>
    </row>
    <row r="1027" spans="61:82" ht="96">
      <c r="BI1027" s="153"/>
      <c r="BJ1027" s="153"/>
      <c r="BK1027" s="153"/>
      <c r="BL1027" s="153"/>
      <c r="BM1027" s="153"/>
      <c r="BN1027" s="153"/>
      <c r="BY1027" s="187" t="s">
        <v>130</v>
      </c>
      <c r="BZ1027" s="188"/>
      <c r="CA1027" s="185" t="s">
        <v>101</v>
      </c>
      <c r="CB1027" s="179"/>
      <c r="CC1027" s="171"/>
      <c r="CD1027" s="171"/>
    </row>
    <row r="1028" spans="61:82" ht="15" customHeight="1">
      <c r="BI1028" s="153"/>
      <c r="BJ1028" s="153"/>
      <c r="BK1028" s="153"/>
      <c r="BL1028" s="153"/>
      <c r="BM1028" s="153"/>
      <c r="BN1028" s="153"/>
      <c r="BY1028" s="187" t="s">
        <v>131</v>
      </c>
      <c r="BZ1028" s="188"/>
      <c r="CA1028" s="185" t="s">
        <v>102</v>
      </c>
      <c r="CB1028" s="179"/>
      <c r="CC1028" s="171"/>
      <c r="CD1028" s="171"/>
    </row>
    <row r="1029" spans="61:82" ht="72">
      <c r="BI1029" s="153"/>
      <c r="BJ1029" s="153"/>
      <c r="BK1029" s="153"/>
      <c r="BL1029" s="153"/>
      <c r="BM1029" s="153"/>
      <c r="BN1029" s="153"/>
      <c r="BY1029" s="187" t="s">
        <v>152</v>
      </c>
      <c r="BZ1029" s="184"/>
      <c r="CA1029" s="185" t="s">
        <v>103</v>
      </c>
      <c r="CB1029" s="179"/>
      <c r="CC1029" s="171"/>
      <c r="CD1029" s="171"/>
    </row>
    <row r="1030" spans="61:82" ht="15" customHeight="1">
      <c r="BI1030" s="153"/>
      <c r="BJ1030" s="153"/>
      <c r="BK1030" s="153"/>
      <c r="BL1030" s="153"/>
      <c r="BM1030" s="153"/>
      <c r="BN1030" s="153"/>
      <c r="BY1030" s="183" t="s">
        <v>132</v>
      </c>
      <c r="BZ1030" s="184"/>
      <c r="CA1030" s="185" t="s">
        <v>104</v>
      </c>
      <c r="CB1030" s="179"/>
      <c r="CC1030" s="171"/>
      <c r="CD1030" s="171"/>
    </row>
    <row r="1031" spans="61:82" ht="48">
      <c r="BI1031" s="153"/>
      <c r="BJ1031" s="153"/>
      <c r="BK1031" s="153"/>
      <c r="BL1031" s="153"/>
      <c r="BM1031" s="153"/>
      <c r="BN1031" s="153"/>
      <c r="BY1031" s="183" t="s">
        <v>107</v>
      </c>
      <c r="BZ1031" s="184"/>
      <c r="CA1031" s="185" t="s">
        <v>105</v>
      </c>
      <c r="CB1031" s="179"/>
      <c r="CC1031" s="171"/>
      <c r="CD1031" s="171"/>
    </row>
    <row r="1032" spans="61:82" ht="15" customHeight="1">
      <c r="BI1032" s="153"/>
      <c r="BJ1032" s="153"/>
      <c r="BK1032" s="153"/>
      <c r="BL1032" s="153"/>
      <c r="BM1032" s="153"/>
      <c r="BN1032" s="153"/>
      <c r="BY1032" s="183" t="s">
        <v>133</v>
      </c>
      <c r="BZ1032" s="188"/>
      <c r="CA1032" s="185" t="s">
        <v>106</v>
      </c>
      <c r="CB1032" s="179"/>
      <c r="CC1032" s="171"/>
      <c r="CD1032" s="171"/>
    </row>
    <row r="1033" spans="61:82">
      <c r="BY1033" s="189" t="s">
        <v>134</v>
      </c>
      <c r="BZ1033" s="184"/>
      <c r="CA1033" s="185"/>
      <c r="CB1033" s="179"/>
      <c r="CC1033" s="171"/>
      <c r="CD1033" s="171"/>
    </row>
    <row r="1034" spans="61:82" ht="24">
      <c r="BY1034" s="189" t="s">
        <v>135</v>
      </c>
      <c r="BZ1034" s="184"/>
      <c r="CA1034" s="185"/>
      <c r="CB1034" s="179"/>
      <c r="CC1034" s="171"/>
      <c r="CD1034" s="171"/>
    </row>
    <row r="1035" spans="61:82" ht="15" customHeight="1">
      <c r="BY1035" s="189" t="s">
        <v>136</v>
      </c>
      <c r="BZ1035" s="184"/>
      <c r="CA1035" s="185"/>
      <c r="CB1035" s="179"/>
      <c r="CC1035" s="171"/>
      <c r="CD1035" s="171"/>
    </row>
    <row r="1036" spans="61:82">
      <c r="BY1036" s="189" t="s">
        <v>137</v>
      </c>
      <c r="BZ1036" s="184"/>
      <c r="CA1036" s="185"/>
      <c r="CB1036" s="179"/>
      <c r="CC1036" s="171"/>
      <c r="CD1036" s="171"/>
    </row>
    <row r="1037" spans="61:82">
      <c r="BY1037" s="189" t="s">
        <v>138</v>
      </c>
      <c r="BZ1037" s="184"/>
      <c r="CA1037" s="185"/>
      <c r="CB1037" s="179"/>
      <c r="CC1037" s="171"/>
      <c r="CD1037" s="171"/>
    </row>
    <row r="1038" spans="61:82" ht="15" customHeight="1">
      <c r="BY1038" s="183" t="s">
        <v>139</v>
      </c>
      <c r="BZ1038" s="188"/>
      <c r="CA1038" s="185"/>
      <c r="CB1038" s="179"/>
      <c r="CC1038" s="171"/>
      <c r="CD1038" s="171"/>
    </row>
    <row r="1039" spans="61:82" ht="24">
      <c r="BY1039" s="189" t="s">
        <v>140</v>
      </c>
      <c r="BZ1039" s="184"/>
      <c r="CA1039" s="185"/>
      <c r="CB1039" s="179"/>
      <c r="CC1039" s="171"/>
      <c r="CD1039" s="171"/>
    </row>
    <row r="1040" spans="61:82" ht="36">
      <c r="BO1040" s="27"/>
      <c r="BP1040" s="27"/>
      <c r="BQ1040" s="27"/>
      <c r="BR1040" s="27"/>
      <c r="BS1040" s="27"/>
      <c r="BT1040" s="27"/>
      <c r="BU1040" s="27"/>
      <c r="BV1040" s="27"/>
      <c r="BW1040" s="27"/>
      <c r="BX1040" s="27"/>
      <c r="BY1040" s="189" t="s">
        <v>141</v>
      </c>
      <c r="BZ1040" s="184"/>
      <c r="CA1040" s="185"/>
      <c r="CB1040" s="179"/>
      <c r="CC1040" s="171"/>
      <c r="CD1040" s="171"/>
    </row>
    <row r="1041" spans="67:82" ht="15" customHeight="1">
      <c r="BO1041" s="27"/>
      <c r="BP1041" s="27"/>
      <c r="BQ1041" s="27"/>
      <c r="BR1041" s="27"/>
      <c r="BS1041" s="27"/>
      <c r="BT1041" s="27"/>
      <c r="BU1041" s="27"/>
      <c r="BV1041" s="27"/>
      <c r="BW1041" s="27"/>
      <c r="BX1041" s="27"/>
      <c r="BY1041" s="183" t="s">
        <v>142</v>
      </c>
      <c r="BZ1041" s="184"/>
      <c r="CA1041" s="185"/>
      <c r="CB1041" s="179"/>
      <c r="CC1041" s="171"/>
      <c r="CD1041" s="171"/>
    </row>
    <row r="1042" spans="67:82" ht="36.6">
      <c r="BO1042" s="27"/>
      <c r="BP1042" s="27"/>
      <c r="BQ1042" s="27"/>
      <c r="BR1042" s="27"/>
      <c r="BS1042" s="27"/>
      <c r="BT1042" s="27"/>
      <c r="BU1042" s="27"/>
      <c r="BV1042" s="27"/>
      <c r="BW1042" s="27"/>
      <c r="BX1042" s="27"/>
      <c r="BY1042" s="190" t="s">
        <v>143</v>
      </c>
      <c r="BZ1042" s="184"/>
      <c r="CA1042" s="185"/>
      <c r="CB1042" s="179"/>
      <c r="CC1042" s="171"/>
      <c r="CD1042" s="171"/>
    </row>
    <row r="1043" spans="67:82" ht="24.6">
      <c r="BO1043" s="27"/>
      <c r="BP1043" s="27"/>
      <c r="BQ1043" s="27"/>
      <c r="BR1043" s="27"/>
      <c r="BS1043" s="27"/>
      <c r="BT1043" s="27"/>
      <c r="BU1043" s="27"/>
      <c r="BV1043" s="27"/>
      <c r="BW1043" s="27"/>
      <c r="BX1043" s="27"/>
      <c r="BY1043" s="190" t="s">
        <v>144</v>
      </c>
      <c r="BZ1043" s="184"/>
      <c r="CA1043" s="185"/>
      <c r="CB1043" s="179"/>
      <c r="CC1043" s="171"/>
      <c r="CD1043" s="171"/>
    </row>
    <row r="1044" spans="67:82">
      <c r="BO1044" s="27"/>
      <c r="BP1044" s="27"/>
      <c r="BQ1044" s="27"/>
      <c r="BR1044" s="27"/>
      <c r="BS1044" s="27"/>
      <c r="BT1044" s="27"/>
      <c r="BU1044" s="27"/>
      <c r="BV1044" s="27"/>
      <c r="BW1044" s="27"/>
      <c r="BX1044" s="27"/>
      <c r="BY1044" s="190" t="s">
        <v>145</v>
      </c>
      <c r="BZ1044" s="184"/>
      <c r="CA1044" s="185"/>
      <c r="CB1044" s="179"/>
      <c r="CC1044" s="171"/>
      <c r="CD1044" s="171"/>
    </row>
    <row r="1045" spans="67:82" ht="24.6">
      <c r="BO1045" s="27"/>
      <c r="BP1045" s="27"/>
      <c r="BQ1045" s="27"/>
      <c r="BR1045" s="27"/>
      <c r="BS1045" s="27"/>
      <c r="BT1045" s="27"/>
      <c r="BU1045" s="27"/>
      <c r="BV1045" s="27"/>
      <c r="BW1045" s="27"/>
      <c r="BX1045" s="27"/>
      <c r="BY1045" s="190" t="s">
        <v>146</v>
      </c>
      <c r="BZ1045" s="188"/>
      <c r="CA1045" s="191"/>
      <c r="CB1045" s="186"/>
      <c r="CC1045" s="171"/>
      <c r="CD1045" s="171"/>
    </row>
    <row r="1046" spans="67:82" ht="36.6">
      <c r="BO1046" s="27"/>
      <c r="BP1046" s="27"/>
      <c r="BQ1046" s="27"/>
      <c r="BR1046" s="27"/>
      <c r="BS1046" s="27"/>
      <c r="BT1046" s="27"/>
      <c r="BU1046" s="27"/>
      <c r="BV1046" s="27"/>
      <c r="BW1046" s="27"/>
      <c r="BX1046" s="27"/>
      <c r="BY1046" s="190" t="s">
        <v>147</v>
      </c>
      <c r="BZ1046" s="188"/>
      <c r="CA1046" s="191"/>
      <c r="CB1046" s="186"/>
      <c r="CC1046" s="171"/>
      <c r="CD1046" s="171"/>
    </row>
    <row r="1047" spans="67:82" ht="36.6">
      <c r="BO1047" s="27"/>
      <c r="BP1047" s="27"/>
      <c r="BQ1047" s="27"/>
      <c r="BR1047" s="27"/>
      <c r="BS1047" s="27"/>
      <c r="BT1047" s="27"/>
      <c r="BU1047" s="27"/>
      <c r="BV1047" s="27"/>
      <c r="BW1047" s="27"/>
      <c r="BX1047" s="27"/>
      <c r="BY1047" s="192" t="s">
        <v>148</v>
      </c>
      <c r="BZ1047" s="188"/>
      <c r="CA1047" s="191"/>
      <c r="CB1047" s="186"/>
      <c r="CC1047" s="171"/>
      <c r="CD1047" s="171"/>
    </row>
    <row r="1048" spans="67:82" ht="24.6">
      <c r="BO1048" s="27"/>
      <c r="BP1048" s="27"/>
      <c r="BQ1048" s="27"/>
      <c r="BR1048" s="27"/>
      <c r="BS1048" s="27"/>
      <c r="BT1048" s="27"/>
      <c r="BU1048" s="27"/>
      <c r="BV1048" s="27"/>
      <c r="BW1048" s="27"/>
      <c r="BX1048" s="27"/>
      <c r="BY1048" s="190" t="s">
        <v>149</v>
      </c>
      <c r="BZ1048" s="188"/>
      <c r="CA1048" s="191"/>
      <c r="CB1048" s="186"/>
      <c r="CC1048" s="171"/>
      <c r="CD1048" s="171"/>
    </row>
    <row r="1049" spans="67:82" ht="36.6">
      <c r="BO1049" s="27"/>
      <c r="BP1049" s="27"/>
      <c r="BQ1049" s="27"/>
      <c r="BR1049" s="27"/>
      <c r="BS1049" s="27"/>
      <c r="BT1049" s="27"/>
      <c r="BU1049" s="27"/>
      <c r="BV1049" s="27"/>
      <c r="BW1049" s="27"/>
      <c r="BX1049" s="27"/>
      <c r="BY1049" s="190" t="s">
        <v>150</v>
      </c>
      <c r="BZ1049" s="193"/>
      <c r="CA1049" s="194"/>
      <c r="CB1049" s="171"/>
      <c r="CC1049" s="171"/>
      <c r="CD1049" s="171"/>
    </row>
    <row r="1050" spans="67:82">
      <c r="BO1050" s="27"/>
      <c r="BP1050" s="27"/>
      <c r="BQ1050" s="27"/>
      <c r="BR1050" s="27"/>
      <c r="BS1050" s="27"/>
      <c r="BT1050" s="27"/>
      <c r="BU1050" s="27"/>
      <c r="BV1050" s="27"/>
      <c r="BW1050" s="27"/>
      <c r="BX1050" s="27"/>
      <c r="BY1050" s="190" t="s">
        <v>151</v>
      </c>
    </row>
    <row r="1051" spans="67:82" ht="36.6">
      <c r="BO1051" s="27"/>
      <c r="BP1051" s="27"/>
      <c r="BQ1051" s="27"/>
      <c r="BR1051" s="27"/>
      <c r="BS1051" s="27"/>
      <c r="BT1051" s="27"/>
      <c r="BU1051" s="27"/>
      <c r="BV1051" s="27"/>
      <c r="BW1051" s="27"/>
      <c r="BX1051" s="27"/>
      <c r="BY1051" s="192" t="s">
        <v>115</v>
      </c>
    </row>
    <row r="1052" spans="67:82">
      <c r="BO1052" s="27"/>
      <c r="BP1052" s="27"/>
      <c r="BQ1052" s="27"/>
      <c r="BR1052" s="27"/>
      <c r="BS1052" s="27"/>
      <c r="BT1052" s="27"/>
      <c r="BU1052" s="27"/>
      <c r="BV1052" s="27"/>
      <c r="BW1052" s="27"/>
      <c r="BX1052" s="27"/>
      <c r="BY1052" s="190" t="s">
        <v>116</v>
      </c>
    </row>
    <row r="1053" spans="67:82" ht="24.6">
      <c r="BO1053" s="27"/>
      <c r="BP1053" s="27"/>
      <c r="BQ1053" s="27"/>
      <c r="BR1053" s="27"/>
      <c r="BS1053" s="27"/>
      <c r="BT1053" s="27"/>
      <c r="BU1053" s="27"/>
      <c r="BV1053" s="27"/>
      <c r="BW1053" s="27"/>
      <c r="BX1053" s="27"/>
      <c r="BY1053" s="190" t="s">
        <v>117</v>
      </c>
    </row>
    <row r="1054" spans="67:82" ht="36.6">
      <c r="BO1054" s="27"/>
      <c r="BP1054" s="27"/>
      <c r="BQ1054" s="27"/>
      <c r="BR1054" s="27"/>
      <c r="BS1054" s="27"/>
      <c r="BT1054" s="27"/>
      <c r="BU1054" s="27"/>
      <c r="BV1054" s="27"/>
      <c r="BW1054" s="27"/>
      <c r="BX1054" s="27"/>
      <c r="BY1054" s="192" t="s">
        <v>118</v>
      </c>
    </row>
    <row r="1055" spans="67:82">
      <c r="BO1055" s="27"/>
      <c r="BP1055" s="27"/>
      <c r="BQ1055" s="27"/>
      <c r="BR1055" s="27"/>
      <c r="BS1055" s="27"/>
      <c r="BT1055" s="27"/>
      <c r="BU1055" s="27"/>
      <c r="BV1055" s="27"/>
      <c r="BW1055" s="27"/>
      <c r="BX1055" s="27"/>
      <c r="BY1055" s="195" t="s">
        <v>119</v>
      </c>
    </row>
    <row r="1056" spans="67:82">
      <c r="BO1056" s="27"/>
      <c r="BP1056" s="27"/>
      <c r="BQ1056" s="27"/>
      <c r="BR1056" s="27"/>
      <c r="BS1056" s="27"/>
      <c r="BT1056" s="27"/>
      <c r="BU1056" s="27"/>
      <c r="BV1056" s="27"/>
      <c r="BW1056" s="27"/>
      <c r="BX1056" s="27"/>
      <c r="BY1056" s="195" t="s">
        <v>120</v>
      </c>
      <c r="BZ1056" s="27"/>
      <c r="CA1056" s="27"/>
      <c r="CB1056" s="27"/>
      <c r="CC1056" s="27"/>
      <c r="CD1056" s="27"/>
    </row>
    <row r="1057" spans="67:82">
      <c r="BO1057" s="27"/>
      <c r="BP1057" s="27"/>
      <c r="BQ1057" s="27"/>
      <c r="BR1057" s="27"/>
      <c r="BS1057" s="27"/>
      <c r="BT1057" s="27"/>
      <c r="BU1057" s="27"/>
      <c r="BV1057" s="27"/>
      <c r="BW1057" s="27"/>
      <c r="BX1057" s="27"/>
      <c r="BY1057" s="195" t="s">
        <v>121</v>
      </c>
      <c r="BZ1057" s="27"/>
      <c r="CA1057" s="27"/>
      <c r="CB1057" s="27"/>
      <c r="CC1057" s="27"/>
      <c r="CD1057" s="27"/>
    </row>
    <row r="1058" spans="67:82">
      <c r="BO1058" s="27"/>
      <c r="BP1058" s="27"/>
      <c r="BQ1058" s="27"/>
      <c r="BR1058" s="27"/>
      <c r="BS1058" s="27"/>
      <c r="BT1058" s="27"/>
      <c r="BU1058" s="27"/>
      <c r="BV1058" s="27"/>
      <c r="BW1058" s="27"/>
      <c r="BX1058" s="27"/>
      <c r="BY1058" s="195" t="s">
        <v>122</v>
      </c>
      <c r="BZ1058" s="27"/>
      <c r="CA1058" s="27"/>
      <c r="CB1058" s="27"/>
      <c r="CC1058" s="27"/>
      <c r="CD1058" s="27"/>
    </row>
    <row r="1059" spans="67:82">
      <c r="BO1059" s="27"/>
      <c r="BP1059" s="27"/>
      <c r="BQ1059" s="27"/>
      <c r="BR1059" s="27"/>
      <c r="BS1059" s="27"/>
      <c r="BT1059" s="27"/>
      <c r="BU1059" s="27"/>
      <c r="BV1059" s="27"/>
      <c r="BW1059" s="27"/>
      <c r="BX1059" s="27"/>
      <c r="BY1059" s="195" t="s">
        <v>123</v>
      </c>
      <c r="BZ1059" s="27"/>
      <c r="CA1059" s="27"/>
      <c r="CB1059" s="27"/>
      <c r="CC1059" s="27"/>
      <c r="CD1059" s="27"/>
    </row>
    <row r="1060" spans="67:82">
      <c r="BO1060" s="27"/>
      <c r="BP1060" s="27"/>
      <c r="BQ1060" s="27"/>
      <c r="BR1060" s="27"/>
      <c r="BS1060" s="27"/>
      <c r="BT1060" s="27"/>
      <c r="BU1060" s="27"/>
      <c r="BV1060" s="27"/>
      <c r="BW1060" s="27"/>
      <c r="BX1060" s="27"/>
      <c r="BY1060" s="195" t="s">
        <v>124</v>
      </c>
      <c r="BZ1060" s="27"/>
      <c r="CA1060" s="27"/>
      <c r="CB1060" s="27"/>
      <c r="CC1060" s="27"/>
      <c r="CD1060" s="27"/>
    </row>
    <row r="1061" spans="67:82">
      <c r="BO1061" s="27"/>
      <c r="BP1061" s="27"/>
      <c r="BQ1061" s="27"/>
      <c r="BR1061" s="27"/>
      <c r="BS1061" s="27"/>
      <c r="BT1061" s="27"/>
      <c r="BU1061" s="27"/>
      <c r="BV1061" s="27"/>
      <c r="BW1061" s="27"/>
      <c r="BX1061" s="27"/>
      <c r="BY1061" s="196" t="s">
        <v>125</v>
      </c>
      <c r="BZ1061" s="27"/>
      <c r="CA1061" s="27"/>
      <c r="CB1061" s="27"/>
      <c r="CC1061" s="27"/>
      <c r="CD1061" s="27"/>
    </row>
    <row r="1062" spans="67:82">
      <c r="BO1062" s="27"/>
      <c r="BP1062" s="27"/>
      <c r="BQ1062" s="27"/>
      <c r="BR1062" s="27"/>
      <c r="BS1062" s="27"/>
      <c r="BT1062" s="27"/>
      <c r="BU1062" s="27"/>
      <c r="BV1062" s="27"/>
      <c r="BW1062" s="27"/>
      <c r="BX1062" s="27"/>
      <c r="BY1062" s="196" t="s">
        <v>126</v>
      </c>
      <c r="BZ1062" s="27"/>
      <c r="CA1062" s="27"/>
      <c r="CB1062" s="27"/>
      <c r="CC1062" s="27"/>
      <c r="CD1062" s="27"/>
    </row>
    <row r="1063" spans="67:82">
      <c r="BO1063" s="27"/>
      <c r="BP1063" s="27"/>
      <c r="BQ1063" s="27"/>
      <c r="BR1063" s="27"/>
      <c r="BS1063" s="27"/>
      <c r="BT1063" s="27"/>
      <c r="BU1063" s="27"/>
      <c r="BV1063" s="27"/>
      <c r="BW1063" s="27"/>
      <c r="BX1063" s="27"/>
      <c r="BY1063" s="196" t="s">
        <v>127</v>
      </c>
      <c r="BZ1063" s="27"/>
      <c r="CA1063" s="27"/>
      <c r="CB1063" s="27"/>
      <c r="CC1063" s="27"/>
      <c r="CD1063" s="27"/>
    </row>
    <row r="1064" spans="67:82">
      <c r="BO1064" s="27"/>
      <c r="BP1064" s="27"/>
      <c r="BQ1064" s="27"/>
      <c r="BR1064" s="27"/>
      <c r="BS1064" s="27"/>
      <c r="BT1064" s="27"/>
      <c r="BU1064" s="27"/>
      <c r="BV1064" s="27"/>
      <c r="BW1064" s="27"/>
      <c r="BX1064" s="27"/>
      <c r="BY1064" s="196" t="s">
        <v>128</v>
      </c>
      <c r="BZ1064" s="27"/>
      <c r="CA1064" s="27"/>
      <c r="CB1064" s="27"/>
      <c r="CC1064" s="27"/>
      <c r="CD1064" s="27"/>
    </row>
  </sheetData>
  <mergeCells count="446">
    <mergeCell ref="A1:A2"/>
    <mergeCell ref="B1:B2"/>
    <mergeCell ref="C1:C2"/>
    <mergeCell ref="D1:D2"/>
    <mergeCell ref="E1:E2"/>
    <mergeCell ref="F1:BD1"/>
    <mergeCell ref="BI1:BI2"/>
    <mergeCell ref="BL1:BL2"/>
    <mergeCell ref="BM1:BM2"/>
    <mergeCell ref="BO1:BP1"/>
    <mergeCell ref="BQ1:BX1"/>
    <mergeCell ref="BY1:BY2"/>
    <mergeCell ref="BZ1:BZ2"/>
    <mergeCell ref="CA1:CA2"/>
    <mergeCell ref="CB1:CB2"/>
    <mergeCell ref="CC1:CC2"/>
    <mergeCell ref="CD1:CD2"/>
    <mergeCell ref="CF1:CI1"/>
    <mergeCell ref="CJ1:CM1"/>
    <mergeCell ref="A4:A11"/>
    <mergeCell ref="B4:B8"/>
    <mergeCell ref="C4:C8"/>
    <mergeCell ref="BN4:BN6"/>
    <mergeCell ref="BO4:BO6"/>
    <mergeCell ref="BP4:BP6"/>
    <mergeCell ref="BQ4:BQ6"/>
    <mergeCell ref="BR4:BR6"/>
    <mergeCell ref="BS4:BS6"/>
    <mergeCell ref="BT4:BT6"/>
    <mergeCell ref="BU4:BU6"/>
    <mergeCell ref="BV4:BV6"/>
    <mergeCell ref="BW4:BW6"/>
    <mergeCell ref="BX4:BX6"/>
    <mergeCell ref="BY4:BY6"/>
    <mergeCell ref="BN7:BN8"/>
    <mergeCell ref="BO7:BO8"/>
    <mergeCell ref="BP7:BP8"/>
    <mergeCell ref="BQ7:BQ8"/>
    <mergeCell ref="BR7:BR8"/>
    <mergeCell ref="BS7:BS8"/>
    <mergeCell ref="BT7:BT8"/>
    <mergeCell ref="BU7:BU8"/>
    <mergeCell ref="BV7:BV8"/>
    <mergeCell ref="BW7:BW8"/>
    <mergeCell ref="BX7:BX8"/>
    <mergeCell ref="BY7:BY8"/>
    <mergeCell ref="B9:B11"/>
    <mergeCell ref="C9:C11"/>
    <mergeCell ref="BN9:BN11"/>
    <mergeCell ref="BO9:BO11"/>
    <mergeCell ref="BP9:BP11"/>
    <mergeCell ref="BQ9:BQ11"/>
    <mergeCell ref="BR9:BR11"/>
    <mergeCell ref="BS9:BS11"/>
    <mergeCell ref="BT9:BT11"/>
    <mergeCell ref="BU9:BU11"/>
    <mergeCell ref="BV9:BV11"/>
    <mergeCell ref="BW9:BW11"/>
    <mergeCell ref="BX9:BX11"/>
    <mergeCell ref="BY9:BY11"/>
    <mergeCell ref="A13:A32"/>
    <mergeCell ref="B13:B17"/>
    <mergeCell ref="C13:C17"/>
    <mergeCell ref="BL13:BL17"/>
    <mergeCell ref="BN13:BN17"/>
    <mergeCell ref="BO13:BO17"/>
    <mergeCell ref="BP13:BP17"/>
    <mergeCell ref="BQ13:BQ17"/>
    <mergeCell ref="BR13:BR17"/>
    <mergeCell ref="B23:B26"/>
    <mergeCell ref="C23:C26"/>
    <mergeCell ref="BL23:BL26"/>
    <mergeCell ref="BN23:BN26"/>
    <mergeCell ref="BO23:BO26"/>
    <mergeCell ref="BP23:BP26"/>
    <mergeCell ref="BQ23:BQ26"/>
    <mergeCell ref="BR23:BR26"/>
    <mergeCell ref="B31:B32"/>
    <mergeCell ref="C31:C32"/>
    <mergeCell ref="BL31:BL32"/>
    <mergeCell ref="BN31:BN32"/>
    <mergeCell ref="BO31:BO32"/>
    <mergeCell ref="BP31:BP32"/>
    <mergeCell ref="BQ31:BQ32"/>
    <mergeCell ref="BS13:BS17"/>
    <mergeCell ref="BT13:BT17"/>
    <mergeCell ref="BU13:BU17"/>
    <mergeCell ref="BV13:BV17"/>
    <mergeCell ref="BW13:BW17"/>
    <mergeCell ref="BX13:BX17"/>
    <mergeCell ref="BY13:BY17"/>
    <mergeCell ref="CC13:CC17"/>
    <mergeCell ref="B18:B22"/>
    <mergeCell ref="C18:C22"/>
    <mergeCell ref="BL18:BL22"/>
    <mergeCell ref="BN18:BN22"/>
    <mergeCell ref="BO18:BO22"/>
    <mergeCell ref="BP18:BP22"/>
    <mergeCell ref="BQ18:BQ22"/>
    <mergeCell ref="BR18:BR22"/>
    <mergeCell ref="BS18:BS22"/>
    <mergeCell ref="BT18:BT22"/>
    <mergeCell ref="BU18:BU22"/>
    <mergeCell ref="BV18:BV22"/>
    <mergeCell ref="BW18:BW22"/>
    <mergeCell ref="BX18:BX22"/>
    <mergeCell ref="BY18:BY22"/>
    <mergeCell ref="CC18:CC22"/>
    <mergeCell ref="BS23:BS26"/>
    <mergeCell ref="BT23:BT26"/>
    <mergeCell ref="BU23:BU26"/>
    <mergeCell ref="BV23:BV26"/>
    <mergeCell ref="BW23:BW26"/>
    <mergeCell ref="BX23:BX26"/>
    <mergeCell ref="BY23:BY26"/>
    <mergeCell ref="CC23:CC24"/>
    <mergeCell ref="B27:B30"/>
    <mergeCell ref="C27:C30"/>
    <mergeCell ref="BL27:BL30"/>
    <mergeCell ref="BN27:BN30"/>
    <mergeCell ref="BO27:BO30"/>
    <mergeCell ref="BP27:BP30"/>
    <mergeCell ref="BQ27:BQ30"/>
    <mergeCell ref="BR27:BR30"/>
    <mergeCell ref="BS27:BS30"/>
    <mergeCell ref="BT27:BT30"/>
    <mergeCell ref="BU27:BU30"/>
    <mergeCell ref="BV27:BV30"/>
    <mergeCell ref="BW27:BW30"/>
    <mergeCell ref="BX27:BX30"/>
    <mergeCell ref="BY27:BY30"/>
    <mergeCell ref="CC27:CC30"/>
    <mergeCell ref="BR31:BR32"/>
    <mergeCell ref="BS31:BS32"/>
    <mergeCell ref="BT31:BT32"/>
    <mergeCell ref="BU31:BU32"/>
    <mergeCell ref="BV31:BV32"/>
    <mergeCell ref="BW31:BW32"/>
    <mergeCell ref="BX31:BX32"/>
    <mergeCell ref="BY31:BY32"/>
    <mergeCell ref="CC31:CC32"/>
    <mergeCell ref="A34:A45"/>
    <mergeCell ref="B34:B36"/>
    <mergeCell ref="C34:C36"/>
    <mergeCell ref="BI34:BI36"/>
    <mergeCell ref="BN34:BN36"/>
    <mergeCell ref="BO34:BO36"/>
    <mergeCell ref="BP34:BP36"/>
    <mergeCell ref="BQ34:BQ36"/>
    <mergeCell ref="BR34:BR36"/>
    <mergeCell ref="B40:B42"/>
    <mergeCell ref="C40:C42"/>
    <mergeCell ref="BI40:BI42"/>
    <mergeCell ref="BN40:BN42"/>
    <mergeCell ref="BO40:BO42"/>
    <mergeCell ref="BP40:BP42"/>
    <mergeCell ref="BQ40:BQ42"/>
    <mergeCell ref="BR40:BR42"/>
    <mergeCell ref="BS34:BS36"/>
    <mergeCell ref="BT34:BT36"/>
    <mergeCell ref="BU34:BU36"/>
    <mergeCell ref="BV34:BV36"/>
    <mergeCell ref="BW34:BW36"/>
    <mergeCell ref="BX34:BX36"/>
    <mergeCell ref="BY34:BY36"/>
    <mergeCell ref="CC34:CC36"/>
    <mergeCell ref="B37:B39"/>
    <mergeCell ref="C37:C39"/>
    <mergeCell ref="BI37:BI39"/>
    <mergeCell ref="BN37:BN39"/>
    <mergeCell ref="BO37:BO39"/>
    <mergeCell ref="BP37:BP39"/>
    <mergeCell ref="BQ37:BQ39"/>
    <mergeCell ref="BR37:BR39"/>
    <mergeCell ref="BS37:BS39"/>
    <mergeCell ref="BT37:BT39"/>
    <mergeCell ref="BU37:BU39"/>
    <mergeCell ref="BV37:BV39"/>
    <mergeCell ref="BW37:BW39"/>
    <mergeCell ref="BX37:BX39"/>
    <mergeCell ref="BY37:BY39"/>
    <mergeCell ref="CC37:CC39"/>
    <mergeCell ref="BS40:BS42"/>
    <mergeCell ref="BT40:BT42"/>
    <mergeCell ref="BU40:BU42"/>
    <mergeCell ref="BV40:BV42"/>
    <mergeCell ref="BW40:BW42"/>
    <mergeCell ref="BX40:BX42"/>
    <mergeCell ref="BY40:BY42"/>
    <mergeCell ref="B43:B45"/>
    <mergeCell ref="C43:C45"/>
    <mergeCell ref="BI43:BI45"/>
    <mergeCell ref="BN43:BN45"/>
    <mergeCell ref="BO43:BO45"/>
    <mergeCell ref="BP43:BP45"/>
    <mergeCell ref="BQ43:BQ45"/>
    <mergeCell ref="BR43:BR45"/>
    <mergeCell ref="BS43:BS45"/>
    <mergeCell ref="BT43:BT45"/>
    <mergeCell ref="BU43:BU45"/>
    <mergeCell ref="BV43:BV45"/>
    <mergeCell ref="BW43:BW45"/>
    <mergeCell ref="BX43:BX45"/>
    <mergeCell ref="BY43:BY45"/>
    <mergeCell ref="A47:A58"/>
    <mergeCell ref="B47:B49"/>
    <mergeCell ref="C47:C49"/>
    <mergeCell ref="BI47:BI49"/>
    <mergeCell ref="BN47:BN49"/>
    <mergeCell ref="BO47:BO49"/>
    <mergeCell ref="BP47:BP49"/>
    <mergeCell ref="BQ47:BQ49"/>
    <mergeCell ref="BR47:BR49"/>
    <mergeCell ref="B53:B55"/>
    <mergeCell ref="C53:C55"/>
    <mergeCell ref="BI53:BI55"/>
    <mergeCell ref="BN53:BN55"/>
    <mergeCell ref="BO53:BO55"/>
    <mergeCell ref="BP53:BP55"/>
    <mergeCell ref="BQ53:BQ55"/>
    <mergeCell ref="BR53:BR55"/>
    <mergeCell ref="BS47:BS49"/>
    <mergeCell ref="BT47:BT49"/>
    <mergeCell ref="BU47:BU49"/>
    <mergeCell ref="BV47:BV49"/>
    <mergeCell ref="BW47:BW49"/>
    <mergeCell ref="BX47:BX49"/>
    <mergeCell ref="BY47:BY49"/>
    <mergeCell ref="B50:B52"/>
    <mergeCell ref="C50:C52"/>
    <mergeCell ref="BI50:BI52"/>
    <mergeCell ref="BN50:BN52"/>
    <mergeCell ref="BO50:BO52"/>
    <mergeCell ref="BP50:BP52"/>
    <mergeCell ref="BQ50:BQ52"/>
    <mergeCell ref="BR50:BR52"/>
    <mergeCell ref="BS50:BS52"/>
    <mergeCell ref="BT50:BT52"/>
    <mergeCell ref="BU50:BU52"/>
    <mergeCell ref="BV50:BV52"/>
    <mergeCell ref="BW50:BW52"/>
    <mergeCell ref="BX50:BX52"/>
    <mergeCell ref="BY50:BY52"/>
    <mergeCell ref="BS53:BS55"/>
    <mergeCell ref="BT53:BT55"/>
    <mergeCell ref="BU53:BU55"/>
    <mergeCell ref="BV53:BV55"/>
    <mergeCell ref="BW53:BW55"/>
    <mergeCell ref="BX53:BX55"/>
    <mergeCell ref="BY53:BY55"/>
    <mergeCell ref="B56:B58"/>
    <mergeCell ref="C56:C58"/>
    <mergeCell ref="BN56:BN58"/>
    <mergeCell ref="BO56:BO58"/>
    <mergeCell ref="BP56:BP58"/>
    <mergeCell ref="BQ56:BQ58"/>
    <mergeCell ref="BR56:BR58"/>
    <mergeCell ref="BS56:BS58"/>
    <mergeCell ref="BT56:BT58"/>
    <mergeCell ref="BU56:BU58"/>
    <mergeCell ref="BV56:BV58"/>
    <mergeCell ref="BW56:BW58"/>
    <mergeCell ref="BX56:BX58"/>
    <mergeCell ref="BY56:BY58"/>
    <mergeCell ref="A60:A71"/>
    <mergeCell ref="B60:B62"/>
    <mergeCell ref="C60:C62"/>
    <mergeCell ref="BI60:BI62"/>
    <mergeCell ref="BN60:BN62"/>
    <mergeCell ref="BO60:BO62"/>
    <mergeCell ref="BP60:BP62"/>
    <mergeCell ref="BQ60:BQ62"/>
    <mergeCell ref="BR60:BR62"/>
    <mergeCell ref="B66:B68"/>
    <mergeCell ref="C66:C68"/>
    <mergeCell ref="BI66:BI68"/>
    <mergeCell ref="BN66:BN68"/>
    <mergeCell ref="BO66:BO68"/>
    <mergeCell ref="BP66:BP68"/>
    <mergeCell ref="BQ66:BQ68"/>
    <mergeCell ref="BR66:BR68"/>
    <mergeCell ref="BS60:BS62"/>
    <mergeCell ref="BT60:BT62"/>
    <mergeCell ref="BU60:BU62"/>
    <mergeCell ref="BV60:BV62"/>
    <mergeCell ref="BW60:BW62"/>
    <mergeCell ref="BX60:BX62"/>
    <mergeCell ref="BY60:BY62"/>
    <mergeCell ref="B63:B65"/>
    <mergeCell ref="C63:C65"/>
    <mergeCell ref="BI63:BI65"/>
    <mergeCell ref="BN63:BN65"/>
    <mergeCell ref="BO63:BO65"/>
    <mergeCell ref="BP63:BP65"/>
    <mergeCell ref="BQ63:BQ65"/>
    <mergeCell ref="BR63:BR65"/>
    <mergeCell ref="BS63:BS65"/>
    <mergeCell ref="BT63:BT65"/>
    <mergeCell ref="BU63:BU65"/>
    <mergeCell ref="BV63:BV65"/>
    <mergeCell ref="BW63:BW65"/>
    <mergeCell ref="BX63:BX65"/>
    <mergeCell ref="BY63:BY65"/>
    <mergeCell ref="BS66:BS68"/>
    <mergeCell ref="BT66:BT68"/>
    <mergeCell ref="BU66:BU68"/>
    <mergeCell ref="BV66:BV68"/>
    <mergeCell ref="BW66:BW68"/>
    <mergeCell ref="BX66:BX68"/>
    <mergeCell ref="BY66:BY68"/>
    <mergeCell ref="B69:B71"/>
    <mergeCell ref="C69:C71"/>
    <mergeCell ref="BN69:BN71"/>
    <mergeCell ref="BO69:BO71"/>
    <mergeCell ref="BP69:BP71"/>
    <mergeCell ref="BQ69:BQ71"/>
    <mergeCell ref="BR69:BR71"/>
    <mergeCell ref="BS69:BS71"/>
    <mergeCell ref="BT69:BT71"/>
    <mergeCell ref="BU69:BU71"/>
    <mergeCell ref="BV69:BV71"/>
    <mergeCell ref="BW69:BW71"/>
    <mergeCell ref="BX69:BX71"/>
    <mergeCell ref="BY69:BY71"/>
    <mergeCell ref="A73:A84"/>
    <mergeCell ref="B73:B75"/>
    <mergeCell ref="C73:C75"/>
    <mergeCell ref="BI73:BI75"/>
    <mergeCell ref="BN73:BN75"/>
    <mergeCell ref="BO73:BO75"/>
    <mergeCell ref="BP73:BP75"/>
    <mergeCell ref="BQ73:BQ75"/>
    <mergeCell ref="BR73:BR75"/>
    <mergeCell ref="B79:B81"/>
    <mergeCell ref="C79:C81"/>
    <mergeCell ref="BI79:BI81"/>
    <mergeCell ref="BN79:BN81"/>
    <mergeCell ref="BO79:BO81"/>
    <mergeCell ref="BP79:BP81"/>
    <mergeCell ref="BQ79:BQ81"/>
    <mergeCell ref="BR79:BR81"/>
    <mergeCell ref="BS73:BS75"/>
    <mergeCell ref="BT73:BT75"/>
    <mergeCell ref="BU73:BU75"/>
    <mergeCell ref="BV73:BV75"/>
    <mergeCell ref="BW73:BW75"/>
    <mergeCell ref="BX73:BX75"/>
    <mergeCell ref="BY73:BY75"/>
    <mergeCell ref="B76:B78"/>
    <mergeCell ref="C76:C78"/>
    <mergeCell ref="BI76:BI78"/>
    <mergeCell ref="BN76:BN78"/>
    <mergeCell ref="BO76:BO78"/>
    <mergeCell ref="BP76:BP78"/>
    <mergeCell ref="BQ76:BQ78"/>
    <mergeCell ref="BR76:BR78"/>
    <mergeCell ref="BS76:BS78"/>
    <mergeCell ref="BT76:BT78"/>
    <mergeCell ref="BU76:BU78"/>
    <mergeCell ref="BV76:BV78"/>
    <mergeCell ref="BW76:BW78"/>
    <mergeCell ref="BX76:BX78"/>
    <mergeCell ref="BY76:BY78"/>
    <mergeCell ref="BS79:BS81"/>
    <mergeCell ref="BT79:BT81"/>
    <mergeCell ref="BU79:BU81"/>
    <mergeCell ref="BV79:BV81"/>
    <mergeCell ref="BW79:BW81"/>
    <mergeCell ref="BX79:BX81"/>
    <mergeCell ref="BY79:BY81"/>
    <mergeCell ref="B82:B84"/>
    <mergeCell ref="C82:C84"/>
    <mergeCell ref="BN82:BN84"/>
    <mergeCell ref="BO82:BO84"/>
    <mergeCell ref="BP82:BP84"/>
    <mergeCell ref="BQ82:BQ84"/>
    <mergeCell ref="BR82:BR84"/>
    <mergeCell ref="BS82:BS84"/>
    <mergeCell ref="BT82:BT84"/>
    <mergeCell ref="BU82:BU84"/>
    <mergeCell ref="BV82:BV84"/>
    <mergeCell ref="BW82:BW84"/>
    <mergeCell ref="BX82:BX84"/>
    <mergeCell ref="BY82:BY84"/>
    <mergeCell ref="A86:A97"/>
    <mergeCell ref="B86:B88"/>
    <mergeCell ref="C86:C88"/>
    <mergeCell ref="BI86:BI88"/>
    <mergeCell ref="BN86:BN88"/>
    <mergeCell ref="BO86:BO88"/>
    <mergeCell ref="BP86:BP88"/>
    <mergeCell ref="BQ86:BQ88"/>
    <mergeCell ref="BR86:BR88"/>
    <mergeCell ref="B92:B94"/>
    <mergeCell ref="C92:C94"/>
    <mergeCell ref="BI92:BI94"/>
    <mergeCell ref="BN92:BN94"/>
    <mergeCell ref="BO92:BO94"/>
    <mergeCell ref="BP92:BP94"/>
    <mergeCell ref="BQ92:BQ94"/>
    <mergeCell ref="BR92:BR94"/>
    <mergeCell ref="BS86:BS88"/>
    <mergeCell ref="BT86:BT88"/>
    <mergeCell ref="BU86:BU88"/>
    <mergeCell ref="BV86:BV88"/>
    <mergeCell ref="BW86:BW88"/>
    <mergeCell ref="BX86:BX88"/>
    <mergeCell ref="BY86:BY88"/>
    <mergeCell ref="B89:B91"/>
    <mergeCell ref="C89:C91"/>
    <mergeCell ref="BI89:BI91"/>
    <mergeCell ref="BN89:BN91"/>
    <mergeCell ref="BO89:BO91"/>
    <mergeCell ref="BP89:BP91"/>
    <mergeCell ref="BQ89:BQ91"/>
    <mergeCell ref="BR89:BR91"/>
    <mergeCell ref="BS89:BS91"/>
    <mergeCell ref="BT89:BT91"/>
    <mergeCell ref="BU89:BU91"/>
    <mergeCell ref="BV89:BV91"/>
    <mergeCell ref="BW89:BW91"/>
    <mergeCell ref="BX89:BX91"/>
    <mergeCell ref="BY89:BY91"/>
    <mergeCell ref="BW92:BW94"/>
    <mergeCell ref="BX92:BX94"/>
    <mergeCell ref="BY92:BY94"/>
    <mergeCell ref="B95:B97"/>
    <mergeCell ref="C95:C97"/>
    <mergeCell ref="BI95:BI97"/>
    <mergeCell ref="BN95:BN97"/>
    <mergeCell ref="BO95:BO97"/>
    <mergeCell ref="BP95:BP97"/>
    <mergeCell ref="BW95:BW97"/>
    <mergeCell ref="BX95:BX97"/>
    <mergeCell ref="BY95:BY97"/>
    <mergeCell ref="BK158:BN158"/>
    <mergeCell ref="BQ95:BQ97"/>
    <mergeCell ref="BR95:BR97"/>
    <mergeCell ref="BS95:BS97"/>
    <mergeCell ref="BT95:BT97"/>
    <mergeCell ref="BU95:BU97"/>
    <mergeCell ref="BV95:BV97"/>
    <mergeCell ref="BS92:BS94"/>
    <mergeCell ref="BT92:BT94"/>
    <mergeCell ref="BU92:BU94"/>
    <mergeCell ref="BV92:BV94"/>
  </mergeCells>
  <printOptions horizontalCentered="1" verticalCentered="1"/>
  <pageMargins left="7.874015748031496E-2" right="7.874015748031496E-2" top="0.11811023622047245" bottom="0.31496062992125984" header="0.15748031496062992" footer="0.15748031496062992"/>
  <pageSetup scale="44" orientation="landscape" r:id="rId1"/>
  <headerFooter alignWithMargins="0">
    <oddFooter>&amp;L&amp;9&amp;F</oddFooter>
  </headerFooter>
  <rowBreaks count="4" manualBreakCount="4">
    <brk id="12" max="40" man="1"/>
    <brk id="26" max="40" man="1"/>
    <brk id="33" max="40" man="1"/>
    <brk id="46" max="40" man="1"/>
  </rowBreaks>
  <legacyDrawing r:id="rId2"/>
</worksheet>
</file>

<file path=xl/worksheets/sheet10.xml><?xml version="1.0" encoding="utf-8"?>
<worksheet xmlns="http://schemas.openxmlformats.org/spreadsheetml/2006/main" xmlns:r="http://schemas.openxmlformats.org/officeDocument/2006/relationships">
  <sheetPr>
    <tabColor rgb="FFFFC000"/>
  </sheetPr>
  <dimension ref="A1:EZ70"/>
  <sheetViews>
    <sheetView topLeftCell="A47" zoomScale="51" zoomScaleNormal="51" zoomScaleSheetLayoutView="59" workbookViewId="0">
      <selection activeCell="L20" sqref="L20"/>
    </sheetView>
  </sheetViews>
  <sheetFormatPr baseColWidth="10" defaultColWidth="10.90625" defaultRowHeight="15"/>
  <cols>
    <col min="1" max="1" width="18.453125" style="612" customWidth="1"/>
    <col min="2" max="2" width="42" style="612" customWidth="1"/>
    <col min="3" max="3" width="20" style="612" customWidth="1"/>
    <col min="4" max="4" width="8.36328125" style="612" customWidth="1"/>
    <col min="5" max="5" width="6.36328125" style="612" hidden="1" customWidth="1"/>
    <col min="6" max="7" width="6.6328125" style="612" hidden="1" customWidth="1"/>
    <col min="8" max="8" width="8.54296875" style="612" hidden="1" customWidth="1"/>
    <col min="9" max="9" width="8.54296875" style="612" customWidth="1"/>
    <col min="10" max="10" width="37.54296875" style="667" customWidth="1"/>
    <col min="11" max="11" width="18.6328125" style="612" customWidth="1"/>
    <col min="12" max="12" width="21.36328125" style="612" customWidth="1"/>
    <col min="13" max="16384" width="10.90625" style="612"/>
  </cols>
  <sheetData>
    <row r="1" spans="1:22" s="616" customFormat="1" ht="20.25" customHeight="1">
      <c r="A1" s="1308" t="s">
        <v>895</v>
      </c>
      <c r="B1" s="1308"/>
      <c r="C1" s="1308"/>
      <c r="D1" s="1308"/>
      <c r="E1" s="1308"/>
      <c r="F1" s="1308"/>
      <c r="G1" s="1308"/>
      <c r="H1" s="1308"/>
      <c r="I1" s="1308"/>
      <c r="J1" s="1308"/>
      <c r="K1" s="1308"/>
      <c r="L1" s="1308"/>
    </row>
    <row r="2" spans="1:22" s="616" customFormat="1" ht="14.25" customHeight="1">
      <c r="A2" s="1308"/>
      <c r="B2" s="1308"/>
      <c r="C2" s="1308"/>
      <c r="D2" s="1308"/>
      <c r="E2" s="1308"/>
      <c r="F2" s="1308"/>
      <c r="G2" s="1308"/>
      <c r="H2" s="1308"/>
      <c r="I2" s="1308"/>
      <c r="J2" s="1308"/>
      <c r="K2" s="1308"/>
      <c r="L2" s="1308"/>
    </row>
    <row r="3" spans="1:22" s="616" customFormat="1" ht="15.75" customHeight="1">
      <c r="A3" s="1308"/>
      <c r="B3" s="1308"/>
      <c r="C3" s="1308"/>
      <c r="D3" s="1308"/>
      <c r="E3" s="1308"/>
      <c r="F3" s="1308"/>
      <c r="G3" s="1308"/>
      <c r="H3" s="1308"/>
      <c r="I3" s="1308"/>
      <c r="J3" s="1308"/>
      <c r="K3" s="1308"/>
      <c r="L3" s="1308"/>
    </row>
    <row r="4" spans="1:22" s="616" customFormat="1" ht="33.6" customHeight="1">
      <c r="A4" s="1386" t="s">
        <v>413</v>
      </c>
      <c r="B4" s="1386"/>
      <c r="C4" s="1392" t="s">
        <v>777</v>
      </c>
      <c r="D4" s="1392"/>
      <c r="E4" s="1392"/>
      <c r="F4" s="1392"/>
      <c r="G4" s="874"/>
      <c r="H4" s="1386" t="s">
        <v>780</v>
      </c>
      <c r="I4" s="1386"/>
      <c r="J4" s="1386"/>
      <c r="K4" s="1395" t="s">
        <v>783</v>
      </c>
      <c r="L4" s="1395"/>
    </row>
    <row r="5" spans="1:22" s="616" customFormat="1" ht="30" customHeight="1">
      <c r="A5" s="1386" t="s">
        <v>415</v>
      </c>
      <c r="B5" s="1386"/>
      <c r="C5" s="1393" t="s">
        <v>778</v>
      </c>
      <c r="D5" s="1393"/>
      <c r="E5" s="1393"/>
      <c r="F5" s="1393"/>
      <c r="G5" s="875"/>
      <c r="H5" s="1386" t="s">
        <v>782</v>
      </c>
      <c r="I5" s="1386"/>
      <c r="J5" s="1386"/>
      <c r="K5" s="1395" t="s">
        <v>784</v>
      </c>
      <c r="L5" s="1395"/>
    </row>
    <row r="6" spans="1:22" s="616" customFormat="1" ht="33" customHeight="1">
      <c r="A6" s="1386" t="s">
        <v>417</v>
      </c>
      <c r="B6" s="1386"/>
      <c r="C6" s="1393" t="s">
        <v>779</v>
      </c>
      <c r="D6" s="1393"/>
      <c r="E6" s="1393"/>
      <c r="F6" s="1393"/>
      <c r="G6" s="875"/>
      <c r="H6" s="1386" t="s">
        <v>781</v>
      </c>
      <c r="I6" s="1386"/>
      <c r="J6" s="1386"/>
      <c r="K6" s="1395" t="s">
        <v>787</v>
      </c>
      <c r="L6" s="1395"/>
    </row>
    <row r="7" spans="1:22" s="617" customFormat="1" ht="22.5" customHeight="1">
      <c r="A7" s="1396"/>
      <c r="B7" s="1397"/>
      <c r="C7" s="1397"/>
      <c r="D7" s="1397"/>
      <c r="E7" s="1397"/>
      <c r="F7" s="1397"/>
      <c r="G7" s="1397"/>
      <c r="H7" s="1397"/>
      <c r="I7" s="1397"/>
      <c r="J7" s="1397"/>
      <c r="K7" s="1397"/>
      <c r="L7" s="1397"/>
    </row>
    <row r="8" spans="1:22" ht="27.6" customHeight="1">
      <c r="A8" s="1421" t="s">
        <v>806</v>
      </c>
      <c r="B8" s="1421"/>
      <c r="C8" s="1421"/>
      <c r="D8" s="1421"/>
      <c r="E8" s="1421"/>
      <c r="F8" s="1421"/>
      <c r="G8" s="1421"/>
      <c r="H8" s="1421"/>
      <c r="I8" s="1421"/>
      <c r="J8" s="1421"/>
      <c r="K8" s="1421"/>
      <c r="L8" s="1421"/>
    </row>
    <row r="9" spans="1:22" ht="21" customHeight="1">
      <c r="A9" s="1389" t="s">
        <v>419</v>
      </c>
      <c r="B9" s="1389"/>
      <c r="C9" s="1389"/>
      <c r="D9" s="1389"/>
      <c r="E9" s="1389"/>
      <c r="F9" s="1389"/>
      <c r="G9" s="1389"/>
      <c r="H9" s="1389"/>
      <c r="I9" s="1389"/>
      <c r="J9" s="1389"/>
      <c r="K9" s="1389"/>
      <c r="L9" s="1389"/>
    </row>
    <row r="10" spans="1:22" ht="24" customHeight="1">
      <c r="A10" s="1390" t="s">
        <v>420</v>
      </c>
      <c r="B10" s="1387" t="s">
        <v>796</v>
      </c>
      <c r="C10" s="1387" t="s">
        <v>421</v>
      </c>
      <c r="D10" s="1387" t="s">
        <v>422</v>
      </c>
      <c r="E10" s="1391" t="s">
        <v>423</v>
      </c>
      <c r="F10" s="1391"/>
      <c r="G10" s="1391"/>
      <c r="H10" s="1391"/>
      <c r="I10" s="1394" t="s">
        <v>1193</v>
      </c>
      <c r="J10" s="1387" t="s">
        <v>424</v>
      </c>
      <c r="K10" s="1387" t="s">
        <v>802</v>
      </c>
      <c r="L10" s="1388" t="s">
        <v>425</v>
      </c>
    </row>
    <row r="11" spans="1:22" ht="22.5" customHeight="1">
      <c r="A11" s="1390"/>
      <c r="B11" s="1387"/>
      <c r="C11" s="1387"/>
      <c r="D11" s="1387"/>
      <c r="E11" s="907" t="s">
        <v>797</v>
      </c>
      <c r="F11" s="907" t="s">
        <v>798</v>
      </c>
      <c r="G11" s="907" t="s">
        <v>799</v>
      </c>
      <c r="H11" s="907" t="s">
        <v>800</v>
      </c>
      <c r="I11" s="1394"/>
      <c r="J11" s="1387"/>
      <c r="K11" s="1387"/>
      <c r="L11" s="1388"/>
    </row>
    <row r="12" spans="1:22" s="722" customFormat="1" ht="40.5" customHeight="1">
      <c r="A12" s="1327" t="s">
        <v>880</v>
      </c>
      <c r="B12" s="900" t="s">
        <v>983</v>
      </c>
      <c r="C12" s="1428" t="s">
        <v>858</v>
      </c>
      <c r="D12" s="1427">
        <v>0.78</v>
      </c>
      <c r="E12" s="1428"/>
      <c r="F12" s="1427">
        <v>0.1</v>
      </c>
      <c r="G12" s="1427">
        <v>0.12</v>
      </c>
      <c r="H12" s="1427"/>
      <c r="I12" s="1432">
        <f>SUM(E12:H13)</f>
        <v>0.22</v>
      </c>
      <c r="J12" s="1428" t="s">
        <v>882</v>
      </c>
      <c r="K12" s="1428" t="s">
        <v>914</v>
      </c>
      <c r="L12" s="1411"/>
      <c r="V12" s="723"/>
    </row>
    <row r="13" spans="1:22" s="722" customFormat="1" ht="44.25" customHeight="1">
      <c r="A13" s="1426"/>
      <c r="B13" s="808" t="s">
        <v>881</v>
      </c>
      <c r="C13" s="1329"/>
      <c r="D13" s="1399"/>
      <c r="E13" s="1329"/>
      <c r="F13" s="1399"/>
      <c r="G13" s="1399"/>
      <c r="H13" s="1399"/>
      <c r="I13" s="1433"/>
      <c r="J13" s="1329"/>
      <c r="K13" s="1329"/>
      <c r="L13" s="1411"/>
      <c r="V13" s="723"/>
    </row>
    <row r="14" spans="1:22" s="722" customFormat="1" ht="45" customHeight="1">
      <c r="A14" s="1426"/>
      <c r="B14" s="872" t="s">
        <v>984</v>
      </c>
      <c r="C14" s="872" t="s">
        <v>1108</v>
      </c>
      <c r="D14" s="872">
        <v>1</v>
      </c>
      <c r="E14" s="872"/>
      <c r="F14" s="872"/>
      <c r="G14" s="872"/>
      <c r="H14" s="872">
        <v>1</v>
      </c>
      <c r="I14" s="873">
        <f>SUM(E14:H14)</f>
        <v>1</v>
      </c>
      <c r="J14" s="873" t="s">
        <v>874</v>
      </c>
      <c r="K14" s="869" t="s">
        <v>959</v>
      </c>
      <c r="L14" s="1411"/>
      <c r="V14" s="723"/>
    </row>
    <row r="15" spans="1:22" s="722" customFormat="1" ht="39.75" customHeight="1">
      <c r="A15" s="1426"/>
      <c r="B15" s="808" t="s">
        <v>983</v>
      </c>
      <c r="C15" s="1322" t="s">
        <v>1188</v>
      </c>
      <c r="D15" s="1322"/>
      <c r="E15" s="1322"/>
      <c r="F15" s="1322"/>
      <c r="G15" s="1330">
        <v>0.15</v>
      </c>
      <c r="H15" s="1330">
        <v>0.15</v>
      </c>
      <c r="I15" s="1404">
        <f>SUM(E15:H16)</f>
        <v>0.3</v>
      </c>
      <c r="J15" s="1322" t="s">
        <v>874</v>
      </c>
      <c r="K15" s="1322" t="s">
        <v>959</v>
      </c>
      <c r="L15" s="1411"/>
      <c r="V15" s="723"/>
    </row>
    <row r="16" spans="1:22" s="722" customFormat="1" ht="36" customHeight="1">
      <c r="A16" s="1426"/>
      <c r="B16" s="808" t="s">
        <v>1187</v>
      </c>
      <c r="C16" s="1322"/>
      <c r="D16" s="1322"/>
      <c r="E16" s="1322"/>
      <c r="F16" s="1322"/>
      <c r="G16" s="1330"/>
      <c r="H16" s="1330"/>
      <c r="I16" s="1338"/>
      <c r="J16" s="1322"/>
      <c r="K16" s="1322"/>
      <c r="L16" s="1403"/>
      <c r="V16" s="723"/>
    </row>
    <row r="17" spans="1:156" s="722" customFormat="1" ht="40.5" customHeight="1">
      <c r="A17" s="1426" t="s">
        <v>775</v>
      </c>
      <c r="B17" s="808" t="s">
        <v>1109</v>
      </c>
      <c r="C17" s="1369" t="s">
        <v>1111</v>
      </c>
      <c r="D17" s="1404" t="s">
        <v>430</v>
      </c>
      <c r="E17" s="1398">
        <v>0.1</v>
      </c>
      <c r="F17" s="1398">
        <v>0.25</v>
      </c>
      <c r="G17" s="1398">
        <v>0.25</v>
      </c>
      <c r="H17" s="1398">
        <v>0.1</v>
      </c>
      <c r="I17" s="1398">
        <f>SUM(E17:H18)</f>
        <v>0.7</v>
      </c>
      <c r="J17" s="1405" t="s">
        <v>985</v>
      </c>
      <c r="K17" s="1430" t="s">
        <v>914</v>
      </c>
      <c r="L17" s="1402"/>
      <c r="V17" s="723"/>
    </row>
    <row r="18" spans="1:156" s="722" customFormat="1" ht="40.5" customHeight="1">
      <c r="A18" s="1426"/>
      <c r="B18" s="808" t="s">
        <v>1110</v>
      </c>
      <c r="C18" s="1369"/>
      <c r="D18" s="1338"/>
      <c r="E18" s="1399"/>
      <c r="F18" s="1399"/>
      <c r="G18" s="1399"/>
      <c r="H18" s="1399"/>
      <c r="I18" s="1399"/>
      <c r="J18" s="1406"/>
      <c r="K18" s="1431"/>
      <c r="L18" s="1403"/>
      <c r="V18" s="723"/>
    </row>
    <row r="19" spans="1:156" s="722" customFormat="1" ht="64.5" customHeight="1">
      <c r="A19" s="1426"/>
      <c r="B19" s="808" t="s">
        <v>1113</v>
      </c>
      <c r="C19" s="838" t="s">
        <v>1112</v>
      </c>
      <c r="D19" s="840">
        <v>1</v>
      </c>
      <c r="E19" s="839"/>
      <c r="F19" s="839"/>
      <c r="G19" s="839"/>
      <c r="H19" s="840" t="s">
        <v>1192</v>
      </c>
      <c r="I19" s="894" t="str">
        <f>+H19</f>
        <v>&gt;2</v>
      </c>
      <c r="J19" s="761" t="s">
        <v>882</v>
      </c>
      <c r="K19" s="809" t="s">
        <v>914</v>
      </c>
      <c r="L19" s="724"/>
      <c r="V19" s="723"/>
    </row>
    <row r="20" spans="1:156" ht="31.5" customHeight="1">
      <c r="A20" s="1362" t="s">
        <v>845</v>
      </c>
      <c r="B20" s="1363"/>
      <c r="C20" s="1363"/>
      <c r="D20" s="1363"/>
      <c r="E20" s="1363"/>
      <c r="F20" s="1363"/>
      <c r="G20" s="1363"/>
      <c r="H20" s="1363"/>
      <c r="I20" s="1363"/>
      <c r="J20" s="1363"/>
      <c r="K20" s="1367"/>
      <c r="L20" s="943">
        <v>1.6000000000000001E-3</v>
      </c>
      <c r="AC20" s="613"/>
    </row>
    <row r="21" spans="1:156" ht="31.5" customHeight="1">
      <c r="A21" s="1364" t="s">
        <v>846</v>
      </c>
      <c r="B21" s="1365"/>
      <c r="C21" s="1365"/>
      <c r="D21" s="1365"/>
      <c r="E21" s="1365"/>
      <c r="F21" s="1365"/>
      <c r="G21" s="1365"/>
      <c r="H21" s="1365"/>
      <c r="I21" s="1365"/>
      <c r="J21" s="1365"/>
      <c r="K21" s="1368"/>
      <c r="L21" s="934"/>
      <c r="AC21" s="613"/>
    </row>
    <row r="22" spans="1:156" s="616" customFormat="1" ht="25.5" customHeight="1">
      <c r="A22" s="1413"/>
      <c r="B22" s="1413"/>
      <c r="C22" s="1413"/>
      <c r="D22" s="1413"/>
      <c r="E22" s="1413"/>
      <c r="F22" s="1413"/>
      <c r="G22" s="1413"/>
      <c r="H22" s="1413"/>
      <c r="I22" s="1413"/>
      <c r="J22" s="1413"/>
      <c r="K22" s="1413"/>
      <c r="L22" s="1413"/>
      <c r="V22" s="617"/>
    </row>
    <row r="23" spans="1:156" s="635" customFormat="1" ht="30.6" customHeight="1">
      <c r="A23" s="1422" t="s">
        <v>837</v>
      </c>
      <c r="B23" s="1422"/>
      <c r="C23" s="1422"/>
      <c r="D23" s="1422"/>
      <c r="E23" s="1422"/>
      <c r="F23" s="1422"/>
      <c r="G23" s="1422"/>
      <c r="H23" s="1422"/>
      <c r="I23" s="1422"/>
      <c r="J23" s="1422"/>
      <c r="K23" s="1422"/>
      <c r="L23" s="1422"/>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U23" s="603"/>
      <c r="AV23" s="603"/>
      <c r="AW23" s="603"/>
      <c r="AX23" s="603"/>
      <c r="AY23" s="603"/>
      <c r="AZ23" s="603"/>
      <c r="BA23" s="603"/>
      <c r="BB23" s="603"/>
      <c r="BC23" s="603"/>
      <c r="BD23" s="603"/>
      <c r="BE23" s="603"/>
      <c r="BF23" s="603"/>
      <c r="BG23" s="603"/>
      <c r="BH23" s="603"/>
      <c r="BI23" s="603"/>
      <c r="BJ23" s="603"/>
      <c r="BK23" s="603"/>
      <c r="BL23" s="603"/>
      <c r="BM23" s="603"/>
      <c r="BN23" s="603"/>
      <c r="BO23" s="603"/>
      <c r="BP23" s="603"/>
      <c r="BQ23" s="603"/>
      <c r="BR23" s="603"/>
      <c r="BS23" s="603"/>
      <c r="BT23" s="603"/>
      <c r="BU23" s="603"/>
      <c r="BV23" s="603"/>
      <c r="BW23" s="603"/>
      <c r="BX23" s="603"/>
      <c r="BY23" s="603"/>
      <c r="BZ23" s="603"/>
      <c r="CA23" s="603"/>
      <c r="CB23" s="603"/>
      <c r="CC23" s="603"/>
      <c r="CD23" s="603"/>
      <c r="CE23" s="603"/>
      <c r="CF23" s="603"/>
      <c r="CG23" s="603"/>
      <c r="CH23" s="603"/>
      <c r="CI23" s="603"/>
      <c r="CJ23" s="603"/>
      <c r="CK23" s="603"/>
      <c r="CL23" s="603"/>
      <c r="CM23" s="603"/>
      <c r="CN23" s="603"/>
      <c r="CO23" s="603"/>
      <c r="CP23" s="603"/>
      <c r="CQ23" s="603"/>
      <c r="CR23" s="603"/>
      <c r="CS23" s="603"/>
      <c r="CT23" s="603"/>
      <c r="CU23" s="603"/>
      <c r="CV23" s="603"/>
      <c r="CW23" s="603"/>
      <c r="CX23" s="603"/>
      <c r="CY23" s="603"/>
      <c r="CZ23" s="603"/>
      <c r="DA23" s="603"/>
      <c r="DB23" s="603"/>
      <c r="DC23" s="603"/>
      <c r="DD23" s="603"/>
      <c r="DE23" s="603"/>
      <c r="DF23" s="603"/>
      <c r="DG23" s="603"/>
      <c r="DH23" s="603"/>
      <c r="DI23" s="603"/>
      <c r="DJ23" s="603"/>
      <c r="DK23" s="603"/>
      <c r="DL23" s="603"/>
      <c r="DM23" s="603"/>
      <c r="DN23" s="603"/>
      <c r="DO23" s="603"/>
      <c r="DP23" s="603"/>
      <c r="DQ23" s="603"/>
      <c r="DR23" s="603"/>
      <c r="DS23" s="603"/>
      <c r="DT23" s="603"/>
      <c r="DU23" s="603"/>
      <c r="DV23" s="603"/>
      <c r="DW23" s="603"/>
      <c r="DX23" s="603"/>
      <c r="DY23" s="603"/>
      <c r="DZ23" s="603"/>
      <c r="EA23" s="603"/>
      <c r="EB23" s="603"/>
      <c r="EC23" s="603"/>
      <c r="ED23" s="603"/>
      <c r="EE23" s="603"/>
      <c r="EF23" s="603"/>
      <c r="EG23" s="603"/>
      <c r="EH23" s="603"/>
      <c r="EI23" s="603"/>
      <c r="EJ23" s="603"/>
      <c r="EK23" s="603"/>
      <c r="EL23" s="603"/>
      <c r="EM23" s="603"/>
      <c r="EN23" s="603"/>
      <c r="EO23" s="603"/>
      <c r="EP23" s="603"/>
      <c r="EQ23" s="603"/>
      <c r="ER23" s="603"/>
      <c r="ES23" s="603"/>
      <c r="ET23" s="603"/>
      <c r="EU23" s="603"/>
      <c r="EV23" s="603"/>
      <c r="EW23" s="603"/>
      <c r="EX23" s="603"/>
      <c r="EY23" s="603"/>
      <c r="EZ23" s="603"/>
    </row>
    <row r="24" spans="1:156" s="635" customFormat="1" ht="18" customHeight="1">
      <c r="A24" s="1366" t="s">
        <v>419</v>
      </c>
      <c r="B24" s="1366"/>
      <c r="C24" s="1366"/>
      <c r="D24" s="1366"/>
      <c r="E24" s="1366"/>
      <c r="F24" s="1366"/>
      <c r="G24" s="1366"/>
      <c r="H24" s="1366"/>
      <c r="I24" s="1366"/>
      <c r="J24" s="1366"/>
      <c r="K24" s="1366"/>
      <c r="L24" s="1366"/>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c r="AT24" s="603"/>
      <c r="AU24" s="603"/>
      <c r="AV24" s="603"/>
      <c r="AW24" s="603"/>
      <c r="AX24" s="603"/>
      <c r="AY24" s="603"/>
      <c r="AZ24" s="603"/>
      <c r="BA24" s="603"/>
      <c r="BB24" s="603"/>
      <c r="BC24" s="603"/>
      <c r="BD24" s="603"/>
      <c r="BE24" s="603"/>
      <c r="BF24" s="603"/>
      <c r="BG24" s="603"/>
      <c r="BH24" s="603"/>
      <c r="BI24" s="603"/>
      <c r="BJ24" s="603"/>
      <c r="BK24" s="603"/>
      <c r="BL24" s="603"/>
      <c r="BM24" s="603"/>
      <c r="BN24" s="603"/>
      <c r="BO24" s="603"/>
      <c r="BP24" s="603"/>
      <c r="BQ24" s="603"/>
      <c r="BR24" s="603"/>
      <c r="BS24" s="603"/>
      <c r="BT24" s="603"/>
      <c r="BU24" s="603"/>
      <c r="BV24" s="603"/>
      <c r="BW24" s="603"/>
      <c r="BX24" s="603"/>
      <c r="BY24" s="603"/>
      <c r="BZ24" s="603"/>
      <c r="CA24" s="603"/>
      <c r="CB24" s="603"/>
      <c r="CC24" s="603"/>
      <c r="CD24" s="603"/>
      <c r="CE24" s="603"/>
      <c r="CF24" s="603"/>
      <c r="CG24" s="603"/>
      <c r="CH24" s="603"/>
      <c r="CI24" s="603"/>
      <c r="CJ24" s="603"/>
      <c r="CK24" s="603"/>
      <c r="CL24" s="603"/>
      <c r="CM24" s="603"/>
      <c r="CN24" s="603"/>
      <c r="CO24" s="603"/>
      <c r="CP24" s="603"/>
      <c r="CQ24" s="603"/>
      <c r="CR24" s="603"/>
      <c r="CS24" s="603"/>
      <c r="CT24" s="603"/>
      <c r="CU24" s="603"/>
      <c r="CV24" s="603"/>
      <c r="CW24" s="603"/>
      <c r="CX24" s="603"/>
      <c r="CY24" s="603"/>
      <c r="CZ24" s="603"/>
      <c r="DA24" s="603"/>
      <c r="DB24" s="603"/>
      <c r="DC24" s="603"/>
      <c r="DD24" s="603"/>
      <c r="DE24" s="603"/>
      <c r="DF24" s="603"/>
      <c r="DG24" s="603"/>
      <c r="DH24" s="603"/>
      <c r="DI24" s="603"/>
      <c r="DJ24" s="603"/>
      <c r="DK24" s="603"/>
      <c r="DL24" s="603"/>
      <c r="DM24" s="603"/>
      <c r="DN24" s="603"/>
      <c r="DO24" s="603"/>
      <c r="DP24" s="603"/>
      <c r="DQ24" s="603"/>
      <c r="DR24" s="603"/>
      <c r="DS24" s="603"/>
      <c r="DT24" s="603"/>
      <c r="DU24" s="603"/>
      <c r="DV24" s="603"/>
      <c r="DW24" s="603"/>
      <c r="DX24" s="603"/>
      <c r="DY24" s="603"/>
      <c r="DZ24" s="603"/>
      <c r="EA24" s="603"/>
      <c r="EB24" s="603"/>
      <c r="EC24" s="603"/>
      <c r="ED24" s="603"/>
      <c r="EE24" s="603"/>
      <c r="EF24" s="603"/>
      <c r="EG24" s="603"/>
      <c r="EH24" s="603"/>
      <c r="EI24" s="603"/>
      <c r="EJ24" s="603"/>
      <c r="EK24" s="603"/>
      <c r="EL24" s="603"/>
      <c r="EM24" s="603"/>
      <c r="EN24" s="603"/>
      <c r="EO24" s="603"/>
      <c r="EP24" s="603"/>
      <c r="EQ24" s="603"/>
      <c r="ER24" s="603"/>
      <c r="ES24" s="603"/>
      <c r="ET24" s="603"/>
      <c r="EU24" s="603"/>
      <c r="EV24" s="603"/>
      <c r="EW24" s="603"/>
      <c r="EX24" s="603"/>
      <c r="EY24" s="603"/>
      <c r="EZ24" s="603"/>
    </row>
    <row r="25" spans="1:156" ht="24" customHeight="1">
      <c r="A25" s="1382" t="s">
        <v>420</v>
      </c>
      <c r="B25" s="1383" t="s">
        <v>796</v>
      </c>
      <c r="C25" s="1383" t="s">
        <v>421</v>
      </c>
      <c r="D25" s="1383" t="s">
        <v>422</v>
      </c>
      <c r="E25" s="1384" t="s">
        <v>423</v>
      </c>
      <c r="F25" s="1384"/>
      <c r="G25" s="1384"/>
      <c r="H25" s="1384"/>
      <c r="I25" s="1351" t="s">
        <v>1193</v>
      </c>
      <c r="J25" s="1383" t="s">
        <v>424</v>
      </c>
      <c r="K25" s="1383" t="s">
        <v>802</v>
      </c>
      <c r="L25" s="1414" t="s">
        <v>425</v>
      </c>
    </row>
    <row r="26" spans="1:156" ht="18" customHeight="1">
      <c r="A26" s="1382"/>
      <c r="B26" s="1383"/>
      <c r="C26" s="1383"/>
      <c r="D26" s="1383"/>
      <c r="E26" s="741" t="s">
        <v>797</v>
      </c>
      <c r="F26" s="741" t="s">
        <v>798</v>
      </c>
      <c r="G26" s="741" t="s">
        <v>799</v>
      </c>
      <c r="H26" s="741" t="s">
        <v>800</v>
      </c>
      <c r="I26" s="1352"/>
      <c r="J26" s="1383"/>
      <c r="K26" s="1383"/>
      <c r="L26" s="1414"/>
    </row>
    <row r="27" spans="1:156" s="704" customFormat="1" ht="41.25" customHeight="1">
      <c r="A27" s="1407" t="s">
        <v>927</v>
      </c>
      <c r="B27" s="762" t="s">
        <v>1115</v>
      </c>
      <c r="C27" s="725" t="s">
        <v>1114</v>
      </c>
      <c r="D27" s="810" t="s">
        <v>430</v>
      </c>
      <c r="E27" s="810"/>
      <c r="F27" s="810">
        <v>1</v>
      </c>
      <c r="G27" s="810"/>
      <c r="H27" s="810"/>
      <c r="I27" s="882">
        <f>SUM(E27:H27)</f>
        <v>1</v>
      </c>
      <c r="J27" s="760" t="s">
        <v>874</v>
      </c>
      <c r="K27" s="759" t="s">
        <v>926</v>
      </c>
      <c r="L27" s="1402"/>
      <c r="V27" s="705"/>
    </row>
    <row r="28" spans="1:156" s="704" customFormat="1" ht="41.25" customHeight="1">
      <c r="A28" s="1420"/>
      <c r="B28" s="760" t="s">
        <v>928</v>
      </c>
      <c r="C28" s="1407" t="s">
        <v>1116</v>
      </c>
      <c r="D28" s="1429" t="s">
        <v>430</v>
      </c>
      <c r="E28" s="1410"/>
      <c r="F28" s="1410"/>
      <c r="G28" s="1410"/>
      <c r="H28" s="1410">
        <v>2</v>
      </c>
      <c r="I28" s="1400">
        <f>SUM(E28:H29)</f>
        <v>2</v>
      </c>
      <c r="J28" s="866" t="s">
        <v>1173</v>
      </c>
      <c r="K28" s="1409" t="s">
        <v>914</v>
      </c>
      <c r="L28" s="1411"/>
      <c r="V28" s="705"/>
    </row>
    <row r="29" spans="1:156" s="704" customFormat="1" ht="29.25" customHeight="1">
      <c r="A29" s="1420"/>
      <c r="B29" s="760" t="s">
        <v>957</v>
      </c>
      <c r="C29" s="1408"/>
      <c r="D29" s="1429"/>
      <c r="E29" s="1410"/>
      <c r="F29" s="1410"/>
      <c r="G29" s="1410"/>
      <c r="H29" s="1410"/>
      <c r="I29" s="1401"/>
      <c r="J29" s="812" t="s">
        <v>929</v>
      </c>
      <c r="K29" s="1409"/>
      <c r="L29" s="1411"/>
      <c r="V29" s="705"/>
    </row>
    <row r="30" spans="1:156" s="704" customFormat="1" ht="31.5" customHeight="1">
      <c r="A30" s="1408"/>
      <c r="B30" s="858" t="s">
        <v>1167</v>
      </c>
      <c r="C30" s="856" t="s">
        <v>1168</v>
      </c>
      <c r="D30" s="855" t="s">
        <v>430</v>
      </c>
      <c r="E30" s="854"/>
      <c r="F30" s="854"/>
      <c r="G30" s="854">
        <v>1</v>
      </c>
      <c r="H30" s="854"/>
      <c r="I30" s="881">
        <f>SUM(E30:H30)</f>
        <v>1</v>
      </c>
      <c r="J30" s="858" t="s">
        <v>874</v>
      </c>
      <c r="K30" s="857" t="s">
        <v>1169</v>
      </c>
      <c r="L30" s="1411"/>
      <c r="V30" s="705"/>
    </row>
    <row r="31" spans="1:156" s="704" customFormat="1" ht="30.75" customHeight="1">
      <c r="A31" s="920" t="s">
        <v>892</v>
      </c>
      <c r="B31" s="920" t="s">
        <v>998</v>
      </c>
      <c r="C31" s="921" t="s">
        <v>893</v>
      </c>
      <c r="D31" s="922">
        <v>0.86299999999999999</v>
      </c>
      <c r="E31" s="923"/>
      <c r="F31" s="923"/>
      <c r="G31" s="923"/>
      <c r="H31" s="923" t="s">
        <v>844</v>
      </c>
      <c r="I31" s="923" t="str">
        <f>+H31</f>
        <v>&gt;90%</v>
      </c>
      <c r="J31" s="902" t="s">
        <v>1194</v>
      </c>
      <c r="K31" s="924" t="s">
        <v>930</v>
      </c>
      <c r="L31" s="1411"/>
      <c r="V31" s="705"/>
    </row>
    <row r="32" spans="1:156" ht="27" customHeight="1">
      <c r="A32" s="1362" t="s">
        <v>845</v>
      </c>
      <c r="B32" s="1363"/>
      <c r="C32" s="1363"/>
      <c r="D32" s="1363"/>
      <c r="E32" s="1363"/>
      <c r="F32" s="1363"/>
      <c r="G32" s="1363"/>
      <c r="H32" s="1363"/>
      <c r="I32" s="1363"/>
      <c r="J32" s="1363"/>
      <c r="K32" s="1363"/>
      <c r="L32" s="942">
        <v>1.6000000000000001E-3</v>
      </c>
      <c r="AC32" s="613"/>
    </row>
    <row r="33" spans="1:29" ht="27" customHeight="1">
      <c r="A33" s="1364" t="s">
        <v>846</v>
      </c>
      <c r="B33" s="1365"/>
      <c r="C33" s="1365"/>
      <c r="D33" s="1365"/>
      <c r="E33" s="1365"/>
      <c r="F33" s="1365"/>
      <c r="G33" s="1365"/>
      <c r="H33" s="1365"/>
      <c r="I33" s="1365"/>
      <c r="J33" s="1365"/>
      <c r="K33" s="1365"/>
      <c r="L33" s="933"/>
      <c r="AC33" s="613"/>
    </row>
    <row r="34" spans="1:29" s="636" customFormat="1" ht="24" customHeight="1">
      <c r="A34" s="1296"/>
      <c r="B34" s="1296"/>
      <c r="C34" s="1296"/>
      <c r="D34" s="1296"/>
      <c r="E34" s="1296"/>
      <c r="F34" s="1296"/>
      <c r="G34" s="1296"/>
      <c r="H34" s="1296"/>
      <c r="I34" s="1296"/>
      <c r="J34" s="1296"/>
      <c r="K34" s="1296"/>
      <c r="L34" s="1296"/>
      <c r="V34" s="637"/>
    </row>
    <row r="35" spans="1:29" ht="25.95" customHeight="1">
      <c r="A35" s="1425" t="s">
        <v>843</v>
      </c>
      <c r="B35" s="1425"/>
      <c r="C35" s="1425"/>
      <c r="D35" s="1425"/>
      <c r="E35" s="1425"/>
      <c r="F35" s="1425"/>
      <c r="G35" s="1425"/>
      <c r="H35" s="1425"/>
      <c r="I35" s="1425"/>
      <c r="J35" s="1425"/>
      <c r="K35" s="1425"/>
      <c r="L35" s="1425"/>
    </row>
    <row r="36" spans="1:29" ht="18.75" customHeight="1">
      <c r="A36" s="1417" t="s">
        <v>419</v>
      </c>
      <c r="B36" s="1417"/>
      <c r="C36" s="1417"/>
      <c r="D36" s="1417"/>
      <c r="E36" s="1417"/>
      <c r="F36" s="1417"/>
      <c r="G36" s="1417"/>
      <c r="H36" s="1417"/>
      <c r="I36" s="1417"/>
      <c r="J36" s="1417"/>
      <c r="K36" s="1417"/>
      <c r="L36" s="1417"/>
    </row>
    <row r="37" spans="1:29" ht="24" customHeight="1">
      <c r="A37" s="1382" t="s">
        <v>420</v>
      </c>
      <c r="B37" s="1383" t="s">
        <v>796</v>
      </c>
      <c r="C37" s="1383" t="s">
        <v>421</v>
      </c>
      <c r="D37" s="1383" t="s">
        <v>422</v>
      </c>
      <c r="E37" s="1384" t="s">
        <v>423</v>
      </c>
      <c r="F37" s="1384"/>
      <c r="G37" s="1384"/>
      <c r="H37" s="1384"/>
      <c r="I37" s="1351" t="s">
        <v>1193</v>
      </c>
      <c r="J37" s="1383" t="s">
        <v>424</v>
      </c>
      <c r="K37" s="1383" t="s">
        <v>802</v>
      </c>
      <c r="L37" s="1381" t="s">
        <v>425</v>
      </c>
    </row>
    <row r="38" spans="1:29" ht="24.75" customHeight="1">
      <c r="A38" s="1382"/>
      <c r="B38" s="1383"/>
      <c r="C38" s="1383"/>
      <c r="D38" s="1383"/>
      <c r="E38" s="876" t="s">
        <v>797</v>
      </c>
      <c r="F38" s="876" t="s">
        <v>798</v>
      </c>
      <c r="G38" s="876" t="s">
        <v>799</v>
      </c>
      <c r="H38" s="876" t="s">
        <v>800</v>
      </c>
      <c r="I38" s="1352"/>
      <c r="J38" s="1383"/>
      <c r="K38" s="1383"/>
      <c r="L38" s="1381"/>
    </row>
    <row r="39" spans="1:29" s="638" customFormat="1" ht="27.75" customHeight="1">
      <c r="A39" s="1418" t="s">
        <v>945</v>
      </c>
      <c r="B39" s="861" t="s">
        <v>943</v>
      </c>
      <c r="C39" s="861" t="s">
        <v>946</v>
      </c>
      <c r="D39" s="861">
        <v>1</v>
      </c>
      <c r="E39" s="861">
        <v>1</v>
      </c>
      <c r="F39" s="861"/>
      <c r="G39" s="861"/>
      <c r="H39" s="861"/>
      <c r="I39" s="888">
        <f>SUM(E39:H39)</f>
        <v>1</v>
      </c>
      <c r="J39" s="861" t="s">
        <v>874</v>
      </c>
      <c r="K39" s="889" t="s">
        <v>947</v>
      </c>
      <c r="L39" s="865"/>
    </row>
    <row r="40" spans="1:29" s="638" customFormat="1" ht="54.75" customHeight="1">
      <c r="A40" s="1418"/>
      <c r="B40" s="861" t="s">
        <v>944</v>
      </c>
      <c r="C40" s="861" t="s">
        <v>942</v>
      </c>
      <c r="D40" s="861" t="s">
        <v>430</v>
      </c>
      <c r="E40" s="861"/>
      <c r="F40" s="861">
        <v>1</v>
      </c>
      <c r="G40" s="861"/>
      <c r="H40" s="861"/>
      <c r="I40" s="888">
        <f>SUM(E40:H40)</f>
        <v>1</v>
      </c>
      <c r="J40" s="861" t="s">
        <v>874</v>
      </c>
      <c r="K40" s="889" t="s">
        <v>948</v>
      </c>
      <c r="L40" s="865"/>
    </row>
    <row r="41" spans="1:29" s="638" customFormat="1" ht="34.200000000000003" customHeight="1">
      <c r="A41" s="1418"/>
      <c r="B41" s="861" t="s">
        <v>1117</v>
      </c>
      <c r="C41" s="1418" t="s">
        <v>816</v>
      </c>
      <c r="D41" s="1423">
        <v>0.93</v>
      </c>
      <c r="E41" s="1424">
        <v>1</v>
      </c>
      <c r="F41" s="1419">
        <v>1</v>
      </c>
      <c r="G41" s="1419">
        <v>1</v>
      </c>
      <c r="H41" s="1419">
        <v>1</v>
      </c>
      <c r="I41" s="1415">
        <f>+H41</f>
        <v>1</v>
      </c>
      <c r="J41" s="861" t="s">
        <v>874</v>
      </c>
      <c r="K41" s="889" t="s">
        <v>949</v>
      </c>
      <c r="L41" s="865"/>
    </row>
    <row r="42" spans="1:29" ht="28.5" customHeight="1">
      <c r="A42" s="1418"/>
      <c r="B42" s="861" t="s">
        <v>815</v>
      </c>
      <c r="C42" s="1418"/>
      <c r="D42" s="1423"/>
      <c r="E42" s="1424"/>
      <c r="F42" s="1419"/>
      <c r="G42" s="1419"/>
      <c r="H42" s="1419"/>
      <c r="I42" s="1416"/>
      <c r="J42" s="861" t="s">
        <v>874</v>
      </c>
      <c r="K42" s="889" t="s">
        <v>949</v>
      </c>
      <c r="L42" s="865"/>
      <c r="V42" s="613"/>
    </row>
    <row r="43" spans="1:29" ht="89.25" customHeight="1">
      <c r="A43" s="1418"/>
      <c r="B43" s="861" t="s">
        <v>1170</v>
      </c>
      <c r="C43" s="861" t="s">
        <v>1171</v>
      </c>
      <c r="D43" s="862">
        <v>1</v>
      </c>
      <c r="E43" s="863"/>
      <c r="F43" s="864">
        <v>1</v>
      </c>
      <c r="G43" s="864"/>
      <c r="H43" s="864">
        <v>1</v>
      </c>
      <c r="I43" s="890">
        <f>+H43</f>
        <v>1</v>
      </c>
      <c r="J43" s="861" t="s">
        <v>874</v>
      </c>
      <c r="K43" s="889" t="s">
        <v>949</v>
      </c>
      <c r="L43" s="865"/>
      <c r="V43" s="613"/>
    </row>
    <row r="44" spans="1:29" ht="28.5" customHeight="1">
      <c r="A44" s="1362" t="s">
        <v>845</v>
      </c>
      <c r="B44" s="1363"/>
      <c r="C44" s="1363"/>
      <c r="D44" s="1363"/>
      <c r="E44" s="1363"/>
      <c r="F44" s="1363"/>
      <c r="G44" s="1363"/>
      <c r="H44" s="1363"/>
      <c r="I44" s="1363"/>
      <c r="J44" s="1363"/>
      <c r="K44" s="1363"/>
      <c r="L44" s="942">
        <v>2.0000000000000001E-4</v>
      </c>
      <c r="AC44" s="613"/>
    </row>
    <row r="45" spans="1:29" ht="28.5" customHeight="1">
      <c r="A45" s="1364" t="s">
        <v>846</v>
      </c>
      <c r="B45" s="1365"/>
      <c r="C45" s="1365"/>
      <c r="D45" s="1365"/>
      <c r="E45" s="1365"/>
      <c r="F45" s="1365"/>
      <c r="G45" s="1365"/>
      <c r="H45" s="1365"/>
      <c r="I45" s="1365"/>
      <c r="J45" s="1365"/>
      <c r="K45" s="1365"/>
      <c r="L45" s="933"/>
      <c r="AC45" s="613"/>
    </row>
    <row r="46" spans="1:29" ht="35.25" customHeight="1">
      <c r="A46" s="639"/>
      <c r="B46" s="640"/>
      <c r="C46" s="640"/>
      <c r="D46" s="641"/>
      <c r="E46" s="641"/>
      <c r="F46" s="641"/>
      <c r="G46" s="641"/>
      <c r="H46" s="641"/>
      <c r="I46" s="641"/>
      <c r="J46" s="639"/>
      <c r="K46" s="632"/>
      <c r="L46" s="642"/>
      <c r="V46" s="613"/>
    </row>
    <row r="47" spans="1:29" ht="26.4" customHeight="1">
      <c r="A47" s="1417" t="s">
        <v>817</v>
      </c>
      <c r="B47" s="1417"/>
      <c r="C47" s="1417"/>
      <c r="D47" s="1417"/>
      <c r="E47" s="1417"/>
      <c r="F47" s="1417"/>
      <c r="G47" s="1417"/>
      <c r="H47" s="1417"/>
      <c r="I47" s="1417"/>
      <c r="J47" s="1417"/>
      <c r="K47" s="1417"/>
      <c r="L47" s="1417"/>
    </row>
    <row r="48" spans="1:29" ht="15" customHeight="1">
      <c r="A48" s="1417" t="s">
        <v>419</v>
      </c>
      <c r="B48" s="1417"/>
      <c r="C48" s="1417"/>
      <c r="D48" s="1417"/>
      <c r="E48" s="1417"/>
      <c r="F48" s="1417"/>
      <c r="G48" s="1417"/>
      <c r="H48" s="1417"/>
      <c r="I48" s="1417"/>
      <c r="J48" s="1417"/>
      <c r="K48" s="1417"/>
      <c r="L48" s="1417"/>
    </row>
    <row r="49" spans="1:29" ht="23.4" customHeight="1">
      <c r="A49" s="1382" t="s">
        <v>420</v>
      </c>
      <c r="B49" s="1383" t="s">
        <v>796</v>
      </c>
      <c r="C49" s="1383" t="s">
        <v>421</v>
      </c>
      <c r="D49" s="1383" t="s">
        <v>422</v>
      </c>
      <c r="E49" s="1384" t="s">
        <v>423</v>
      </c>
      <c r="F49" s="1384"/>
      <c r="G49" s="1384"/>
      <c r="H49" s="1384"/>
      <c r="I49" s="1351" t="s">
        <v>1193</v>
      </c>
      <c r="J49" s="1383" t="s">
        <v>424</v>
      </c>
      <c r="K49" s="1383" t="s">
        <v>802</v>
      </c>
      <c r="L49" s="1381" t="s">
        <v>425</v>
      </c>
    </row>
    <row r="50" spans="1:29" ht="48.6" customHeight="1">
      <c r="A50" s="1382"/>
      <c r="B50" s="1383"/>
      <c r="C50" s="1383"/>
      <c r="D50" s="1383"/>
      <c r="E50" s="876" t="s">
        <v>797</v>
      </c>
      <c r="F50" s="876" t="s">
        <v>798</v>
      </c>
      <c r="G50" s="876" t="s">
        <v>799</v>
      </c>
      <c r="H50" s="876" t="s">
        <v>800</v>
      </c>
      <c r="I50" s="1352"/>
      <c r="J50" s="1383"/>
      <c r="K50" s="1383"/>
      <c r="L50" s="1381"/>
    </row>
    <row r="51" spans="1:29" ht="48" customHeight="1">
      <c r="A51" s="1412" t="s">
        <v>1043</v>
      </c>
      <c r="B51" s="877" t="s">
        <v>931</v>
      </c>
      <c r="C51" s="877" t="s">
        <v>932</v>
      </c>
      <c r="D51" s="877">
        <v>1</v>
      </c>
      <c r="E51" s="877"/>
      <c r="F51" s="877">
        <v>1</v>
      </c>
      <c r="G51" s="877"/>
      <c r="H51" s="877"/>
      <c r="I51" s="883">
        <f>SUM(E51:H51)</f>
        <v>1</v>
      </c>
      <c r="J51" s="877" t="s">
        <v>862</v>
      </c>
      <c r="K51" s="877" t="s">
        <v>1166</v>
      </c>
      <c r="L51" s="891"/>
    </row>
    <row r="52" spans="1:29" ht="60" customHeight="1">
      <c r="A52" s="1412"/>
      <c r="B52" s="877" t="s">
        <v>1180</v>
      </c>
      <c r="C52" s="877" t="s">
        <v>818</v>
      </c>
      <c r="D52" s="725">
        <v>0.93</v>
      </c>
      <c r="E52" s="877"/>
      <c r="F52" s="877"/>
      <c r="G52" s="877"/>
      <c r="H52" s="725">
        <v>1</v>
      </c>
      <c r="I52" s="725">
        <f>+H52</f>
        <v>1</v>
      </c>
      <c r="J52" s="877" t="s">
        <v>883</v>
      </c>
      <c r="K52" s="877" t="s">
        <v>933</v>
      </c>
      <c r="L52" s="891"/>
    </row>
    <row r="53" spans="1:29" ht="37.5" customHeight="1">
      <c r="A53" s="1362" t="s">
        <v>845</v>
      </c>
      <c r="B53" s="1363"/>
      <c r="C53" s="1363"/>
      <c r="D53" s="1363"/>
      <c r="E53" s="1363"/>
      <c r="F53" s="1363"/>
      <c r="G53" s="1363"/>
      <c r="H53" s="1363"/>
      <c r="I53" s="1363"/>
      <c r="J53" s="1363"/>
      <c r="K53" s="1363"/>
      <c r="L53" s="944">
        <v>2.5000000000000001E-4</v>
      </c>
      <c r="AC53" s="613"/>
    </row>
    <row r="54" spans="1:29" ht="34.5" customHeight="1">
      <c r="A54" s="1364" t="s">
        <v>846</v>
      </c>
      <c r="B54" s="1365"/>
      <c r="C54" s="1365"/>
      <c r="D54" s="1365"/>
      <c r="E54" s="1365"/>
      <c r="F54" s="1365"/>
      <c r="G54" s="1365"/>
      <c r="H54" s="1365"/>
      <c r="I54" s="1365"/>
      <c r="J54" s="1365"/>
      <c r="K54" s="1365"/>
      <c r="L54" s="933"/>
      <c r="AC54" s="613"/>
    </row>
    <row r="55" spans="1:29" ht="37.5" customHeight="1">
      <c r="A55" s="629"/>
      <c r="B55" s="643"/>
      <c r="C55" s="644"/>
      <c r="D55" s="644"/>
      <c r="E55" s="644"/>
      <c r="F55" s="644"/>
      <c r="G55" s="645"/>
      <c r="H55" s="645"/>
      <c r="I55" s="645"/>
      <c r="J55" s="644"/>
      <c r="K55" s="646"/>
      <c r="L55" s="645"/>
    </row>
    <row r="56" spans="1:29" ht="28.5" customHeight="1">
      <c r="A56" s="1417" t="s">
        <v>841</v>
      </c>
      <c r="B56" s="1417"/>
      <c r="C56" s="1417"/>
      <c r="D56" s="1417"/>
      <c r="E56" s="1417"/>
      <c r="F56" s="1417"/>
      <c r="G56" s="1417"/>
      <c r="H56" s="1417"/>
      <c r="I56" s="1417"/>
      <c r="J56" s="1417"/>
      <c r="K56" s="1417"/>
      <c r="L56" s="1417"/>
    </row>
    <row r="57" spans="1:29" ht="30" customHeight="1">
      <c r="A57" s="1417" t="s">
        <v>419</v>
      </c>
      <c r="B57" s="1417"/>
      <c r="C57" s="1417"/>
      <c r="D57" s="1417"/>
      <c r="E57" s="1417"/>
      <c r="F57" s="1417"/>
      <c r="G57" s="1417"/>
      <c r="H57" s="1417"/>
      <c r="I57" s="1417"/>
      <c r="J57" s="1417"/>
      <c r="K57" s="1417"/>
      <c r="L57" s="1417"/>
    </row>
    <row r="58" spans="1:29" ht="25.2" customHeight="1">
      <c r="A58" s="1382" t="s">
        <v>420</v>
      </c>
      <c r="B58" s="1383" t="s">
        <v>796</v>
      </c>
      <c r="C58" s="1383" t="s">
        <v>421</v>
      </c>
      <c r="D58" s="1383" t="s">
        <v>422</v>
      </c>
      <c r="E58" s="1384" t="s">
        <v>423</v>
      </c>
      <c r="F58" s="1384"/>
      <c r="G58" s="1384"/>
      <c r="H58" s="1384"/>
      <c r="I58" s="1351" t="s">
        <v>1193</v>
      </c>
      <c r="J58" s="1383" t="s">
        <v>424</v>
      </c>
      <c r="K58" s="1383" t="s">
        <v>802</v>
      </c>
      <c r="L58" s="1381" t="s">
        <v>425</v>
      </c>
    </row>
    <row r="59" spans="1:29" ht="24.75" customHeight="1">
      <c r="A59" s="1382"/>
      <c r="B59" s="1383"/>
      <c r="C59" s="1383"/>
      <c r="D59" s="1383"/>
      <c r="E59" s="876" t="s">
        <v>797</v>
      </c>
      <c r="F59" s="876" t="s">
        <v>798</v>
      </c>
      <c r="G59" s="876" t="s">
        <v>799</v>
      </c>
      <c r="H59" s="876" t="s">
        <v>800</v>
      </c>
      <c r="I59" s="1352"/>
      <c r="J59" s="1383"/>
      <c r="K59" s="1383"/>
      <c r="L59" s="1381"/>
    </row>
    <row r="60" spans="1:29" s="758" customFormat="1" ht="42" customHeight="1">
      <c r="A60" s="1377" t="s">
        <v>1181</v>
      </c>
      <c r="B60" s="859" t="s">
        <v>1165</v>
      </c>
      <c r="C60" s="1379" t="s">
        <v>1182</v>
      </c>
      <c r="D60" s="1379" t="s">
        <v>430</v>
      </c>
      <c r="E60" s="1380" t="s">
        <v>1183</v>
      </c>
      <c r="F60" s="1380" t="s">
        <v>1183</v>
      </c>
      <c r="G60" s="1380" t="s">
        <v>1183</v>
      </c>
      <c r="H60" s="1380" t="s">
        <v>1183</v>
      </c>
      <c r="I60" s="1434" t="str">
        <f>+H60</f>
        <v>≥90%</v>
      </c>
      <c r="J60" s="868" t="s">
        <v>1184</v>
      </c>
      <c r="K60" s="860" t="s">
        <v>914</v>
      </c>
      <c r="L60" s="1385"/>
    </row>
    <row r="61" spans="1:29" s="758" customFormat="1" ht="26.4">
      <c r="A61" s="1378"/>
      <c r="B61" s="867" t="s">
        <v>1185</v>
      </c>
      <c r="C61" s="1379"/>
      <c r="D61" s="1379"/>
      <c r="E61" s="1380"/>
      <c r="F61" s="1380"/>
      <c r="G61" s="1380"/>
      <c r="H61" s="1380"/>
      <c r="I61" s="1435"/>
      <c r="J61" s="867" t="s">
        <v>1186</v>
      </c>
      <c r="K61" s="867" t="s">
        <v>914</v>
      </c>
      <c r="L61" s="1385"/>
    </row>
    <row r="62" spans="1:29" s="758" customFormat="1" ht="48" customHeight="1">
      <c r="A62" s="1378"/>
      <c r="B62" s="859" t="s">
        <v>995</v>
      </c>
      <c r="C62" s="1379"/>
      <c r="D62" s="1379"/>
      <c r="E62" s="1380"/>
      <c r="F62" s="1380"/>
      <c r="G62" s="1380"/>
      <c r="H62" s="1380"/>
      <c r="I62" s="1435"/>
      <c r="J62" s="868" t="s">
        <v>1186</v>
      </c>
      <c r="K62" s="860" t="s">
        <v>914</v>
      </c>
      <c r="L62" s="1385"/>
    </row>
    <row r="63" spans="1:29" s="758" customFormat="1" ht="33" customHeight="1">
      <c r="A63" s="1378"/>
      <c r="B63" s="867" t="s">
        <v>996</v>
      </c>
      <c r="C63" s="1379"/>
      <c r="D63" s="1379"/>
      <c r="E63" s="1380"/>
      <c r="F63" s="1380"/>
      <c r="G63" s="1380"/>
      <c r="H63" s="1380"/>
      <c r="I63" s="1435"/>
      <c r="J63" s="867" t="s">
        <v>1186</v>
      </c>
      <c r="K63" s="867" t="s">
        <v>914</v>
      </c>
      <c r="L63" s="1385"/>
    </row>
    <row r="64" spans="1:29" s="758" customFormat="1" ht="29.25" customHeight="1">
      <c r="A64" s="1378"/>
      <c r="B64" s="867" t="s">
        <v>997</v>
      </c>
      <c r="C64" s="1379"/>
      <c r="D64" s="1379"/>
      <c r="E64" s="1380"/>
      <c r="F64" s="1380"/>
      <c r="G64" s="1380"/>
      <c r="H64" s="1380"/>
      <c r="I64" s="1436"/>
      <c r="J64" s="867" t="s">
        <v>1186</v>
      </c>
      <c r="K64" s="867" t="s">
        <v>914</v>
      </c>
      <c r="L64" s="1385"/>
    </row>
    <row r="65" spans="1:29" ht="25.5" customHeight="1">
      <c r="A65" s="1362" t="s">
        <v>845</v>
      </c>
      <c r="B65" s="1363"/>
      <c r="C65" s="1363"/>
      <c r="D65" s="1363"/>
      <c r="E65" s="1363"/>
      <c r="F65" s="1363"/>
      <c r="G65" s="1363"/>
      <c r="H65" s="1363"/>
      <c r="I65" s="1363"/>
      <c r="J65" s="1363"/>
      <c r="K65" s="1367"/>
      <c r="L65" s="943">
        <v>1.6000000000000001E-3</v>
      </c>
      <c r="AC65" s="613"/>
    </row>
    <row r="66" spans="1:29" ht="25.5" customHeight="1">
      <c r="A66" s="1364" t="s">
        <v>846</v>
      </c>
      <c r="B66" s="1365"/>
      <c r="C66" s="1365"/>
      <c r="D66" s="1365"/>
      <c r="E66" s="1365"/>
      <c r="F66" s="1365"/>
      <c r="G66" s="1365"/>
      <c r="H66" s="1365"/>
      <c r="I66" s="1365"/>
      <c r="J66" s="1365"/>
      <c r="K66" s="1368"/>
      <c r="L66" s="934"/>
      <c r="AC66" s="613"/>
    </row>
    <row r="69" spans="1:29" s="604" customFormat="1" ht="24.6">
      <c r="A69" s="1225" t="s">
        <v>1196</v>
      </c>
      <c r="B69" s="1226"/>
      <c r="C69" s="1226"/>
      <c r="D69" s="1226"/>
      <c r="E69" s="1226"/>
      <c r="F69" s="1226"/>
      <c r="G69" s="1226"/>
      <c r="H69" s="1226"/>
      <c r="I69" s="1226"/>
      <c r="J69" s="1226"/>
      <c r="K69" s="1227"/>
      <c r="L69" s="955">
        <f>+L20+L32+L44+L65</f>
        <v>5.0000000000000001E-3</v>
      </c>
    </row>
    <row r="70" spans="1:29" s="604" customFormat="1" ht="24.6">
      <c r="A70" s="1228" t="s">
        <v>1197</v>
      </c>
      <c r="B70" s="1229"/>
      <c r="C70" s="1229"/>
      <c r="D70" s="1229"/>
      <c r="E70" s="1229"/>
      <c r="F70" s="1229"/>
      <c r="G70" s="1229"/>
      <c r="H70" s="1229"/>
      <c r="I70" s="1229"/>
      <c r="J70" s="1229"/>
      <c r="K70" s="1230"/>
      <c r="L70" s="956"/>
    </row>
  </sheetData>
  <sheetProtection password="9A47" sheet="1" objects="1" scenarios="1"/>
  <mergeCells count="142">
    <mergeCell ref="A69:K69"/>
    <mergeCell ref="A70:K70"/>
    <mergeCell ref="A65:K65"/>
    <mergeCell ref="A66:K66"/>
    <mergeCell ref="C15:C16"/>
    <mergeCell ref="G15:G16"/>
    <mergeCell ref="H15:H16"/>
    <mergeCell ref="D15:D16"/>
    <mergeCell ref="E15:E16"/>
    <mergeCell ref="F15:F16"/>
    <mergeCell ref="J15:J16"/>
    <mergeCell ref="K15:K16"/>
    <mergeCell ref="J49:J50"/>
    <mergeCell ref="A20:K20"/>
    <mergeCell ref="A21:K21"/>
    <mergeCell ref="A32:K32"/>
    <mergeCell ref="A33:K33"/>
    <mergeCell ref="A44:K44"/>
    <mergeCell ref="A45:K45"/>
    <mergeCell ref="I60:I64"/>
    <mergeCell ref="A36:L36"/>
    <mergeCell ref="A37:A38"/>
    <mergeCell ref="B37:B38"/>
    <mergeCell ref="C37:C38"/>
    <mergeCell ref="D12:D13"/>
    <mergeCell ref="E12:E13"/>
    <mergeCell ref="F12:F13"/>
    <mergeCell ref="G12:G13"/>
    <mergeCell ref="H12:H13"/>
    <mergeCell ref="J12:J13"/>
    <mergeCell ref="K12:K13"/>
    <mergeCell ref="D28:D29"/>
    <mergeCell ref="E28:E29"/>
    <mergeCell ref="F28:F29"/>
    <mergeCell ref="J25:J26"/>
    <mergeCell ref="K25:K26"/>
    <mergeCell ref="A24:L24"/>
    <mergeCell ref="K17:K18"/>
    <mergeCell ref="E17:E18"/>
    <mergeCell ref="A25:A26"/>
    <mergeCell ref="B25:B26"/>
    <mergeCell ref="A12:A16"/>
    <mergeCell ref="I12:I13"/>
    <mergeCell ref="I15:I16"/>
    <mergeCell ref="I17:I18"/>
    <mergeCell ref="I25:I26"/>
    <mergeCell ref="C12:C13"/>
    <mergeCell ref="G17:G18"/>
    <mergeCell ref="A1:L3"/>
    <mergeCell ref="A8:L8"/>
    <mergeCell ref="A23:L23"/>
    <mergeCell ref="D10:D11"/>
    <mergeCell ref="J10:J11"/>
    <mergeCell ref="C17:C18"/>
    <mergeCell ref="D49:D50"/>
    <mergeCell ref="E49:H49"/>
    <mergeCell ref="J37:J38"/>
    <mergeCell ref="K37:K38"/>
    <mergeCell ref="L37:L38"/>
    <mergeCell ref="L49:L50"/>
    <mergeCell ref="A48:L48"/>
    <mergeCell ref="A49:A50"/>
    <mergeCell ref="D41:D42"/>
    <mergeCell ref="E41:E42"/>
    <mergeCell ref="F41:F42"/>
    <mergeCell ref="G41:G42"/>
    <mergeCell ref="A35:L35"/>
    <mergeCell ref="A17:A19"/>
    <mergeCell ref="L12:L16"/>
    <mergeCell ref="G28:G29"/>
    <mergeCell ref="D37:D38"/>
    <mergeCell ref="E37:H37"/>
    <mergeCell ref="A51:A52"/>
    <mergeCell ref="A22:L22"/>
    <mergeCell ref="L25:L26"/>
    <mergeCell ref="I37:I38"/>
    <mergeCell ref="I41:I42"/>
    <mergeCell ref="I49:I50"/>
    <mergeCell ref="I58:I59"/>
    <mergeCell ref="A47:L47"/>
    <mergeCell ref="A39:A43"/>
    <mergeCell ref="A57:L57"/>
    <mergeCell ref="A56:L56"/>
    <mergeCell ref="A53:K53"/>
    <mergeCell ref="A54:K54"/>
    <mergeCell ref="A34:L34"/>
    <mergeCell ref="K49:K50"/>
    <mergeCell ref="B49:B50"/>
    <mergeCell ref="C49:C50"/>
    <mergeCell ref="C41:C42"/>
    <mergeCell ref="H41:H42"/>
    <mergeCell ref="A27:A30"/>
    <mergeCell ref="H17:H18"/>
    <mergeCell ref="I28:I29"/>
    <mergeCell ref="L17:L18"/>
    <mergeCell ref="D17:D18"/>
    <mergeCell ref="F17:F18"/>
    <mergeCell ref="E25:H25"/>
    <mergeCell ref="J17:J18"/>
    <mergeCell ref="C28:C29"/>
    <mergeCell ref="K28:K29"/>
    <mergeCell ref="C25:C26"/>
    <mergeCell ref="D25:D26"/>
    <mergeCell ref="H28:H29"/>
    <mergeCell ref="L27:L31"/>
    <mergeCell ref="A4:B4"/>
    <mergeCell ref="K10:K11"/>
    <mergeCell ref="L10:L11"/>
    <mergeCell ref="A5:B5"/>
    <mergeCell ref="C10:C11"/>
    <mergeCell ref="A9:L9"/>
    <mergeCell ref="A10:A11"/>
    <mergeCell ref="B10:B11"/>
    <mergeCell ref="E10:H10"/>
    <mergeCell ref="A6:B6"/>
    <mergeCell ref="C4:F4"/>
    <mergeCell ref="C5:F5"/>
    <mergeCell ref="C6:F6"/>
    <mergeCell ref="H4:J4"/>
    <mergeCell ref="H5:J5"/>
    <mergeCell ref="I10:I11"/>
    <mergeCell ref="H6:J6"/>
    <mergeCell ref="K4:L4"/>
    <mergeCell ref="K5:L5"/>
    <mergeCell ref="K6:L6"/>
    <mergeCell ref="A7:L7"/>
    <mergeCell ref="A60:A64"/>
    <mergeCell ref="C60:C64"/>
    <mergeCell ref="D60:D64"/>
    <mergeCell ref="E60:E64"/>
    <mergeCell ref="F60:F64"/>
    <mergeCell ref="G60:G64"/>
    <mergeCell ref="H60:H64"/>
    <mergeCell ref="L58:L59"/>
    <mergeCell ref="A58:A59"/>
    <mergeCell ref="B58:B59"/>
    <mergeCell ref="C58:C59"/>
    <mergeCell ref="D58:D59"/>
    <mergeCell ref="E58:H58"/>
    <mergeCell ref="J58:J59"/>
    <mergeCell ref="L60:L64"/>
    <mergeCell ref="K58:K59"/>
  </mergeCells>
  <dataValidations xWindow="123" yWindow="479" count="6">
    <dataValidation allowBlank="1" showErrorMessage="1" sqref="F59:I59 F11:I11 F26:I26 E25:E26 E10:E11 F38:I38 E37:E38 E49:E50 F50:I50 E58:E59"/>
    <dataValidation allowBlank="1" showInputMessage="1" showErrorMessage="1" promptTitle="Actividad" prompt="Corresponde a las etapas que se realizan para el logro de los resultados del proyecto" sqref="A34 A22 A27 A12:A15"/>
    <dataValidation allowBlank="1" showInputMessage="1" showErrorMessage="1" promptTitle="Linea de Base" prompt="Situación en la que se encuentra el indicador al inicio de la vigencia" sqref="D28:D30 D12 D17:D19"/>
    <dataValidation allowBlank="1" showInputMessage="1" showErrorMessage="1" promptTitle="Responsable" prompt="Cargo responsable de las acciones del proyecto" sqref="J12 J28:J31 J19 J17"/>
    <dataValidation allowBlank="1" showInputMessage="1" showErrorMessage="1" promptTitle="Cantidad Programada" prompt="Unidades esperada realizar durante la vigencia" sqref="I19 E12:I12 E28:I30 H17:H19 I17"/>
    <dataValidation allowBlank="1" showInputMessage="1" showErrorMessage="1" promptTitle="Metas Parciales" prompt="Definir las metas realizadas durante el periodo a evaluar." sqref="C15 C12 C17 C28"/>
  </dataValidations>
  <printOptions horizontalCentered="1"/>
  <pageMargins left="0.70866141732283472" right="0.70866141732283472" top="0.74803149606299213" bottom="0.74803149606299213" header="0.31496062992125984" footer="0.31496062992125984"/>
  <pageSetup paperSize="14" scale="70" orientation="landscape" r:id="rId1"/>
  <headerFooter>
    <oddFooter>Página &amp;P</oddFooter>
  </headerFooter>
  <legacyDrawing r:id="rId2"/>
</worksheet>
</file>

<file path=xl/worksheets/sheet11.xml><?xml version="1.0" encoding="utf-8"?>
<worksheet xmlns="http://schemas.openxmlformats.org/spreadsheetml/2006/main" xmlns:r="http://schemas.openxmlformats.org/officeDocument/2006/relationships">
  <sheetPr>
    <tabColor rgb="FFFFC000"/>
  </sheetPr>
  <dimension ref="A1:L64"/>
  <sheetViews>
    <sheetView topLeftCell="A50" zoomScale="55" zoomScaleNormal="55" workbookViewId="0">
      <selection activeCell="L59" sqref="L59"/>
    </sheetView>
  </sheetViews>
  <sheetFormatPr baseColWidth="10" defaultColWidth="10.90625" defaultRowHeight="15"/>
  <cols>
    <col min="1" max="1" width="24.453125" style="683" customWidth="1"/>
    <col min="2" max="2" width="37.1796875" style="683" customWidth="1"/>
    <col min="3" max="3" width="20.54296875" style="683" customWidth="1"/>
    <col min="4" max="4" width="9.36328125" style="683" customWidth="1"/>
    <col min="5" max="5" width="5.36328125" style="683" hidden="1" customWidth="1"/>
    <col min="6" max="6" width="6.1796875" style="683" hidden="1" customWidth="1"/>
    <col min="7" max="7" width="5.90625" style="683" hidden="1" customWidth="1"/>
    <col min="8" max="8" width="6.6328125" style="683" hidden="1" customWidth="1"/>
    <col min="9" max="9" width="6.6328125" style="683" customWidth="1"/>
    <col min="10" max="10" width="36.81640625" style="689" customWidth="1"/>
    <col min="11" max="11" width="12.81640625" style="683" customWidth="1"/>
    <col min="12" max="12" width="26.08984375" style="683" customWidth="1"/>
    <col min="13" max="16384" width="10.90625" style="683"/>
  </cols>
  <sheetData>
    <row r="1" spans="1:12" s="681" customFormat="1" ht="27.6" customHeight="1">
      <c r="A1" s="1308" t="s">
        <v>895</v>
      </c>
      <c r="B1" s="1308"/>
      <c r="C1" s="1308"/>
      <c r="D1" s="1308"/>
      <c r="E1" s="1308"/>
      <c r="F1" s="1308"/>
      <c r="G1" s="1308"/>
      <c r="H1" s="1308"/>
      <c r="I1" s="1308"/>
      <c r="J1" s="1308"/>
      <c r="K1" s="1308"/>
      <c r="L1" s="1308"/>
    </row>
    <row r="2" spans="1:12" s="681" customFormat="1" ht="13.95" customHeight="1">
      <c r="A2" s="1308"/>
      <c r="B2" s="1308"/>
      <c r="C2" s="1308"/>
      <c r="D2" s="1308"/>
      <c r="E2" s="1308"/>
      <c r="F2" s="1308"/>
      <c r="G2" s="1308"/>
      <c r="H2" s="1308"/>
      <c r="I2" s="1308"/>
      <c r="J2" s="1308"/>
      <c r="K2" s="1308"/>
      <c r="L2" s="1308"/>
    </row>
    <row r="3" spans="1:12" s="681" customFormat="1" ht="11.25" customHeight="1">
      <c r="A3" s="1308"/>
      <c r="B3" s="1308"/>
      <c r="C3" s="1308"/>
      <c r="D3" s="1308"/>
      <c r="E3" s="1308"/>
      <c r="F3" s="1308"/>
      <c r="G3" s="1308"/>
      <c r="H3" s="1308"/>
      <c r="I3" s="1308"/>
      <c r="J3" s="1308"/>
      <c r="K3" s="1308"/>
      <c r="L3" s="1308"/>
    </row>
    <row r="4" spans="1:12" s="681" customFormat="1" ht="42.75" customHeight="1">
      <c r="A4" s="1439" t="s">
        <v>413</v>
      </c>
      <c r="B4" s="1439"/>
      <c r="C4" s="1392" t="s">
        <v>777</v>
      </c>
      <c r="D4" s="1392"/>
      <c r="E4" s="1392"/>
      <c r="F4" s="1392"/>
      <c r="G4" s="1386" t="s">
        <v>780</v>
      </c>
      <c r="H4" s="1386"/>
      <c r="I4" s="1386"/>
      <c r="J4" s="1386"/>
      <c r="K4" s="1395" t="s">
        <v>783</v>
      </c>
      <c r="L4" s="1395"/>
    </row>
    <row r="5" spans="1:12" s="681" customFormat="1" ht="30" customHeight="1">
      <c r="A5" s="1439" t="s">
        <v>415</v>
      </c>
      <c r="B5" s="1439"/>
      <c r="C5" s="1438" t="s">
        <v>778</v>
      </c>
      <c r="D5" s="1438"/>
      <c r="E5" s="1438"/>
      <c r="F5" s="1438"/>
      <c r="G5" s="1439" t="s">
        <v>782</v>
      </c>
      <c r="H5" s="1439"/>
      <c r="I5" s="1439"/>
      <c r="J5" s="1439"/>
      <c r="K5" s="1395" t="s">
        <v>784</v>
      </c>
      <c r="L5" s="1395"/>
    </row>
    <row r="6" spans="1:12" s="681" customFormat="1" ht="35.4" customHeight="1">
      <c r="A6" s="1439" t="s">
        <v>417</v>
      </c>
      <c r="B6" s="1439"/>
      <c r="C6" s="1438" t="s">
        <v>779</v>
      </c>
      <c r="D6" s="1438"/>
      <c r="E6" s="1438"/>
      <c r="F6" s="1438"/>
      <c r="G6" s="1439" t="s">
        <v>781</v>
      </c>
      <c r="H6" s="1439"/>
      <c r="I6" s="1439"/>
      <c r="J6" s="1439"/>
      <c r="K6" s="1395" t="s">
        <v>786</v>
      </c>
      <c r="L6" s="1395"/>
    </row>
    <row r="7" spans="1:12" s="681" customFormat="1" ht="18" customHeight="1">
      <c r="A7" s="1479"/>
      <c r="B7" s="1480"/>
      <c r="C7" s="1480"/>
      <c r="D7" s="1480"/>
      <c r="E7" s="1480"/>
      <c r="F7" s="1480"/>
      <c r="G7" s="1480"/>
      <c r="H7" s="1480"/>
      <c r="I7" s="1480"/>
      <c r="J7" s="1480"/>
      <c r="K7" s="1480"/>
      <c r="L7" s="1480"/>
    </row>
    <row r="8" spans="1:12" s="682" customFormat="1" ht="27" customHeight="1">
      <c r="A8" s="1472" t="s">
        <v>826</v>
      </c>
      <c r="B8" s="1473"/>
      <c r="C8" s="1473"/>
      <c r="D8" s="1473"/>
      <c r="E8" s="1473"/>
      <c r="F8" s="1473"/>
      <c r="G8" s="1473"/>
      <c r="H8" s="1473"/>
      <c r="I8" s="1473"/>
      <c r="J8" s="1473"/>
      <c r="K8" s="1473"/>
      <c r="L8" s="1474"/>
    </row>
    <row r="9" spans="1:12" ht="21" customHeight="1">
      <c r="A9" s="1476" t="s">
        <v>419</v>
      </c>
      <c r="B9" s="1477"/>
      <c r="C9" s="1477"/>
      <c r="D9" s="1477"/>
      <c r="E9" s="1477"/>
      <c r="F9" s="1477"/>
      <c r="G9" s="1477"/>
      <c r="H9" s="1477"/>
      <c r="I9" s="1477"/>
      <c r="J9" s="1477"/>
      <c r="K9" s="1477"/>
      <c r="L9" s="1478"/>
    </row>
    <row r="10" spans="1:12" ht="24" customHeight="1">
      <c r="A10" s="1454" t="s">
        <v>420</v>
      </c>
      <c r="B10" s="1453" t="s">
        <v>796</v>
      </c>
      <c r="C10" s="1453" t="s">
        <v>421</v>
      </c>
      <c r="D10" s="1453" t="s">
        <v>422</v>
      </c>
      <c r="E10" s="1301" t="s">
        <v>423</v>
      </c>
      <c r="F10" s="1301"/>
      <c r="G10" s="1301"/>
      <c r="H10" s="1301"/>
      <c r="I10" s="1351" t="s">
        <v>1193</v>
      </c>
      <c r="J10" s="1453" t="s">
        <v>424</v>
      </c>
      <c r="K10" s="1453" t="s">
        <v>802</v>
      </c>
      <c r="L10" s="1475" t="s">
        <v>425</v>
      </c>
    </row>
    <row r="11" spans="1:12" ht="25.5" customHeight="1">
      <c r="A11" s="1454"/>
      <c r="B11" s="1453"/>
      <c r="C11" s="1453"/>
      <c r="D11" s="1453"/>
      <c r="E11" s="677" t="s">
        <v>797</v>
      </c>
      <c r="F11" s="677" t="s">
        <v>798</v>
      </c>
      <c r="G11" s="677" t="s">
        <v>799</v>
      </c>
      <c r="H11" s="677" t="s">
        <v>800</v>
      </c>
      <c r="I11" s="1352"/>
      <c r="J11" s="1453"/>
      <c r="K11" s="1453"/>
      <c r="L11" s="1475"/>
    </row>
    <row r="12" spans="1:12" s="681" customFormat="1" ht="35.25" customHeight="1">
      <c r="A12" s="1455" t="s">
        <v>776</v>
      </c>
      <c r="B12" s="729" t="s">
        <v>986</v>
      </c>
      <c r="C12" s="1457" t="s">
        <v>1118</v>
      </c>
      <c r="D12" s="1440">
        <v>1</v>
      </c>
      <c r="E12" s="1440"/>
      <c r="F12" s="1440"/>
      <c r="G12" s="1440"/>
      <c r="H12" s="1440">
        <v>1</v>
      </c>
      <c r="I12" s="1440">
        <f>+H12</f>
        <v>1</v>
      </c>
      <c r="J12" s="1459" t="s">
        <v>1120</v>
      </c>
      <c r="K12" s="1461" t="s">
        <v>914</v>
      </c>
      <c r="L12" s="1463"/>
    </row>
    <row r="13" spans="1:12" s="681" customFormat="1" ht="37.5" customHeight="1">
      <c r="A13" s="1456"/>
      <c r="B13" s="729" t="s">
        <v>987</v>
      </c>
      <c r="C13" s="1458"/>
      <c r="D13" s="1441"/>
      <c r="E13" s="1441"/>
      <c r="F13" s="1441"/>
      <c r="G13" s="1441"/>
      <c r="H13" s="1441"/>
      <c r="I13" s="1441"/>
      <c r="J13" s="1460"/>
      <c r="K13" s="1462"/>
      <c r="L13" s="1464"/>
    </row>
    <row r="14" spans="1:12" s="681" customFormat="1" ht="56.25" customHeight="1">
      <c r="A14" s="1456"/>
      <c r="B14" s="729" t="s">
        <v>988</v>
      </c>
      <c r="C14" s="729" t="s">
        <v>1119</v>
      </c>
      <c r="D14" s="730">
        <v>0.79</v>
      </c>
      <c r="E14" s="730"/>
      <c r="F14" s="730">
        <v>0.25</v>
      </c>
      <c r="G14" s="730">
        <v>0.5</v>
      </c>
      <c r="H14" s="730">
        <v>0.79</v>
      </c>
      <c r="I14" s="884">
        <f>+H14</f>
        <v>0.79</v>
      </c>
      <c r="J14" s="729" t="s">
        <v>1120</v>
      </c>
      <c r="K14" s="732" t="s">
        <v>989</v>
      </c>
      <c r="L14" s="726"/>
    </row>
    <row r="15" spans="1:12" s="681" customFormat="1" ht="67.5" customHeight="1">
      <c r="A15" s="1456"/>
      <c r="B15" s="1495" t="s">
        <v>1174</v>
      </c>
      <c r="C15" s="733" t="s">
        <v>1121</v>
      </c>
      <c r="D15" s="825" t="s">
        <v>430</v>
      </c>
      <c r="E15" s="825"/>
      <c r="F15" s="825">
        <v>0.2</v>
      </c>
      <c r="G15" s="825">
        <v>0.5</v>
      </c>
      <c r="H15" s="825">
        <v>0.8</v>
      </c>
      <c r="I15" s="825">
        <f>+H15</f>
        <v>0.8</v>
      </c>
      <c r="J15" s="729" t="s">
        <v>1120</v>
      </c>
      <c r="K15" s="732" t="s">
        <v>989</v>
      </c>
      <c r="L15" s="828"/>
    </row>
    <row r="16" spans="1:12" s="681" customFormat="1" ht="46.5" customHeight="1">
      <c r="A16" s="1456"/>
      <c r="B16" s="1496"/>
      <c r="C16" s="733" t="s">
        <v>1122</v>
      </c>
      <c r="D16" s="734">
        <v>0.3</v>
      </c>
      <c r="E16" s="734"/>
      <c r="F16" s="734">
        <v>0.5</v>
      </c>
      <c r="G16" s="734"/>
      <c r="H16" s="734">
        <v>0.8</v>
      </c>
      <c r="I16" s="825">
        <f>+H16</f>
        <v>0.8</v>
      </c>
      <c r="J16" s="729" t="s">
        <v>990</v>
      </c>
      <c r="K16" s="732" t="s">
        <v>989</v>
      </c>
      <c r="L16" s="728"/>
    </row>
    <row r="17" spans="1:12" s="681" customFormat="1" ht="78.75" customHeight="1">
      <c r="A17" s="1457" t="s">
        <v>999</v>
      </c>
      <c r="B17" s="729" t="s">
        <v>1124</v>
      </c>
      <c r="C17" s="729" t="s">
        <v>1123</v>
      </c>
      <c r="D17" s="729">
        <v>1</v>
      </c>
      <c r="E17" s="727">
        <v>1</v>
      </c>
      <c r="F17" s="731"/>
      <c r="G17" s="731"/>
      <c r="H17" s="731"/>
      <c r="I17" s="731">
        <f>SUM(E17:H17)</f>
        <v>1</v>
      </c>
      <c r="J17" s="729" t="s">
        <v>1120</v>
      </c>
      <c r="K17" s="732" t="s">
        <v>1125</v>
      </c>
      <c r="L17" s="726"/>
    </row>
    <row r="18" spans="1:12" s="681" customFormat="1" ht="60" customHeight="1">
      <c r="A18" s="1458"/>
      <c r="B18" s="729" t="s">
        <v>813</v>
      </c>
      <c r="C18" s="729" t="s">
        <v>884</v>
      </c>
      <c r="D18" s="729">
        <v>1</v>
      </c>
      <c r="E18" s="727"/>
      <c r="F18" s="727"/>
      <c r="G18" s="731"/>
      <c r="H18" s="731">
        <v>1</v>
      </c>
      <c r="I18" s="885">
        <f>SUM(E18:H18)</f>
        <v>1</v>
      </c>
      <c r="J18" s="827" t="s">
        <v>885</v>
      </c>
      <c r="K18" s="732" t="s">
        <v>1044</v>
      </c>
      <c r="L18" s="726"/>
    </row>
    <row r="19" spans="1:12" ht="33" customHeight="1">
      <c r="A19" s="1448" t="s">
        <v>845</v>
      </c>
      <c r="B19" s="1449"/>
      <c r="C19" s="1449"/>
      <c r="D19" s="1449"/>
      <c r="E19" s="1449"/>
      <c r="F19" s="1449"/>
      <c r="G19" s="1449"/>
      <c r="H19" s="1449"/>
      <c r="I19" s="1449"/>
      <c r="J19" s="1449"/>
      <c r="K19" s="1449"/>
      <c r="L19" s="945">
        <v>4.4000000000000002E-4</v>
      </c>
    </row>
    <row r="20" spans="1:12" ht="38.4" customHeight="1">
      <c r="A20" s="1450" t="s">
        <v>846</v>
      </c>
      <c r="B20" s="1451"/>
      <c r="C20" s="1451"/>
      <c r="D20" s="1451"/>
      <c r="E20" s="1451"/>
      <c r="F20" s="1451"/>
      <c r="G20" s="1451"/>
      <c r="H20" s="1451"/>
      <c r="I20" s="1451"/>
      <c r="J20" s="1451"/>
      <c r="K20" s="1451"/>
      <c r="L20" s="935"/>
    </row>
    <row r="21" spans="1:12" s="681" customFormat="1" ht="50.4" customHeight="1">
      <c r="A21" s="647"/>
      <c r="B21" s="647"/>
      <c r="C21" s="647"/>
      <c r="D21" s="648"/>
      <c r="E21" s="649"/>
      <c r="F21" s="649"/>
      <c r="G21" s="650"/>
      <c r="H21" s="650"/>
      <c r="I21" s="650"/>
      <c r="J21" s="661"/>
      <c r="K21" s="651"/>
      <c r="L21" s="633"/>
    </row>
    <row r="22" spans="1:12" s="684" customFormat="1" ht="31.2" customHeight="1">
      <c r="A22" s="1465" t="s">
        <v>819</v>
      </c>
      <c r="B22" s="1466"/>
      <c r="C22" s="1466"/>
      <c r="D22" s="1466"/>
      <c r="E22" s="1466"/>
      <c r="F22" s="1466"/>
      <c r="G22" s="1466"/>
      <c r="H22" s="1466"/>
      <c r="I22" s="1466"/>
      <c r="J22" s="1466"/>
      <c r="K22" s="1466"/>
      <c r="L22" s="1466"/>
    </row>
    <row r="23" spans="1:12" s="684" customFormat="1" ht="18.600000000000001" customHeight="1">
      <c r="A23" s="1452" t="s">
        <v>419</v>
      </c>
      <c r="B23" s="1452"/>
      <c r="C23" s="1452"/>
      <c r="D23" s="1452"/>
      <c r="E23" s="1452"/>
      <c r="F23" s="1452"/>
      <c r="G23" s="1452"/>
      <c r="H23" s="1452"/>
      <c r="I23" s="1417"/>
      <c r="J23" s="1452"/>
      <c r="K23" s="1452"/>
      <c r="L23" s="1452"/>
    </row>
    <row r="24" spans="1:12" s="684" customFormat="1" ht="24" customHeight="1">
      <c r="A24" s="1454" t="s">
        <v>420</v>
      </c>
      <c r="B24" s="1453" t="s">
        <v>796</v>
      </c>
      <c r="C24" s="1453" t="s">
        <v>421</v>
      </c>
      <c r="D24" s="1453" t="s">
        <v>422</v>
      </c>
      <c r="E24" s="1301" t="s">
        <v>423</v>
      </c>
      <c r="F24" s="1301"/>
      <c r="G24" s="1301"/>
      <c r="H24" s="1301"/>
      <c r="I24" s="1351" t="s">
        <v>1193</v>
      </c>
      <c r="J24" s="1453" t="s">
        <v>424</v>
      </c>
      <c r="K24" s="1453" t="s">
        <v>802</v>
      </c>
      <c r="L24" s="1467" t="s">
        <v>425</v>
      </c>
    </row>
    <row r="25" spans="1:12" s="684" customFormat="1" ht="30" customHeight="1">
      <c r="A25" s="1454"/>
      <c r="B25" s="1453"/>
      <c r="C25" s="1453"/>
      <c r="D25" s="1453"/>
      <c r="E25" s="677" t="s">
        <v>797</v>
      </c>
      <c r="F25" s="677" t="s">
        <v>798</v>
      </c>
      <c r="G25" s="677" t="s">
        <v>799</v>
      </c>
      <c r="H25" s="677" t="s">
        <v>800</v>
      </c>
      <c r="I25" s="1352"/>
      <c r="J25" s="1453"/>
      <c r="K25" s="1453"/>
      <c r="L25" s="1467"/>
    </row>
    <row r="26" spans="1:12" s="735" customFormat="1" ht="50.25" customHeight="1">
      <c r="A26" s="1407" t="s">
        <v>820</v>
      </c>
      <c r="B26" s="739" t="s">
        <v>1045</v>
      </c>
      <c r="C26" s="1469" t="s">
        <v>1126</v>
      </c>
      <c r="D26" s="1442">
        <v>1</v>
      </c>
      <c r="E26" s="1442"/>
      <c r="F26" s="1442">
        <v>1</v>
      </c>
      <c r="G26" s="1442"/>
      <c r="H26" s="1442">
        <v>1</v>
      </c>
      <c r="I26" s="1442">
        <f>+H26</f>
        <v>1</v>
      </c>
      <c r="J26" s="739" t="s">
        <v>934</v>
      </c>
      <c r="K26" s="1469" t="s">
        <v>935</v>
      </c>
      <c r="L26" s="1402"/>
    </row>
    <row r="27" spans="1:12" s="735" customFormat="1" ht="43.2" customHeight="1">
      <c r="A27" s="1420"/>
      <c r="B27" s="740" t="s">
        <v>1046</v>
      </c>
      <c r="C27" s="1481"/>
      <c r="D27" s="1443"/>
      <c r="E27" s="1443"/>
      <c r="F27" s="1443"/>
      <c r="G27" s="1443"/>
      <c r="H27" s="1443"/>
      <c r="I27" s="1443"/>
      <c r="J27" s="739" t="s">
        <v>936</v>
      </c>
      <c r="K27" s="1470"/>
      <c r="L27" s="1411"/>
    </row>
    <row r="28" spans="1:12" s="735" customFormat="1" ht="92.4" customHeight="1">
      <c r="A28" s="1412" t="s">
        <v>821</v>
      </c>
      <c r="B28" s="764" t="s">
        <v>894</v>
      </c>
      <c r="C28" s="764" t="s">
        <v>956</v>
      </c>
      <c r="D28" s="765">
        <v>1.2</v>
      </c>
      <c r="E28" s="766"/>
      <c r="F28" s="766"/>
      <c r="G28" s="766"/>
      <c r="H28" s="767">
        <v>2</v>
      </c>
      <c r="I28" s="767">
        <f>SUM(E28:H28)</f>
        <v>2</v>
      </c>
      <c r="J28" s="727" t="s">
        <v>1175</v>
      </c>
      <c r="K28" s="1409" t="s">
        <v>1047</v>
      </c>
      <c r="L28" s="1411"/>
    </row>
    <row r="29" spans="1:12" s="735" customFormat="1" ht="63" customHeight="1">
      <c r="A29" s="1412"/>
      <c r="B29" s="736" t="s">
        <v>887</v>
      </c>
      <c r="C29" s="736" t="s">
        <v>888</v>
      </c>
      <c r="D29" s="737" t="s">
        <v>430</v>
      </c>
      <c r="E29" s="725"/>
      <c r="F29" s="725"/>
      <c r="G29" s="725"/>
      <c r="H29" s="725">
        <v>1</v>
      </c>
      <c r="I29" s="725">
        <f>+H29</f>
        <v>1</v>
      </c>
      <c r="J29" s="727" t="s">
        <v>886</v>
      </c>
      <c r="K29" s="1409"/>
      <c r="L29" s="1411"/>
    </row>
    <row r="30" spans="1:12" s="735" customFormat="1" ht="109.95" customHeight="1">
      <c r="A30" s="1412"/>
      <c r="B30" s="764" t="s">
        <v>822</v>
      </c>
      <c r="C30" s="764" t="s">
        <v>937</v>
      </c>
      <c r="D30" s="813">
        <v>0.83</v>
      </c>
      <c r="E30" s="811"/>
      <c r="F30" s="811"/>
      <c r="G30" s="811" t="s">
        <v>938</v>
      </c>
      <c r="H30" s="811" t="s">
        <v>938</v>
      </c>
      <c r="I30" s="811" t="str">
        <f>+H30</f>
        <v>≥85%</v>
      </c>
      <c r="J30" s="727" t="s">
        <v>939</v>
      </c>
      <c r="K30" s="1409"/>
      <c r="L30" s="1411"/>
    </row>
    <row r="31" spans="1:12" s="735" customFormat="1" ht="62.4" customHeight="1">
      <c r="A31" s="1412"/>
      <c r="B31" s="1407" t="s">
        <v>1127</v>
      </c>
      <c r="C31" s="736" t="s">
        <v>940</v>
      </c>
      <c r="D31" s="738" t="s">
        <v>430</v>
      </c>
      <c r="E31" s="736"/>
      <c r="F31" s="736"/>
      <c r="G31" s="738">
        <v>1</v>
      </c>
      <c r="H31" s="738">
        <v>1</v>
      </c>
      <c r="I31" s="738">
        <f>SUM(E31:H31)</f>
        <v>2</v>
      </c>
      <c r="J31" s="727" t="s">
        <v>939</v>
      </c>
      <c r="K31" s="1409"/>
      <c r="L31" s="1411"/>
    </row>
    <row r="32" spans="1:12" s="735" customFormat="1" ht="63" customHeight="1">
      <c r="A32" s="1412"/>
      <c r="B32" s="1408"/>
      <c r="C32" s="866" t="s">
        <v>1176</v>
      </c>
      <c r="D32" s="738">
        <v>2</v>
      </c>
      <c r="E32" s="826"/>
      <c r="F32" s="826"/>
      <c r="G32" s="842">
        <v>1</v>
      </c>
      <c r="H32" s="738"/>
      <c r="I32" s="738">
        <f>SUM(E32:H32)</f>
        <v>1</v>
      </c>
      <c r="J32" s="727" t="s">
        <v>941</v>
      </c>
      <c r="K32" s="1409"/>
      <c r="L32" s="1411"/>
    </row>
    <row r="33" spans="1:12" ht="33" customHeight="1">
      <c r="A33" s="1448" t="s">
        <v>845</v>
      </c>
      <c r="B33" s="1449"/>
      <c r="C33" s="1449"/>
      <c r="D33" s="1449"/>
      <c r="E33" s="1449"/>
      <c r="F33" s="1449"/>
      <c r="G33" s="1449"/>
      <c r="H33" s="1449"/>
      <c r="I33" s="1449"/>
      <c r="J33" s="1449"/>
      <c r="K33" s="1449"/>
      <c r="L33" s="946">
        <v>4.4999999999999999E-4</v>
      </c>
    </row>
    <row r="34" spans="1:12" ht="38.4" customHeight="1">
      <c r="A34" s="1450" t="s">
        <v>846</v>
      </c>
      <c r="B34" s="1451"/>
      <c r="C34" s="1451"/>
      <c r="D34" s="1451"/>
      <c r="E34" s="1451"/>
      <c r="F34" s="1451"/>
      <c r="G34" s="1451"/>
      <c r="H34" s="1451"/>
      <c r="I34" s="1451"/>
      <c r="J34" s="1451"/>
      <c r="K34" s="1451"/>
      <c r="L34" s="935"/>
    </row>
    <row r="35" spans="1:12" s="684" customFormat="1" ht="48" customHeight="1">
      <c r="A35" s="634"/>
      <c r="B35" s="652"/>
      <c r="C35" s="653"/>
      <c r="D35" s="654"/>
      <c r="E35" s="685"/>
      <c r="F35" s="685"/>
      <c r="G35" s="685"/>
      <c r="H35" s="685"/>
      <c r="I35" s="685"/>
      <c r="J35" s="657"/>
      <c r="K35" s="655"/>
      <c r="L35" s="656"/>
    </row>
    <row r="36" spans="1:12" s="686" customFormat="1" ht="48.75" customHeight="1">
      <c r="A36" s="1472" t="s">
        <v>823</v>
      </c>
      <c r="B36" s="1473"/>
      <c r="C36" s="1473"/>
      <c r="D36" s="1473"/>
      <c r="E36" s="1473"/>
      <c r="F36" s="1473"/>
      <c r="G36" s="1473"/>
      <c r="H36" s="1473"/>
      <c r="I36" s="1473"/>
      <c r="J36" s="1473"/>
      <c r="K36" s="1473"/>
      <c r="L36" s="1473"/>
    </row>
    <row r="37" spans="1:12" s="684" customFormat="1" ht="36.6" customHeight="1">
      <c r="A37" s="1452" t="s">
        <v>419</v>
      </c>
      <c r="B37" s="1452"/>
      <c r="C37" s="1452"/>
      <c r="D37" s="1452"/>
      <c r="E37" s="1452"/>
      <c r="F37" s="1452"/>
      <c r="G37" s="1452"/>
      <c r="H37" s="1452"/>
      <c r="I37" s="1417"/>
      <c r="J37" s="1452"/>
      <c r="K37" s="1452"/>
      <c r="L37" s="1452"/>
    </row>
    <row r="38" spans="1:12" s="684" customFormat="1" ht="24" customHeight="1">
      <c r="A38" s="1454" t="s">
        <v>420</v>
      </c>
      <c r="B38" s="1453" t="s">
        <v>796</v>
      </c>
      <c r="C38" s="1453" t="s">
        <v>421</v>
      </c>
      <c r="D38" s="1453" t="s">
        <v>422</v>
      </c>
      <c r="E38" s="1489" t="s">
        <v>423</v>
      </c>
      <c r="F38" s="1489"/>
      <c r="G38" s="1489"/>
      <c r="H38" s="1489"/>
      <c r="I38" s="1444" t="s">
        <v>1193</v>
      </c>
      <c r="J38" s="1453" t="s">
        <v>424</v>
      </c>
      <c r="K38" s="1453" t="s">
        <v>802</v>
      </c>
      <c r="L38" s="1467" t="s">
        <v>425</v>
      </c>
    </row>
    <row r="39" spans="1:12" s="684" customFormat="1" ht="54" customHeight="1">
      <c r="A39" s="1454"/>
      <c r="B39" s="1453"/>
      <c r="C39" s="1453"/>
      <c r="D39" s="1453"/>
      <c r="E39" s="678" t="s">
        <v>797</v>
      </c>
      <c r="F39" s="678" t="s">
        <v>798</v>
      </c>
      <c r="G39" s="678" t="s">
        <v>799</v>
      </c>
      <c r="H39" s="678" t="s">
        <v>800</v>
      </c>
      <c r="I39" s="1445"/>
      <c r="J39" s="1453"/>
      <c r="K39" s="1453"/>
      <c r="L39" s="1467"/>
    </row>
    <row r="40" spans="1:12" s="742" customFormat="1" ht="88.5" customHeight="1">
      <c r="A40" s="1487" t="s">
        <v>1128</v>
      </c>
      <c r="B40" s="843" t="s">
        <v>824</v>
      </c>
      <c r="C40" s="878" t="s">
        <v>825</v>
      </c>
      <c r="D40" s="763">
        <v>0.95</v>
      </c>
      <c r="E40" s="763">
        <v>0.95</v>
      </c>
      <c r="F40" s="763">
        <v>0.95</v>
      </c>
      <c r="G40" s="763">
        <v>0.95</v>
      </c>
      <c r="H40" s="763">
        <v>0.95</v>
      </c>
      <c r="I40" s="763">
        <f>+H40</f>
        <v>0.95</v>
      </c>
      <c r="J40" s="841" t="s">
        <v>889</v>
      </c>
      <c r="K40" s="1471" t="s">
        <v>1047</v>
      </c>
      <c r="L40" s="1468"/>
    </row>
    <row r="41" spans="1:12" s="742" customFormat="1" ht="96.75" customHeight="1">
      <c r="A41" s="1488"/>
      <c r="B41" s="843" t="s">
        <v>1129</v>
      </c>
      <c r="C41" s="843" t="s">
        <v>1130</v>
      </c>
      <c r="D41" s="844" t="s">
        <v>430</v>
      </c>
      <c r="E41" s="824">
        <v>1</v>
      </c>
      <c r="F41" s="844"/>
      <c r="G41" s="844"/>
      <c r="H41" s="844"/>
      <c r="I41" s="738">
        <f>SUM(E41:H41)</f>
        <v>1</v>
      </c>
      <c r="J41" s="841" t="s">
        <v>889</v>
      </c>
      <c r="K41" s="1471"/>
      <c r="L41" s="1468"/>
    </row>
    <row r="42" spans="1:12" s="742" customFormat="1" ht="73.5" customHeight="1">
      <c r="A42" s="1488"/>
      <c r="B42" s="843" t="s">
        <v>1131</v>
      </c>
      <c r="C42" s="843" t="s">
        <v>1132</v>
      </c>
      <c r="D42" s="844" t="s">
        <v>430</v>
      </c>
      <c r="E42" s="844"/>
      <c r="F42" s="844">
        <v>0.25</v>
      </c>
      <c r="G42" s="844">
        <v>0.5</v>
      </c>
      <c r="H42" s="844">
        <v>1</v>
      </c>
      <c r="I42" s="882">
        <f>+H42</f>
        <v>1</v>
      </c>
      <c r="J42" s="841" t="s">
        <v>889</v>
      </c>
      <c r="K42" s="1471"/>
      <c r="L42" s="1468"/>
    </row>
    <row r="43" spans="1:12" ht="38.4" customHeight="1">
      <c r="A43" s="1448" t="s">
        <v>845</v>
      </c>
      <c r="B43" s="1449"/>
      <c r="C43" s="1449"/>
      <c r="D43" s="1449"/>
      <c r="E43" s="1449"/>
      <c r="F43" s="1449"/>
      <c r="G43" s="1449"/>
      <c r="H43" s="1449"/>
      <c r="I43" s="1449"/>
      <c r="J43" s="1449"/>
      <c r="K43" s="1449"/>
      <c r="L43" s="946">
        <v>4.4000000000000002E-4</v>
      </c>
    </row>
    <row r="44" spans="1:12" ht="36.6" customHeight="1">
      <c r="A44" s="1450" t="s">
        <v>846</v>
      </c>
      <c r="B44" s="1451"/>
      <c r="C44" s="1451"/>
      <c r="D44" s="1451"/>
      <c r="E44" s="1451"/>
      <c r="F44" s="1451"/>
      <c r="G44" s="1451"/>
      <c r="H44" s="1451"/>
      <c r="I44" s="1451"/>
      <c r="J44" s="1451"/>
      <c r="K44" s="1451"/>
      <c r="L44" s="935"/>
    </row>
    <row r="45" spans="1:12" s="688" customFormat="1" ht="67.5" customHeight="1">
      <c r="A45" s="658"/>
      <c r="B45" s="653"/>
      <c r="C45" s="659"/>
      <c r="D45" s="630"/>
      <c r="E45" s="660"/>
      <c r="F45" s="630"/>
      <c r="G45" s="630"/>
      <c r="H45" s="630"/>
      <c r="I45" s="630"/>
      <c r="J45" s="631"/>
      <c r="K45" s="655"/>
      <c r="L45" s="687"/>
    </row>
    <row r="46" spans="1:12" s="688" customFormat="1" ht="66" customHeight="1">
      <c r="A46" s="658"/>
      <c r="B46" s="653"/>
      <c r="C46" s="659"/>
      <c r="D46" s="630"/>
      <c r="E46" s="660"/>
      <c r="F46" s="630"/>
      <c r="G46" s="630"/>
      <c r="H46" s="630"/>
      <c r="I46" s="630"/>
      <c r="J46" s="631"/>
      <c r="K46" s="655"/>
      <c r="L46" s="687"/>
    </row>
    <row r="47" spans="1:12" ht="40.5" customHeight="1">
      <c r="A47" s="1484" t="s">
        <v>836</v>
      </c>
      <c r="B47" s="1485"/>
      <c r="C47" s="1485"/>
      <c r="D47" s="1485"/>
      <c r="E47" s="1485"/>
      <c r="F47" s="1485"/>
      <c r="G47" s="1485"/>
      <c r="H47" s="1485"/>
      <c r="I47" s="1485"/>
      <c r="J47" s="1485"/>
      <c r="K47" s="1485"/>
      <c r="L47" s="1485"/>
    </row>
    <row r="48" spans="1:12" ht="40.950000000000003" customHeight="1">
      <c r="A48" s="1486" t="s">
        <v>419</v>
      </c>
      <c r="B48" s="1486"/>
      <c r="C48" s="1486"/>
      <c r="D48" s="1486"/>
      <c r="E48" s="1486"/>
      <c r="F48" s="1486"/>
      <c r="G48" s="1486"/>
      <c r="H48" s="1486"/>
      <c r="I48" s="1486"/>
      <c r="J48" s="1486"/>
      <c r="K48" s="1486"/>
      <c r="L48" s="1486"/>
    </row>
    <row r="49" spans="1:12" ht="37.950000000000003" customHeight="1">
      <c r="A49" s="1390" t="s">
        <v>420</v>
      </c>
      <c r="B49" s="1387" t="s">
        <v>796</v>
      </c>
      <c r="C49" s="1387" t="s">
        <v>421</v>
      </c>
      <c r="D49" s="1387" t="s">
        <v>422</v>
      </c>
      <c r="E49" s="1391" t="s">
        <v>423</v>
      </c>
      <c r="F49" s="1391"/>
      <c r="G49" s="1391"/>
      <c r="H49" s="1391"/>
      <c r="I49" s="1446" t="s">
        <v>1193</v>
      </c>
      <c r="J49" s="1387" t="s">
        <v>424</v>
      </c>
      <c r="K49" s="1387" t="s">
        <v>802</v>
      </c>
      <c r="L49" s="1491" t="s">
        <v>425</v>
      </c>
    </row>
    <row r="50" spans="1:12" ht="33" customHeight="1">
      <c r="A50" s="1390"/>
      <c r="B50" s="1387"/>
      <c r="C50" s="1387"/>
      <c r="D50" s="1387"/>
      <c r="E50" s="679" t="s">
        <v>797</v>
      </c>
      <c r="F50" s="679" t="s">
        <v>798</v>
      </c>
      <c r="G50" s="679" t="s">
        <v>799</v>
      </c>
      <c r="H50" s="679" t="s">
        <v>800</v>
      </c>
      <c r="I50" s="1447"/>
      <c r="J50" s="1387"/>
      <c r="K50" s="1387"/>
      <c r="L50" s="1491"/>
    </row>
    <row r="51" spans="1:12" ht="81.75" customHeight="1">
      <c r="A51" s="1437" t="s">
        <v>1133</v>
      </c>
      <c r="B51" s="892" t="s">
        <v>991</v>
      </c>
      <c r="C51" s="1437" t="s">
        <v>992</v>
      </c>
      <c r="D51" s="1490">
        <v>0.18</v>
      </c>
      <c r="E51" s="1437" t="s">
        <v>855</v>
      </c>
      <c r="F51" s="1437" t="s">
        <v>855</v>
      </c>
      <c r="G51" s="1437" t="s">
        <v>855</v>
      </c>
      <c r="H51" s="1437" t="s">
        <v>855</v>
      </c>
      <c r="I51" s="1497" t="str">
        <f>+H51</f>
        <v>≥90%</v>
      </c>
      <c r="J51" s="892" t="s">
        <v>1134</v>
      </c>
      <c r="K51" s="892" t="s">
        <v>914</v>
      </c>
      <c r="L51" s="1492"/>
    </row>
    <row r="52" spans="1:12" ht="78.75" customHeight="1">
      <c r="A52" s="1437"/>
      <c r="B52" s="892" t="s">
        <v>993</v>
      </c>
      <c r="C52" s="1437"/>
      <c r="D52" s="1437"/>
      <c r="E52" s="1437"/>
      <c r="F52" s="1437"/>
      <c r="G52" s="1437"/>
      <c r="H52" s="1437"/>
      <c r="I52" s="1498"/>
      <c r="J52" s="892" t="s">
        <v>1134</v>
      </c>
      <c r="K52" s="892" t="s">
        <v>914</v>
      </c>
      <c r="L52" s="1492"/>
    </row>
    <row r="53" spans="1:12" ht="50.4" customHeight="1">
      <c r="A53" s="1437"/>
      <c r="B53" s="892" t="s">
        <v>1138</v>
      </c>
      <c r="C53" s="892" t="s">
        <v>1139</v>
      </c>
      <c r="D53" s="892" t="s">
        <v>430</v>
      </c>
      <c r="E53" s="893"/>
      <c r="F53" s="893">
        <v>1</v>
      </c>
      <c r="G53" s="892"/>
      <c r="H53" s="892"/>
      <c r="I53" s="893">
        <f>+F53</f>
        <v>1</v>
      </c>
      <c r="J53" s="892" t="s">
        <v>874</v>
      </c>
      <c r="K53" s="892" t="s">
        <v>1140</v>
      </c>
      <c r="L53" s="1492"/>
    </row>
    <row r="54" spans="1:12" ht="39.75" customHeight="1">
      <c r="A54" s="1437"/>
      <c r="B54" s="892" t="s">
        <v>1135</v>
      </c>
      <c r="C54" s="1437" t="s">
        <v>1137</v>
      </c>
      <c r="D54" s="1437">
        <v>4</v>
      </c>
      <c r="E54" s="1437">
        <v>1</v>
      </c>
      <c r="F54" s="1437">
        <v>1</v>
      </c>
      <c r="G54" s="1437">
        <v>1</v>
      </c>
      <c r="H54" s="1437">
        <v>1</v>
      </c>
      <c r="I54" s="1497">
        <f>SUM(E54:H56)</f>
        <v>4</v>
      </c>
      <c r="J54" s="892" t="s">
        <v>990</v>
      </c>
      <c r="K54" s="892" t="s">
        <v>914</v>
      </c>
      <c r="L54" s="1492"/>
    </row>
    <row r="55" spans="1:12" ht="42.75" customHeight="1">
      <c r="A55" s="1437"/>
      <c r="B55" s="892" t="s">
        <v>1136</v>
      </c>
      <c r="C55" s="1437"/>
      <c r="D55" s="1437"/>
      <c r="E55" s="1437"/>
      <c r="F55" s="1437"/>
      <c r="G55" s="1437"/>
      <c r="H55" s="1437"/>
      <c r="I55" s="1499"/>
      <c r="J55" s="892" t="s">
        <v>874</v>
      </c>
      <c r="K55" s="892" t="s">
        <v>914</v>
      </c>
      <c r="L55" s="1492"/>
    </row>
    <row r="56" spans="1:12" ht="39" customHeight="1">
      <c r="A56" s="1437"/>
      <c r="B56" s="892" t="s">
        <v>994</v>
      </c>
      <c r="C56" s="1437"/>
      <c r="D56" s="1437"/>
      <c r="E56" s="1437"/>
      <c r="F56" s="1437"/>
      <c r="G56" s="1437"/>
      <c r="H56" s="1437"/>
      <c r="I56" s="1498"/>
      <c r="J56" s="892" t="s">
        <v>874</v>
      </c>
      <c r="K56" s="892" t="s">
        <v>914</v>
      </c>
      <c r="L56" s="1492"/>
    </row>
    <row r="57" spans="1:12" ht="39" customHeight="1">
      <c r="A57" s="1437" t="s">
        <v>1158</v>
      </c>
      <c r="B57" s="892" t="s">
        <v>1159</v>
      </c>
      <c r="C57" s="1437" t="s">
        <v>1161</v>
      </c>
      <c r="D57" s="1490">
        <v>0.56000000000000005</v>
      </c>
      <c r="E57" s="1437"/>
      <c r="F57" s="1490">
        <v>0.7</v>
      </c>
      <c r="G57" s="1437"/>
      <c r="H57" s="1490"/>
      <c r="I57" s="1482">
        <f>+F57</f>
        <v>0.7</v>
      </c>
      <c r="J57" s="1437" t="s">
        <v>874</v>
      </c>
      <c r="K57" s="1437" t="s">
        <v>914</v>
      </c>
      <c r="L57" s="1492"/>
    </row>
    <row r="58" spans="1:12" ht="39" customHeight="1">
      <c r="A58" s="1437"/>
      <c r="B58" s="892" t="s">
        <v>1160</v>
      </c>
      <c r="C58" s="1437"/>
      <c r="D58" s="1437"/>
      <c r="E58" s="1437"/>
      <c r="F58" s="1437"/>
      <c r="G58" s="1437"/>
      <c r="H58" s="1437"/>
      <c r="I58" s="1483"/>
      <c r="J58" s="1437"/>
      <c r="K58" s="1437"/>
      <c r="L58" s="1492"/>
    </row>
    <row r="59" spans="1:12" ht="33" customHeight="1">
      <c r="A59" s="1493" t="s">
        <v>845</v>
      </c>
      <c r="B59" s="1494"/>
      <c r="C59" s="1494"/>
      <c r="D59" s="1494"/>
      <c r="E59" s="1494"/>
      <c r="F59" s="1494"/>
      <c r="G59" s="1494"/>
      <c r="H59" s="1494"/>
      <c r="I59" s="1494"/>
      <c r="J59" s="1494"/>
      <c r="K59" s="1494"/>
      <c r="L59" s="947">
        <v>1E-3</v>
      </c>
    </row>
    <row r="60" spans="1:12" ht="38.4" customHeight="1">
      <c r="A60" s="1450" t="s">
        <v>846</v>
      </c>
      <c r="B60" s="1451"/>
      <c r="C60" s="1451"/>
      <c r="D60" s="1451"/>
      <c r="E60" s="1451"/>
      <c r="F60" s="1451"/>
      <c r="G60" s="1451"/>
      <c r="H60" s="1451"/>
      <c r="I60" s="1451"/>
      <c r="J60" s="1451"/>
      <c r="K60" s="1451"/>
      <c r="L60" s="935"/>
    </row>
    <row r="63" spans="1:12" s="604" customFormat="1" ht="24.6">
      <c r="A63" s="1225" t="s">
        <v>1196</v>
      </c>
      <c r="B63" s="1226"/>
      <c r="C63" s="1226"/>
      <c r="D63" s="1226"/>
      <c r="E63" s="1226"/>
      <c r="F63" s="1226"/>
      <c r="G63" s="1226"/>
      <c r="H63" s="1226"/>
      <c r="I63" s="1226"/>
      <c r="J63" s="1226"/>
      <c r="K63" s="1227"/>
      <c r="L63" s="955">
        <f>+L19+L33+L43+L59</f>
        <v>2.33E-3</v>
      </c>
    </row>
    <row r="64" spans="1:12" s="604" customFormat="1" ht="24.6">
      <c r="A64" s="1228" t="s">
        <v>1197</v>
      </c>
      <c r="B64" s="1229"/>
      <c r="C64" s="1229"/>
      <c r="D64" s="1229"/>
      <c r="E64" s="1229"/>
      <c r="F64" s="1229"/>
      <c r="G64" s="1229"/>
      <c r="H64" s="1229"/>
      <c r="I64" s="1229"/>
      <c r="J64" s="1229"/>
      <c r="K64" s="1230"/>
      <c r="L64" s="956"/>
    </row>
  </sheetData>
  <sheetProtection password="BCD9" sheet="1" objects="1" scenarios="1"/>
  <mergeCells count="123">
    <mergeCell ref="A63:K63"/>
    <mergeCell ref="A64:K64"/>
    <mergeCell ref="A59:K59"/>
    <mergeCell ref="A60:K60"/>
    <mergeCell ref="J57:J58"/>
    <mergeCell ref="K57:K58"/>
    <mergeCell ref="B15:B16"/>
    <mergeCell ref="B31:B32"/>
    <mergeCell ref="G51:G52"/>
    <mergeCell ref="H51:H52"/>
    <mergeCell ref="D51:D52"/>
    <mergeCell ref="C57:C58"/>
    <mergeCell ref="G57:G58"/>
    <mergeCell ref="H57:H58"/>
    <mergeCell ref="K38:K39"/>
    <mergeCell ref="A57:A58"/>
    <mergeCell ref="A38:A39"/>
    <mergeCell ref="B38:B39"/>
    <mergeCell ref="A26:A27"/>
    <mergeCell ref="K28:K32"/>
    <mergeCell ref="D57:D58"/>
    <mergeCell ref="E57:E58"/>
    <mergeCell ref="I51:I52"/>
    <mergeCell ref="I54:I56"/>
    <mergeCell ref="I57:I58"/>
    <mergeCell ref="A36:L36"/>
    <mergeCell ref="A47:L47"/>
    <mergeCell ref="A48:L48"/>
    <mergeCell ref="A49:A50"/>
    <mergeCell ref="B49:B50"/>
    <mergeCell ref="C49:C50"/>
    <mergeCell ref="D49:D50"/>
    <mergeCell ref="E49:H49"/>
    <mergeCell ref="J49:J50"/>
    <mergeCell ref="A40:A42"/>
    <mergeCell ref="C51:C52"/>
    <mergeCell ref="E51:E52"/>
    <mergeCell ref="F51:F52"/>
    <mergeCell ref="A43:K43"/>
    <mergeCell ref="A44:K44"/>
    <mergeCell ref="C38:C39"/>
    <mergeCell ref="D38:D39"/>
    <mergeCell ref="E38:H38"/>
    <mergeCell ref="F57:F58"/>
    <mergeCell ref="L49:L50"/>
    <mergeCell ref="L51:L58"/>
    <mergeCell ref="D54:D56"/>
    <mergeCell ref="E54:E56"/>
    <mergeCell ref="C24:C25"/>
    <mergeCell ref="D24:D25"/>
    <mergeCell ref="E24:H24"/>
    <mergeCell ref="J24:J25"/>
    <mergeCell ref="K24:K25"/>
    <mergeCell ref="L26:L32"/>
    <mergeCell ref="A28:A32"/>
    <mergeCell ref="C26:C27"/>
    <mergeCell ref="D26:D27"/>
    <mergeCell ref="A1:L3"/>
    <mergeCell ref="A4:B4"/>
    <mergeCell ref="A5:B5"/>
    <mergeCell ref="A8:L8"/>
    <mergeCell ref="E10:H10"/>
    <mergeCell ref="J10:J11"/>
    <mergeCell ref="K10:K11"/>
    <mergeCell ref="L10:L11"/>
    <mergeCell ref="A10:A11"/>
    <mergeCell ref="B10:B11"/>
    <mergeCell ref="A9:L9"/>
    <mergeCell ref="C10:C11"/>
    <mergeCell ref="D10:D11"/>
    <mergeCell ref="A7:L7"/>
    <mergeCell ref="A6:B6"/>
    <mergeCell ref="C4:F4"/>
    <mergeCell ref="C5:F5"/>
    <mergeCell ref="I10:I11"/>
    <mergeCell ref="A12:A16"/>
    <mergeCell ref="A51:A56"/>
    <mergeCell ref="C12:C13"/>
    <mergeCell ref="G12:G13"/>
    <mergeCell ref="H12:H13"/>
    <mergeCell ref="A17:A18"/>
    <mergeCell ref="J12:J13"/>
    <mergeCell ref="K12:K13"/>
    <mergeCell ref="L12:L13"/>
    <mergeCell ref="D12:D13"/>
    <mergeCell ref="E12:E13"/>
    <mergeCell ref="F12:F13"/>
    <mergeCell ref="A23:L23"/>
    <mergeCell ref="A22:L22"/>
    <mergeCell ref="L24:L25"/>
    <mergeCell ref="L40:L42"/>
    <mergeCell ref="C54:C56"/>
    <mergeCell ref="E26:E27"/>
    <mergeCell ref="F26:F27"/>
    <mergeCell ref="G26:G27"/>
    <mergeCell ref="H26:H27"/>
    <mergeCell ref="K26:K27"/>
    <mergeCell ref="L38:L39"/>
    <mergeCell ref="K40:K42"/>
    <mergeCell ref="F54:F56"/>
    <mergeCell ref="G54:G56"/>
    <mergeCell ref="H54:H56"/>
    <mergeCell ref="C6:F6"/>
    <mergeCell ref="G4:J4"/>
    <mergeCell ref="G5:J5"/>
    <mergeCell ref="G6:J6"/>
    <mergeCell ref="K4:L4"/>
    <mergeCell ref="K5:L5"/>
    <mergeCell ref="K6:L6"/>
    <mergeCell ref="I12:I13"/>
    <mergeCell ref="I24:I25"/>
    <mergeCell ref="I26:I27"/>
    <mergeCell ref="I38:I39"/>
    <mergeCell ref="I49:I50"/>
    <mergeCell ref="A19:K19"/>
    <mergeCell ref="A20:K20"/>
    <mergeCell ref="A33:K33"/>
    <mergeCell ref="A34:K34"/>
    <mergeCell ref="K49:K50"/>
    <mergeCell ref="A37:L37"/>
    <mergeCell ref="J38:J39"/>
    <mergeCell ref="A24:A25"/>
    <mergeCell ref="B24:B25"/>
  </mergeCells>
  <dataValidations count="3">
    <dataValidation allowBlank="1" showErrorMessage="1" sqref="E38:E39 E24:E25 F25:I25 E10:E11 F11:I11 E49:E50 F50:I50 F39:I39"/>
    <dataValidation allowBlank="1" showInputMessage="1" showErrorMessage="1" promptTitle="Metas Parciales" prompt="Definir las metas realizadas durante el periodo a evaluar." sqref="F45:I46 D45:D46"/>
    <dataValidation allowBlank="1" showInputMessage="1" showErrorMessage="1" promptTitle="Cantidad Programada" prompt="Unidades esperada realizar durante la vigencia" sqref="E45:E46 J45:J46"/>
  </dataValidations>
  <printOptions horizontalCentered="1"/>
  <pageMargins left="0.70866141732283472" right="0.70866141732283472" top="0.74803149606299213" bottom="0.74803149606299213" header="0.31496062992125984" footer="0.31496062992125984"/>
  <pageSetup paperSize="14" scale="70" orientation="landscape" r:id="rId1"/>
  <headerFooter>
    <oddFooter>Página &amp;P</oddFooter>
  </headerFooter>
  <legacyDrawing r:id="rId2"/>
</worksheet>
</file>

<file path=xl/worksheets/sheet12.xml><?xml version="1.0" encoding="utf-8"?>
<worksheet xmlns="http://schemas.openxmlformats.org/spreadsheetml/2006/main" xmlns:r="http://schemas.openxmlformats.org/officeDocument/2006/relationships">
  <sheetPr>
    <tabColor rgb="FF99CC00"/>
  </sheetPr>
  <dimension ref="A1:AR928"/>
  <sheetViews>
    <sheetView topLeftCell="A16" zoomScale="80" zoomScaleNormal="80" workbookViewId="0">
      <selection activeCell="O5" sqref="O5"/>
    </sheetView>
  </sheetViews>
  <sheetFormatPr baseColWidth="10" defaultColWidth="7.81640625" defaultRowHeight="14.4"/>
  <cols>
    <col min="1" max="1" width="7.81640625" style="477" customWidth="1"/>
    <col min="2" max="2" width="12.08984375" style="477" customWidth="1"/>
    <col min="3" max="3" width="11.1796875" style="477" customWidth="1"/>
    <col min="4" max="4" width="14.90625" style="477" customWidth="1"/>
    <col min="5" max="5" width="8.08984375" style="477" customWidth="1"/>
    <col min="6" max="6" width="11.36328125" style="477" customWidth="1"/>
    <col min="7" max="7" width="15.1796875" style="477" customWidth="1"/>
    <col min="8" max="8" width="6" style="477" customWidth="1"/>
    <col min="9" max="9" width="12.1796875" style="477" customWidth="1"/>
    <col min="10" max="10" width="7.81640625" style="477"/>
    <col min="11" max="13" width="13.81640625" style="477" customWidth="1"/>
    <col min="14" max="241" width="7.81640625" style="477"/>
    <col min="242" max="249" width="7.81640625" style="477" customWidth="1"/>
    <col min="250" max="250" width="8.36328125" style="477" bestFit="1" customWidth="1"/>
    <col min="251" max="251" width="22.453125" style="477" customWidth="1"/>
    <col min="252" max="252" width="19.1796875" style="477" customWidth="1"/>
    <col min="253" max="253" width="7.81640625" style="477" customWidth="1"/>
    <col min="254" max="254" width="16" style="477" customWidth="1"/>
    <col min="255" max="255" width="7.81640625" style="477" customWidth="1"/>
    <col min="256" max="256" width="12.6328125" style="477" customWidth="1"/>
    <col min="257" max="260" width="7.81640625" style="477" customWidth="1"/>
    <col min="261" max="497" width="7.81640625" style="477"/>
    <col min="498" max="505" width="7.81640625" style="477" customWidth="1"/>
    <col min="506" max="506" width="8.36328125" style="477" bestFit="1" customWidth="1"/>
    <col min="507" max="507" width="22.453125" style="477" customWidth="1"/>
    <col min="508" max="508" width="19.1796875" style="477" customWidth="1"/>
    <col min="509" max="509" width="7.81640625" style="477" customWidth="1"/>
    <col min="510" max="510" width="16" style="477" customWidth="1"/>
    <col min="511" max="511" width="7.81640625" style="477" customWidth="1"/>
    <col min="512" max="512" width="12.6328125" style="477" customWidth="1"/>
    <col min="513" max="516" width="7.81640625" style="477" customWidth="1"/>
    <col min="517" max="753" width="7.81640625" style="477"/>
    <col min="754" max="761" width="7.81640625" style="477" customWidth="1"/>
    <col min="762" max="762" width="8.36328125" style="477" bestFit="1" customWidth="1"/>
    <col min="763" max="763" width="22.453125" style="477" customWidth="1"/>
    <col min="764" max="764" width="19.1796875" style="477" customWidth="1"/>
    <col min="765" max="765" width="7.81640625" style="477" customWidth="1"/>
    <col min="766" max="766" width="16" style="477" customWidth="1"/>
    <col min="767" max="767" width="7.81640625" style="477" customWidth="1"/>
    <col min="768" max="768" width="12.6328125" style="477" customWidth="1"/>
    <col min="769" max="772" width="7.81640625" style="477" customWidth="1"/>
    <col min="773" max="1009" width="7.81640625" style="477"/>
    <col min="1010" max="1017" width="7.81640625" style="477" customWidth="1"/>
    <col min="1018" max="1018" width="8.36328125" style="477" bestFit="1" customWidth="1"/>
    <col min="1019" max="1019" width="22.453125" style="477" customWidth="1"/>
    <col min="1020" max="1020" width="19.1796875" style="477" customWidth="1"/>
    <col min="1021" max="1021" width="7.81640625" style="477" customWidth="1"/>
    <col min="1022" max="1022" width="16" style="477" customWidth="1"/>
    <col min="1023" max="1023" width="7.81640625" style="477" customWidth="1"/>
    <col min="1024" max="1024" width="12.6328125" style="477" customWidth="1"/>
    <col min="1025" max="1028" width="7.81640625" style="477" customWidth="1"/>
    <col min="1029" max="1265" width="7.81640625" style="477"/>
    <col min="1266" max="1273" width="7.81640625" style="477" customWidth="1"/>
    <col min="1274" max="1274" width="8.36328125" style="477" bestFit="1" customWidth="1"/>
    <col min="1275" max="1275" width="22.453125" style="477" customWidth="1"/>
    <col min="1276" max="1276" width="19.1796875" style="477" customWidth="1"/>
    <col min="1277" max="1277" width="7.81640625" style="477" customWidth="1"/>
    <col min="1278" max="1278" width="16" style="477" customWidth="1"/>
    <col min="1279" max="1279" width="7.81640625" style="477" customWidth="1"/>
    <col min="1280" max="1280" width="12.6328125" style="477" customWidth="1"/>
    <col min="1281" max="1284" width="7.81640625" style="477" customWidth="1"/>
    <col min="1285" max="1521" width="7.81640625" style="477"/>
    <col min="1522" max="1529" width="7.81640625" style="477" customWidth="1"/>
    <col min="1530" max="1530" width="8.36328125" style="477" bestFit="1" customWidth="1"/>
    <col min="1531" max="1531" width="22.453125" style="477" customWidth="1"/>
    <col min="1532" max="1532" width="19.1796875" style="477" customWidth="1"/>
    <col min="1533" max="1533" width="7.81640625" style="477" customWidth="1"/>
    <col min="1534" max="1534" width="16" style="477" customWidth="1"/>
    <col min="1535" max="1535" width="7.81640625" style="477" customWidth="1"/>
    <col min="1536" max="1536" width="12.6328125" style="477" customWidth="1"/>
    <col min="1537" max="1540" width="7.81640625" style="477" customWidth="1"/>
    <col min="1541" max="1777" width="7.81640625" style="477"/>
    <col min="1778" max="1785" width="7.81640625" style="477" customWidth="1"/>
    <col min="1786" max="1786" width="8.36328125" style="477" bestFit="1" customWidth="1"/>
    <col min="1787" max="1787" width="22.453125" style="477" customWidth="1"/>
    <col min="1788" max="1788" width="19.1796875" style="477" customWidth="1"/>
    <col min="1789" max="1789" width="7.81640625" style="477" customWidth="1"/>
    <col min="1790" max="1790" width="16" style="477" customWidth="1"/>
    <col min="1791" max="1791" width="7.81640625" style="477" customWidth="1"/>
    <col min="1792" max="1792" width="12.6328125" style="477" customWidth="1"/>
    <col min="1793" max="1796" width="7.81640625" style="477" customWidth="1"/>
    <col min="1797" max="2033" width="7.81640625" style="477"/>
    <col min="2034" max="2041" width="7.81640625" style="477" customWidth="1"/>
    <col min="2042" max="2042" width="8.36328125" style="477" bestFit="1" customWidth="1"/>
    <col min="2043" max="2043" width="22.453125" style="477" customWidth="1"/>
    <col min="2044" max="2044" width="19.1796875" style="477" customWidth="1"/>
    <col min="2045" max="2045" width="7.81640625" style="477" customWidth="1"/>
    <col min="2046" max="2046" width="16" style="477" customWidth="1"/>
    <col min="2047" max="2047" width="7.81640625" style="477" customWidth="1"/>
    <col min="2048" max="2048" width="12.6328125" style="477" customWidth="1"/>
    <col min="2049" max="2052" width="7.81640625" style="477" customWidth="1"/>
    <col min="2053" max="2289" width="7.81640625" style="477"/>
    <col min="2290" max="2297" width="7.81640625" style="477" customWidth="1"/>
    <col min="2298" max="2298" width="8.36328125" style="477" bestFit="1" customWidth="1"/>
    <col min="2299" max="2299" width="22.453125" style="477" customWidth="1"/>
    <col min="2300" max="2300" width="19.1796875" style="477" customWidth="1"/>
    <col min="2301" max="2301" width="7.81640625" style="477" customWidth="1"/>
    <col min="2302" max="2302" width="16" style="477" customWidth="1"/>
    <col min="2303" max="2303" width="7.81640625" style="477" customWidth="1"/>
    <col min="2304" max="2304" width="12.6328125" style="477" customWidth="1"/>
    <col min="2305" max="2308" width="7.81640625" style="477" customWidth="1"/>
    <col min="2309" max="2545" width="7.81640625" style="477"/>
    <col min="2546" max="2553" width="7.81640625" style="477" customWidth="1"/>
    <col min="2554" max="2554" width="8.36328125" style="477" bestFit="1" customWidth="1"/>
    <col min="2555" max="2555" width="22.453125" style="477" customWidth="1"/>
    <col min="2556" max="2556" width="19.1796875" style="477" customWidth="1"/>
    <col min="2557" max="2557" width="7.81640625" style="477" customWidth="1"/>
    <col min="2558" max="2558" width="16" style="477" customWidth="1"/>
    <col min="2559" max="2559" width="7.81640625" style="477" customWidth="1"/>
    <col min="2560" max="2560" width="12.6328125" style="477" customWidth="1"/>
    <col min="2561" max="2564" width="7.81640625" style="477" customWidth="1"/>
    <col min="2565" max="2801" width="7.81640625" style="477"/>
    <col min="2802" max="2809" width="7.81640625" style="477" customWidth="1"/>
    <col min="2810" max="2810" width="8.36328125" style="477" bestFit="1" customWidth="1"/>
    <col min="2811" max="2811" width="22.453125" style="477" customWidth="1"/>
    <col min="2812" max="2812" width="19.1796875" style="477" customWidth="1"/>
    <col min="2813" max="2813" width="7.81640625" style="477" customWidth="1"/>
    <col min="2814" max="2814" width="16" style="477" customWidth="1"/>
    <col min="2815" max="2815" width="7.81640625" style="477" customWidth="1"/>
    <col min="2816" max="2816" width="12.6328125" style="477" customWidth="1"/>
    <col min="2817" max="2820" width="7.81640625" style="477" customWidth="1"/>
    <col min="2821" max="3057" width="7.81640625" style="477"/>
    <col min="3058" max="3065" width="7.81640625" style="477" customWidth="1"/>
    <col min="3066" max="3066" width="8.36328125" style="477" bestFit="1" customWidth="1"/>
    <col min="3067" max="3067" width="22.453125" style="477" customWidth="1"/>
    <col min="3068" max="3068" width="19.1796875" style="477" customWidth="1"/>
    <col min="3069" max="3069" width="7.81640625" style="477" customWidth="1"/>
    <col min="3070" max="3070" width="16" style="477" customWidth="1"/>
    <col min="3071" max="3071" width="7.81640625" style="477" customWidth="1"/>
    <col min="3072" max="3072" width="12.6328125" style="477" customWidth="1"/>
    <col min="3073" max="3076" width="7.81640625" style="477" customWidth="1"/>
    <col min="3077" max="3313" width="7.81640625" style="477"/>
    <col min="3314" max="3321" width="7.81640625" style="477" customWidth="1"/>
    <col min="3322" max="3322" width="8.36328125" style="477" bestFit="1" customWidth="1"/>
    <col min="3323" max="3323" width="22.453125" style="477" customWidth="1"/>
    <col min="3324" max="3324" width="19.1796875" style="477" customWidth="1"/>
    <col min="3325" max="3325" width="7.81640625" style="477" customWidth="1"/>
    <col min="3326" max="3326" width="16" style="477" customWidth="1"/>
    <col min="3327" max="3327" width="7.81640625" style="477" customWidth="1"/>
    <col min="3328" max="3328" width="12.6328125" style="477" customWidth="1"/>
    <col min="3329" max="3332" width="7.81640625" style="477" customWidth="1"/>
    <col min="3333" max="3569" width="7.81640625" style="477"/>
    <col min="3570" max="3577" width="7.81640625" style="477" customWidth="1"/>
    <col min="3578" max="3578" width="8.36328125" style="477" bestFit="1" customWidth="1"/>
    <col min="3579" max="3579" width="22.453125" style="477" customWidth="1"/>
    <col min="3580" max="3580" width="19.1796875" style="477" customWidth="1"/>
    <col min="3581" max="3581" width="7.81640625" style="477" customWidth="1"/>
    <col min="3582" max="3582" width="16" style="477" customWidth="1"/>
    <col min="3583" max="3583" width="7.81640625" style="477" customWidth="1"/>
    <col min="3584" max="3584" width="12.6328125" style="477" customWidth="1"/>
    <col min="3585" max="3588" width="7.81640625" style="477" customWidth="1"/>
    <col min="3589" max="3825" width="7.81640625" style="477"/>
    <col min="3826" max="3833" width="7.81640625" style="477" customWidth="1"/>
    <col min="3834" max="3834" width="8.36328125" style="477" bestFit="1" customWidth="1"/>
    <col min="3835" max="3835" width="22.453125" style="477" customWidth="1"/>
    <col min="3836" max="3836" width="19.1796875" style="477" customWidth="1"/>
    <col min="3837" max="3837" width="7.81640625" style="477" customWidth="1"/>
    <col min="3838" max="3838" width="16" style="477" customWidth="1"/>
    <col min="3839" max="3839" width="7.81640625" style="477" customWidth="1"/>
    <col min="3840" max="3840" width="12.6328125" style="477" customWidth="1"/>
    <col min="3841" max="3844" width="7.81640625" style="477" customWidth="1"/>
    <col min="3845" max="4081" width="7.81640625" style="477"/>
    <col min="4082" max="4089" width="7.81640625" style="477" customWidth="1"/>
    <col min="4090" max="4090" width="8.36328125" style="477" bestFit="1" customWidth="1"/>
    <col min="4091" max="4091" width="22.453125" style="477" customWidth="1"/>
    <col min="4092" max="4092" width="19.1796875" style="477" customWidth="1"/>
    <col min="4093" max="4093" width="7.81640625" style="477" customWidth="1"/>
    <col min="4094" max="4094" width="16" style="477" customWidth="1"/>
    <col min="4095" max="4095" width="7.81640625" style="477" customWidth="1"/>
    <col min="4096" max="4096" width="12.6328125" style="477" customWidth="1"/>
    <col min="4097" max="4100" width="7.81640625" style="477" customWidth="1"/>
    <col min="4101" max="4337" width="7.81640625" style="477"/>
    <col min="4338" max="4345" width="7.81640625" style="477" customWidth="1"/>
    <col min="4346" max="4346" width="8.36328125" style="477" bestFit="1" customWidth="1"/>
    <col min="4347" max="4347" width="22.453125" style="477" customWidth="1"/>
    <col min="4348" max="4348" width="19.1796875" style="477" customWidth="1"/>
    <col min="4349" max="4349" width="7.81640625" style="477" customWidth="1"/>
    <col min="4350" max="4350" width="16" style="477" customWidth="1"/>
    <col min="4351" max="4351" width="7.81640625" style="477" customWidth="1"/>
    <col min="4352" max="4352" width="12.6328125" style="477" customWidth="1"/>
    <col min="4353" max="4356" width="7.81640625" style="477" customWidth="1"/>
    <col min="4357" max="4593" width="7.81640625" style="477"/>
    <col min="4594" max="4601" width="7.81640625" style="477" customWidth="1"/>
    <col min="4602" max="4602" width="8.36328125" style="477" bestFit="1" customWidth="1"/>
    <col min="4603" max="4603" width="22.453125" style="477" customWidth="1"/>
    <col min="4604" max="4604" width="19.1796875" style="477" customWidth="1"/>
    <col min="4605" max="4605" width="7.81640625" style="477" customWidth="1"/>
    <col min="4606" max="4606" width="16" style="477" customWidth="1"/>
    <col min="4607" max="4607" width="7.81640625" style="477" customWidth="1"/>
    <col min="4608" max="4608" width="12.6328125" style="477" customWidth="1"/>
    <col min="4609" max="4612" width="7.81640625" style="477" customWidth="1"/>
    <col min="4613" max="4849" width="7.81640625" style="477"/>
    <col min="4850" max="4857" width="7.81640625" style="477" customWidth="1"/>
    <col min="4858" max="4858" width="8.36328125" style="477" bestFit="1" customWidth="1"/>
    <col min="4859" max="4859" width="22.453125" style="477" customWidth="1"/>
    <col min="4860" max="4860" width="19.1796875" style="477" customWidth="1"/>
    <col min="4861" max="4861" width="7.81640625" style="477" customWidth="1"/>
    <col min="4862" max="4862" width="16" style="477" customWidth="1"/>
    <col min="4863" max="4863" width="7.81640625" style="477" customWidth="1"/>
    <col min="4864" max="4864" width="12.6328125" style="477" customWidth="1"/>
    <col min="4865" max="4868" width="7.81640625" style="477" customWidth="1"/>
    <col min="4869" max="5105" width="7.81640625" style="477"/>
    <col min="5106" max="5113" width="7.81640625" style="477" customWidth="1"/>
    <col min="5114" max="5114" width="8.36328125" style="477" bestFit="1" customWidth="1"/>
    <col min="5115" max="5115" width="22.453125" style="477" customWidth="1"/>
    <col min="5116" max="5116" width="19.1796875" style="477" customWidth="1"/>
    <col min="5117" max="5117" width="7.81640625" style="477" customWidth="1"/>
    <col min="5118" max="5118" width="16" style="477" customWidth="1"/>
    <col min="5119" max="5119" width="7.81640625" style="477" customWidth="1"/>
    <col min="5120" max="5120" width="12.6328125" style="477" customWidth="1"/>
    <col min="5121" max="5124" width="7.81640625" style="477" customWidth="1"/>
    <col min="5125" max="5361" width="7.81640625" style="477"/>
    <col min="5362" max="5369" width="7.81640625" style="477" customWidth="1"/>
    <col min="5370" max="5370" width="8.36328125" style="477" bestFit="1" customWidth="1"/>
    <col min="5371" max="5371" width="22.453125" style="477" customWidth="1"/>
    <col min="5372" max="5372" width="19.1796875" style="477" customWidth="1"/>
    <col min="5373" max="5373" width="7.81640625" style="477" customWidth="1"/>
    <col min="5374" max="5374" width="16" style="477" customWidth="1"/>
    <col min="5375" max="5375" width="7.81640625" style="477" customWidth="1"/>
    <col min="5376" max="5376" width="12.6328125" style="477" customWidth="1"/>
    <col min="5377" max="5380" width="7.81640625" style="477" customWidth="1"/>
    <col min="5381" max="5617" width="7.81640625" style="477"/>
    <col min="5618" max="5625" width="7.81640625" style="477" customWidth="1"/>
    <col min="5626" max="5626" width="8.36328125" style="477" bestFit="1" customWidth="1"/>
    <col min="5627" max="5627" width="22.453125" style="477" customWidth="1"/>
    <col min="5628" max="5628" width="19.1796875" style="477" customWidth="1"/>
    <col min="5629" max="5629" width="7.81640625" style="477" customWidth="1"/>
    <col min="5630" max="5630" width="16" style="477" customWidth="1"/>
    <col min="5631" max="5631" width="7.81640625" style="477" customWidth="1"/>
    <col min="5632" max="5632" width="12.6328125" style="477" customWidth="1"/>
    <col min="5633" max="5636" width="7.81640625" style="477" customWidth="1"/>
    <col min="5637" max="5873" width="7.81640625" style="477"/>
    <col min="5874" max="5881" width="7.81640625" style="477" customWidth="1"/>
    <col min="5882" max="5882" width="8.36328125" style="477" bestFit="1" customWidth="1"/>
    <col min="5883" max="5883" width="22.453125" style="477" customWidth="1"/>
    <col min="5884" max="5884" width="19.1796875" style="477" customWidth="1"/>
    <col min="5885" max="5885" width="7.81640625" style="477" customWidth="1"/>
    <col min="5886" max="5886" width="16" style="477" customWidth="1"/>
    <col min="5887" max="5887" width="7.81640625" style="477" customWidth="1"/>
    <col min="5888" max="5888" width="12.6328125" style="477" customWidth="1"/>
    <col min="5889" max="5892" width="7.81640625" style="477" customWidth="1"/>
    <col min="5893" max="6129" width="7.81640625" style="477"/>
    <col min="6130" max="6137" width="7.81640625" style="477" customWidth="1"/>
    <col min="6138" max="6138" width="8.36328125" style="477" bestFit="1" customWidth="1"/>
    <col min="6139" max="6139" width="22.453125" style="477" customWidth="1"/>
    <col min="6140" max="6140" width="19.1796875" style="477" customWidth="1"/>
    <col min="6141" max="6141" width="7.81640625" style="477" customWidth="1"/>
    <col min="6142" max="6142" width="16" style="477" customWidth="1"/>
    <col min="6143" max="6143" width="7.81640625" style="477" customWidth="1"/>
    <col min="6144" max="6144" width="12.6328125" style="477" customWidth="1"/>
    <col min="6145" max="6148" width="7.81640625" style="477" customWidth="1"/>
    <col min="6149" max="6385" width="7.81640625" style="477"/>
    <col min="6386" max="6393" width="7.81640625" style="477" customWidth="1"/>
    <col min="6394" max="6394" width="8.36328125" style="477" bestFit="1" customWidth="1"/>
    <col min="6395" max="6395" width="22.453125" style="477" customWidth="1"/>
    <col min="6396" max="6396" width="19.1796875" style="477" customWidth="1"/>
    <col min="6397" max="6397" width="7.81640625" style="477" customWidth="1"/>
    <col min="6398" max="6398" width="16" style="477" customWidth="1"/>
    <col min="6399" max="6399" width="7.81640625" style="477" customWidth="1"/>
    <col min="6400" max="6400" width="12.6328125" style="477" customWidth="1"/>
    <col min="6401" max="6404" width="7.81640625" style="477" customWidth="1"/>
    <col min="6405" max="6641" width="7.81640625" style="477"/>
    <col min="6642" max="6649" width="7.81640625" style="477" customWidth="1"/>
    <col min="6650" max="6650" width="8.36328125" style="477" bestFit="1" customWidth="1"/>
    <col min="6651" max="6651" width="22.453125" style="477" customWidth="1"/>
    <col min="6652" max="6652" width="19.1796875" style="477" customWidth="1"/>
    <col min="6653" max="6653" width="7.81640625" style="477" customWidth="1"/>
    <col min="6654" max="6654" width="16" style="477" customWidth="1"/>
    <col min="6655" max="6655" width="7.81640625" style="477" customWidth="1"/>
    <col min="6656" max="6656" width="12.6328125" style="477" customWidth="1"/>
    <col min="6657" max="6660" width="7.81640625" style="477" customWidth="1"/>
    <col min="6661" max="6897" width="7.81640625" style="477"/>
    <col min="6898" max="6905" width="7.81640625" style="477" customWidth="1"/>
    <col min="6906" max="6906" width="8.36328125" style="477" bestFit="1" customWidth="1"/>
    <col min="6907" max="6907" width="22.453125" style="477" customWidth="1"/>
    <col min="6908" max="6908" width="19.1796875" style="477" customWidth="1"/>
    <col min="6909" max="6909" width="7.81640625" style="477" customWidth="1"/>
    <col min="6910" max="6910" width="16" style="477" customWidth="1"/>
    <col min="6911" max="6911" width="7.81640625" style="477" customWidth="1"/>
    <col min="6912" max="6912" width="12.6328125" style="477" customWidth="1"/>
    <col min="6913" max="6916" width="7.81640625" style="477" customWidth="1"/>
    <col min="6917" max="7153" width="7.81640625" style="477"/>
    <col min="7154" max="7161" width="7.81640625" style="477" customWidth="1"/>
    <col min="7162" max="7162" width="8.36328125" style="477" bestFit="1" customWidth="1"/>
    <col min="7163" max="7163" width="22.453125" style="477" customWidth="1"/>
    <col min="7164" max="7164" width="19.1796875" style="477" customWidth="1"/>
    <col min="7165" max="7165" width="7.81640625" style="477" customWidth="1"/>
    <col min="7166" max="7166" width="16" style="477" customWidth="1"/>
    <col min="7167" max="7167" width="7.81640625" style="477" customWidth="1"/>
    <col min="7168" max="7168" width="12.6328125" style="477" customWidth="1"/>
    <col min="7169" max="7172" width="7.81640625" style="477" customWidth="1"/>
    <col min="7173" max="7409" width="7.81640625" style="477"/>
    <col min="7410" max="7417" width="7.81640625" style="477" customWidth="1"/>
    <col min="7418" max="7418" width="8.36328125" style="477" bestFit="1" customWidth="1"/>
    <col min="7419" max="7419" width="22.453125" style="477" customWidth="1"/>
    <col min="7420" max="7420" width="19.1796875" style="477" customWidth="1"/>
    <col min="7421" max="7421" width="7.81640625" style="477" customWidth="1"/>
    <col min="7422" max="7422" width="16" style="477" customWidth="1"/>
    <col min="7423" max="7423" width="7.81640625" style="477" customWidth="1"/>
    <col min="7424" max="7424" width="12.6328125" style="477" customWidth="1"/>
    <col min="7425" max="7428" width="7.81640625" style="477" customWidth="1"/>
    <col min="7429" max="7665" width="7.81640625" style="477"/>
    <col min="7666" max="7673" width="7.81640625" style="477" customWidth="1"/>
    <col min="7674" max="7674" width="8.36328125" style="477" bestFit="1" customWidth="1"/>
    <col min="7675" max="7675" width="22.453125" style="477" customWidth="1"/>
    <col min="7676" max="7676" width="19.1796875" style="477" customWidth="1"/>
    <col min="7677" max="7677" width="7.81640625" style="477" customWidth="1"/>
    <col min="7678" max="7678" width="16" style="477" customWidth="1"/>
    <col min="7679" max="7679" width="7.81640625" style="477" customWidth="1"/>
    <col min="7680" max="7680" width="12.6328125" style="477" customWidth="1"/>
    <col min="7681" max="7684" width="7.81640625" style="477" customWidth="1"/>
    <col min="7685" max="7921" width="7.81640625" style="477"/>
    <col min="7922" max="7929" width="7.81640625" style="477" customWidth="1"/>
    <col min="7930" max="7930" width="8.36328125" style="477" bestFit="1" customWidth="1"/>
    <col min="7931" max="7931" width="22.453125" style="477" customWidth="1"/>
    <col min="7932" max="7932" width="19.1796875" style="477" customWidth="1"/>
    <col min="7933" max="7933" width="7.81640625" style="477" customWidth="1"/>
    <col min="7934" max="7934" width="16" style="477" customWidth="1"/>
    <col min="7935" max="7935" width="7.81640625" style="477" customWidth="1"/>
    <col min="7936" max="7936" width="12.6328125" style="477" customWidth="1"/>
    <col min="7937" max="7940" width="7.81640625" style="477" customWidth="1"/>
    <col min="7941" max="8177" width="7.81640625" style="477"/>
    <col min="8178" max="8185" width="7.81640625" style="477" customWidth="1"/>
    <col min="8186" max="8186" width="8.36328125" style="477" bestFit="1" customWidth="1"/>
    <col min="8187" max="8187" width="22.453125" style="477" customWidth="1"/>
    <col min="8188" max="8188" width="19.1796875" style="477" customWidth="1"/>
    <col min="8189" max="8189" width="7.81640625" style="477" customWidth="1"/>
    <col min="8190" max="8190" width="16" style="477" customWidth="1"/>
    <col min="8191" max="8191" width="7.81640625" style="477" customWidth="1"/>
    <col min="8192" max="8192" width="12.6328125" style="477" customWidth="1"/>
    <col min="8193" max="8196" width="7.81640625" style="477" customWidth="1"/>
    <col min="8197" max="8433" width="7.81640625" style="477"/>
    <col min="8434" max="8441" width="7.81640625" style="477" customWidth="1"/>
    <col min="8442" max="8442" width="8.36328125" style="477" bestFit="1" customWidth="1"/>
    <col min="8443" max="8443" width="22.453125" style="477" customWidth="1"/>
    <col min="8444" max="8444" width="19.1796875" style="477" customWidth="1"/>
    <col min="8445" max="8445" width="7.81640625" style="477" customWidth="1"/>
    <col min="8446" max="8446" width="16" style="477" customWidth="1"/>
    <col min="8447" max="8447" width="7.81640625" style="477" customWidth="1"/>
    <col min="8448" max="8448" width="12.6328125" style="477" customWidth="1"/>
    <col min="8449" max="8452" width="7.81640625" style="477" customWidth="1"/>
    <col min="8453" max="8689" width="7.81640625" style="477"/>
    <col min="8690" max="8697" width="7.81640625" style="477" customWidth="1"/>
    <col min="8698" max="8698" width="8.36328125" style="477" bestFit="1" customWidth="1"/>
    <col min="8699" max="8699" width="22.453125" style="477" customWidth="1"/>
    <col min="8700" max="8700" width="19.1796875" style="477" customWidth="1"/>
    <col min="8701" max="8701" width="7.81640625" style="477" customWidth="1"/>
    <col min="8702" max="8702" width="16" style="477" customWidth="1"/>
    <col min="8703" max="8703" width="7.81640625" style="477" customWidth="1"/>
    <col min="8704" max="8704" width="12.6328125" style="477" customWidth="1"/>
    <col min="8705" max="8708" width="7.81640625" style="477" customWidth="1"/>
    <col min="8709" max="8945" width="7.81640625" style="477"/>
    <col min="8946" max="8953" width="7.81640625" style="477" customWidth="1"/>
    <col min="8954" max="8954" width="8.36328125" style="477" bestFit="1" customWidth="1"/>
    <col min="8955" max="8955" width="22.453125" style="477" customWidth="1"/>
    <col min="8956" max="8956" width="19.1796875" style="477" customWidth="1"/>
    <col min="8957" max="8957" width="7.81640625" style="477" customWidth="1"/>
    <col min="8958" max="8958" width="16" style="477" customWidth="1"/>
    <col min="8959" max="8959" width="7.81640625" style="477" customWidth="1"/>
    <col min="8960" max="8960" width="12.6328125" style="477" customWidth="1"/>
    <col min="8961" max="8964" width="7.81640625" style="477" customWidth="1"/>
    <col min="8965" max="9201" width="7.81640625" style="477"/>
    <col min="9202" max="9209" width="7.81640625" style="477" customWidth="1"/>
    <col min="9210" max="9210" width="8.36328125" style="477" bestFit="1" customWidth="1"/>
    <col min="9211" max="9211" width="22.453125" style="477" customWidth="1"/>
    <col min="9212" max="9212" width="19.1796875" style="477" customWidth="1"/>
    <col min="9213" max="9213" width="7.81640625" style="477" customWidth="1"/>
    <col min="9214" max="9214" width="16" style="477" customWidth="1"/>
    <col min="9215" max="9215" width="7.81640625" style="477" customWidth="1"/>
    <col min="9216" max="9216" width="12.6328125" style="477" customWidth="1"/>
    <col min="9217" max="9220" width="7.81640625" style="477" customWidth="1"/>
    <col min="9221" max="9457" width="7.81640625" style="477"/>
    <col min="9458" max="9465" width="7.81640625" style="477" customWidth="1"/>
    <col min="9466" max="9466" width="8.36328125" style="477" bestFit="1" customWidth="1"/>
    <col min="9467" max="9467" width="22.453125" style="477" customWidth="1"/>
    <col min="9468" max="9468" width="19.1796875" style="477" customWidth="1"/>
    <col min="9469" max="9469" width="7.81640625" style="477" customWidth="1"/>
    <col min="9470" max="9470" width="16" style="477" customWidth="1"/>
    <col min="9471" max="9471" width="7.81640625" style="477" customWidth="1"/>
    <col min="9472" max="9472" width="12.6328125" style="477" customWidth="1"/>
    <col min="9473" max="9476" width="7.81640625" style="477" customWidth="1"/>
    <col min="9477" max="9713" width="7.81640625" style="477"/>
    <col min="9714" max="9721" width="7.81640625" style="477" customWidth="1"/>
    <col min="9722" max="9722" width="8.36328125" style="477" bestFit="1" customWidth="1"/>
    <col min="9723" max="9723" width="22.453125" style="477" customWidth="1"/>
    <col min="9724" max="9724" width="19.1796875" style="477" customWidth="1"/>
    <col min="9725" max="9725" width="7.81640625" style="477" customWidth="1"/>
    <col min="9726" max="9726" width="16" style="477" customWidth="1"/>
    <col min="9727" max="9727" width="7.81640625" style="477" customWidth="1"/>
    <col min="9728" max="9728" width="12.6328125" style="477" customWidth="1"/>
    <col min="9729" max="9732" width="7.81640625" style="477" customWidth="1"/>
    <col min="9733" max="9969" width="7.81640625" style="477"/>
    <col min="9970" max="9977" width="7.81640625" style="477" customWidth="1"/>
    <col min="9978" max="9978" width="8.36328125" style="477" bestFit="1" customWidth="1"/>
    <col min="9979" max="9979" width="22.453125" style="477" customWidth="1"/>
    <col min="9980" max="9980" width="19.1796875" style="477" customWidth="1"/>
    <col min="9981" max="9981" width="7.81640625" style="477" customWidth="1"/>
    <col min="9982" max="9982" width="16" style="477" customWidth="1"/>
    <col min="9983" max="9983" width="7.81640625" style="477" customWidth="1"/>
    <col min="9984" max="9984" width="12.6328125" style="477" customWidth="1"/>
    <col min="9985" max="9988" width="7.81640625" style="477" customWidth="1"/>
    <col min="9989" max="10225" width="7.81640625" style="477"/>
    <col min="10226" max="10233" width="7.81640625" style="477" customWidth="1"/>
    <col min="10234" max="10234" width="8.36328125" style="477" bestFit="1" customWidth="1"/>
    <col min="10235" max="10235" width="22.453125" style="477" customWidth="1"/>
    <col min="10236" max="10236" width="19.1796875" style="477" customWidth="1"/>
    <col min="10237" max="10237" width="7.81640625" style="477" customWidth="1"/>
    <col min="10238" max="10238" width="16" style="477" customWidth="1"/>
    <col min="10239" max="10239" width="7.81640625" style="477" customWidth="1"/>
    <col min="10240" max="10240" width="12.6328125" style="477" customWidth="1"/>
    <col min="10241" max="10244" width="7.81640625" style="477" customWidth="1"/>
    <col min="10245" max="10481" width="7.81640625" style="477"/>
    <col min="10482" max="10489" width="7.81640625" style="477" customWidth="1"/>
    <col min="10490" max="10490" width="8.36328125" style="477" bestFit="1" customWidth="1"/>
    <col min="10491" max="10491" width="22.453125" style="477" customWidth="1"/>
    <col min="10492" max="10492" width="19.1796875" style="477" customWidth="1"/>
    <col min="10493" max="10493" width="7.81640625" style="477" customWidth="1"/>
    <col min="10494" max="10494" width="16" style="477" customWidth="1"/>
    <col min="10495" max="10495" width="7.81640625" style="477" customWidth="1"/>
    <col min="10496" max="10496" width="12.6328125" style="477" customWidth="1"/>
    <col min="10497" max="10500" width="7.81640625" style="477" customWidth="1"/>
    <col min="10501" max="10737" width="7.81640625" style="477"/>
    <col min="10738" max="10745" width="7.81640625" style="477" customWidth="1"/>
    <col min="10746" max="10746" width="8.36328125" style="477" bestFit="1" customWidth="1"/>
    <col min="10747" max="10747" width="22.453125" style="477" customWidth="1"/>
    <col min="10748" max="10748" width="19.1796875" style="477" customWidth="1"/>
    <col min="10749" max="10749" width="7.81640625" style="477" customWidth="1"/>
    <col min="10750" max="10750" width="16" style="477" customWidth="1"/>
    <col min="10751" max="10751" width="7.81640625" style="477" customWidth="1"/>
    <col min="10752" max="10752" width="12.6328125" style="477" customWidth="1"/>
    <col min="10753" max="10756" width="7.81640625" style="477" customWidth="1"/>
    <col min="10757" max="10993" width="7.81640625" style="477"/>
    <col min="10994" max="11001" width="7.81640625" style="477" customWidth="1"/>
    <col min="11002" max="11002" width="8.36328125" style="477" bestFit="1" customWidth="1"/>
    <col min="11003" max="11003" width="22.453125" style="477" customWidth="1"/>
    <col min="11004" max="11004" width="19.1796875" style="477" customWidth="1"/>
    <col min="11005" max="11005" width="7.81640625" style="477" customWidth="1"/>
    <col min="11006" max="11006" width="16" style="477" customWidth="1"/>
    <col min="11007" max="11007" width="7.81640625" style="477" customWidth="1"/>
    <col min="11008" max="11008" width="12.6328125" style="477" customWidth="1"/>
    <col min="11009" max="11012" width="7.81640625" style="477" customWidth="1"/>
    <col min="11013" max="11249" width="7.81640625" style="477"/>
    <col min="11250" max="11257" width="7.81640625" style="477" customWidth="1"/>
    <col min="11258" max="11258" width="8.36328125" style="477" bestFit="1" customWidth="1"/>
    <col min="11259" max="11259" width="22.453125" style="477" customWidth="1"/>
    <col min="11260" max="11260" width="19.1796875" style="477" customWidth="1"/>
    <col min="11261" max="11261" width="7.81640625" style="477" customWidth="1"/>
    <col min="11262" max="11262" width="16" style="477" customWidth="1"/>
    <col min="11263" max="11263" width="7.81640625" style="477" customWidth="1"/>
    <col min="11264" max="11264" width="12.6328125" style="477" customWidth="1"/>
    <col min="11265" max="11268" width="7.81640625" style="477" customWidth="1"/>
    <col min="11269" max="11505" width="7.81640625" style="477"/>
    <col min="11506" max="11513" width="7.81640625" style="477" customWidth="1"/>
    <col min="11514" max="11514" width="8.36328125" style="477" bestFit="1" customWidth="1"/>
    <col min="11515" max="11515" width="22.453125" style="477" customWidth="1"/>
    <col min="11516" max="11516" width="19.1796875" style="477" customWidth="1"/>
    <col min="11517" max="11517" width="7.81640625" style="477" customWidth="1"/>
    <col min="11518" max="11518" width="16" style="477" customWidth="1"/>
    <col min="11519" max="11519" width="7.81640625" style="477" customWidth="1"/>
    <col min="11520" max="11520" width="12.6328125" style="477" customWidth="1"/>
    <col min="11521" max="11524" width="7.81640625" style="477" customWidth="1"/>
    <col min="11525" max="11761" width="7.81640625" style="477"/>
    <col min="11762" max="11769" width="7.81640625" style="477" customWidth="1"/>
    <col min="11770" max="11770" width="8.36328125" style="477" bestFit="1" customWidth="1"/>
    <col min="11771" max="11771" width="22.453125" style="477" customWidth="1"/>
    <col min="11772" max="11772" width="19.1796875" style="477" customWidth="1"/>
    <col min="11773" max="11773" width="7.81640625" style="477" customWidth="1"/>
    <col min="11774" max="11774" width="16" style="477" customWidth="1"/>
    <col min="11775" max="11775" width="7.81640625" style="477" customWidth="1"/>
    <col min="11776" max="11776" width="12.6328125" style="477" customWidth="1"/>
    <col min="11777" max="11780" width="7.81640625" style="477" customWidth="1"/>
    <col min="11781" max="12017" width="7.81640625" style="477"/>
    <col min="12018" max="12025" width="7.81640625" style="477" customWidth="1"/>
    <col min="12026" max="12026" width="8.36328125" style="477" bestFit="1" customWidth="1"/>
    <col min="12027" max="12027" width="22.453125" style="477" customWidth="1"/>
    <col min="12028" max="12028" width="19.1796875" style="477" customWidth="1"/>
    <col min="12029" max="12029" width="7.81640625" style="477" customWidth="1"/>
    <col min="12030" max="12030" width="16" style="477" customWidth="1"/>
    <col min="12031" max="12031" width="7.81640625" style="477" customWidth="1"/>
    <col min="12032" max="12032" width="12.6328125" style="477" customWidth="1"/>
    <col min="12033" max="12036" width="7.81640625" style="477" customWidth="1"/>
    <col min="12037" max="12273" width="7.81640625" style="477"/>
    <col min="12274" max="12281" width="7.81640625" style="477" customWidth="1"/>
    <col min="12282" max="12282" width="8.36328125" style="477" bestFit="1" customWidth="1"/>
    <col min="12283" max="12283" width="22.453125" style="477" customWidth="1"/>
    <col min="12284" max="12284" width="19.1796875" style="477" customWidth="1"/>
    <col min="12285" max="12285" width="7.81640625" style="477" customWidth="1"/>
    <col min="12286" max="12286" width="16" style="477" customWidth="1"/>
    <col min="12287" max="12287" width="7.81640625" style="477" customWidth="1"/>
    <col min="12288" max="12288" width="12.6328125" style="477" customWidth="1"/>
    <col min="12289" max="12292" width="7.81640625" style="477" customWidth="1"/>
    <col min="12293" max="12529" width="7.81640625" style="477"/>
    <col min="12530" max="12537" width="7.81640625" style="477" customWidth="1"/>
    <col min="12538" max="12538" width="8.36328125" style="477" bestFit="1" customWidth="1"/>
    <col min="12539" max="12539" width="22.453125" style="477" customWidth="1"/>
    <col min="12540" max="12540" width="19.1796875" style="477" customWidth="1"/>
    <col min="12541" max="12541" width="7.81640625" style="477" customWidth="1"/>
    <col min="12542" max="12542" width="16" style="477" customWidth="1"/>
    <col min="12543" max="12543" width="7.81640625" style="477" customWidth="1"/>
    <col min="12544" max="12544" width="12.6328125" style="477" customWidth="1"/>
    <col min="12545" max="12548" width="7.81640625" style="477" customWidth="1"/>
    <col min="12549" max="12785" width="7.81640625" style="477"/>
    <col min="12786" max="12793" width="7.81640625" style="477" customWidth="1"/>
    <col min="12794" max="12794" width="8.36328125" style="477" bestFit="1" customWidth="1"/>
    <col min="12795" max="12795" width="22.453125" style="477" customWidth="1"/>
    <col min="12796" max="12796" width="19.1796875" style="477" customWidth="1"/>
    <col min="12797" max="12797" width="7.81640625" style="477" customWidth="1"/>
    <col min="12798" max="12798" width="16" style="477" customWidth="1"/>
    <col min="12799" max="12799" width="7.81640625" style="477" customWidth="1"/>
    <col min="12800" max="12800" width="12.6328125" style="477" customWidth="1"/>
    <col min="12801" max="12804" width="7.81640625" style="477" customWidth="1"/>
    <col min="12805" max="13041" width="7.81640625" style="477"/>
    <col min="13042" max="13049" width="7.81640625" style="477" customWidth="1"/>
    <col min="13050" max="13050" width="8.36328125" style="477" bestFit="1" customWidth="1"/>
    <col min="13051" max="13051" width="22.453125" style="477" customWidth="1"/>
    <col min="13052" max="13052" width="19.1796875" style="477" customWidth="1"/>
    <col min="13053" max="13053" width="7.81640625" style="477" customWidth="1"/>
    <col min="13054" max="13054" width="16" style="477" customWidth="1"/>
    <col min="13055" max="13055" width="7.81640625" style="477" customWidth="1"/>
    <col min="13056" max="13056" width="12.6328125" style="477" customWidth="1"/>
    <col min="13057" max="13060" width="7.81640625" style="477" customWidth="1"/>
    <col min="13061" max="13297" width="7.81640625" style="477"/>
    <col min="13298" max="13305" width="7.81640625" style="477" customWidth="1"/>
    <col min="13306" max="13306" width="8.36328125" style="477" bestFit="1" customWidth="1"/>
    <col min="13307" max="13307" width="22.453125" style="477" customWidth="1"/>
    <col min="13308" max="13308" width="19.1796875" style="477" customWidth="1"/>
    <col min="13309" max="13309" width="7.81640625" style="477" customWidth="1"/>
    <col min="13310" max="13310" width="16" style="477" customWidth="1"/>
    <col min="13311" max="13311" width="7.81640625" style="477" customWidth="1"/>
    <col min="13312" max="13312" width="12.6328125" style="477" customWidth="1"/>
    <col min="13313" max="13316" width="7.81640625" style="477" customWidth="1"/>
    <col min="13317" max="13553" width="7.81640625" style="477"/>
    <col min="13554" max="13561" width="7.81640625" style="477" customWidth="1"/>
    <col min="13562" max="13562" width="8.36328125" style="477" bestFit="1" customWidth="1"/>
    <col min="13563" max="13563" width="22.453125" style="477" customWidth="1"/>
    <col min="13564" max="13564" width="19.1796875" style="477" customWidth="1"/>
    <col min="13565" max="13565" width="7.81640625" style="477" customWidth="1"/>
    <col min="13566" max="13566" width="16" style="477" customWidth="1"/>
    <col min="13567" max="13567" width="7.81640625" style="477" customWidth="1"/>
    <col min="13568" max="13568" width="12.6328125" style="477" customWidth="1"/>
    <col min="13569" max="13572" width="7.81640625" style="477" customWidth="1"/>
    <col min="13573" max="13809" width="7.81640625" style="477"/>
    <col min="13810" max="13817" width="7.81640625" style="477" customWidth="1"/>
    <col min="13818" max="13818" width="8.36328125" style="477" bestFit="1" customWidth="1"/>
    <col min="13819" max="13819" width="22.453125" style="477" customWidth="1"/>
    <col min="13820" max="13820" width="19.1796875" style="477" customWidth="1"/>
    <col min="13821" max="13821" width="7.81640625" style="477" customWidth="1"/>
    <col min="13822" max="13822" width="16" style="477" customWidth="1"/>
    <col min="13823" max="13823" width="7.81640625" style="477" customWidth="1"/>
    <col min="13824" max="13824" width="12.6328125" style="477" customWidth="1"/>
    <col min="13825" max="13828" width="7.81640625" style="477" customWidth="1"/>
    <col min="13829" max="14065" width="7.81640625" style="477"/>
    <col min="14066" max="14073" width="7.81640625" style="477" customWidth="1"/>
    <col min="14074" max="14074" width="8.36328125" style="477" bestFit="1" customWidth="1"/>
    <col min="14075" max="14075" width="22.453125" style="477" customWidth="1"/>
    <col min="14076" max="14076" width="19.1796875" style="477" customWidth="1"/>
    <col min="14077" max="14077" width="7.81640625" style="477" customWidth="1"/>
    <col min="14078" max="14078" width="16" style="477" customWidth="1"/>
    <col min="14079" max="14079" width="7.81640625" style="477" customWidth="1"/>
    <col min="14080" max="14080" width="12.6328125" style="477" customWidth="1"/>
    <col min="14081" max="14084" width="7.81640625" style="477" customWidth="1"/>
    <col min="14085" max="14321" width="7.81640625" style="477"/>
    <col min="14322" max="14329" width="7.81640625" style="477" customWidth="1"/>
    <col min="14330" max="14330" width="8.36328125" style="477" bestFit="1" customWidth="1"/>
    <col min="14331" max="14331" width="22.453125" style="477" customWidth="1"/>
    <col min="14332" max="14332" width="19.1796875" style="477" customWidth="1"/>
    <col min="14333" max="14333" width="7.81640625" style="477" customWidth="1"/>
    <col min="14334" max="14334" width="16" style="477" customWidth="1"/>
    <col min="14335" max="14335" width="7.81640625" style="477" customWidth="1"/>
    <col min="14336" max="14336" width="12.6328125" style="477" customWidth="1"/>
    <col min="14337" max="14340" width="7.81640625" style="477" customWidth="1"/>
    <col min="14341" max="14577" width="7.81640625" style="477"/>
    <col min="14578" max="14585" width="7.81640625" style="477" customWidth="1"/>
    <col min="14586" max="14586" width="8.36328125" style="477" bestFit="1" customWidth="1"/>
    <col min="14587" max="14587" width="22.453125" style="477" customWidth="1"/>
    <col min="14588" max="14588" width="19.1796875" style="477" customWidth="1"/>
    <col min="14589" max="14589" width="7.81640625" style="477" customWidth="1"/>
    <col min="14590" max="14590" width="16" style="477" customWidth="1"/>
    <col min="14591" max="14591" width="7.81640625" style="477" customWidth="1"/>
    <col min="14592" max="14592" width="12.6328125" style="477" customWidth="1"/>
    <col min="14593" max="14596" width="7.81640625" style="477" customWidth="1"/>
    <col min="14597" max="14833" width="7.81640625" style="477"/>
    <col min="14834" max="14841" width="7.81640625" style="477" customWidth="1"/>
    <col min="14842" max="14842" width="8.36328125" style="477" bestFit="1" customWidth="1"/>
    <col min="14843" max="14843" width="22.453125" style="477" customWidth="1"/>
    <col min="14844" max="14844" width="19.1796875" style="477" customWidth="1"/>
    <col min="14845" max="14845" width="7.81640625" style="477" customWidth="1"/>
    <col min="14846" max="14846" width="16" style="477" customWidth="1"/>
    <col min="14847" max="14847" width="7.81640625" style="477" customWidth="1"/>
    <col min="14848" max="14848" width="12.6328125" style="477" customWidth="1"/>
    <col min="14849" max="14852" width="7.81640625" style="477" customWidth="1"/>
    <col min="14853" max="15089" width="7.81640625" style="477"/>
    <col min="15090" max="15097" width="7.81640625" style="477" customWidth="1"/>
    <col min="15098" max="15098" width="8.36328125" style="477" bestFit="1" customWidth="1"/>
    <col min="15099" max="15099" width="22.453125" style="477" customWidth="1"/>
    <col min="15100" max="15100" width="19.1796875" style="477" customWidth="1"/>
    <col min="15101" max="15101" width="7.81640625" style="477" customWidth="1"/>
    <col min="15102" max="15102" width="16" style="477" customWidth="1"/>
    <col min="15103" max="15103" width="7.81640625" style="477" customWidth="1"/>
    <col min="15104" max="15104" width="12.6328125" style="477" customWidth="1"/>
    <col min="15105" max="15108" width="7.81640625" style="477" customWidth="1"/>
    <col min="15109" max="15345" width="7.81640625" style="477"/>
    <col min="15346" max="15353" width="7.81640625" style="477" customWidth="1"/>
    <col min="15354" max="15354" width="8.36328125" style="477" bestFit="1" customWidth="1"/>
    <col min="15355" max="15355" width="22.453125" style="477" customWidth="1"/>
    <col min="15356" max="15356" width="19.1796875" style="477" customWidth="1"/>
    <col min="15357" max="15357" width="7.81640625" style="477" customWidth="1"/>
    <col min="15358" max="15358" width="16" style="477" customWidth="1"/>
    <col min="15359" max="15359" width="7.81640625" style="477" customWidth="1"/>
    <col min="15360" max="15360" width="12.6328125" style="477" customWidth="1"/>
    <col min="15361" max="15364" width="7.81640625" style="477" customWidth="1"/>
    <col min="15365" max="15601" width="7.81640625" style="477"/>
    <col min="15602" max="15609" width="7.81640625" style="477" customWidth="1"/>
    <col min="15610" max="15610" width="8.36328125" style="477" bestFit="1" customWidth="1"/>
    <col min="15611" max="15611" width="22.453125" style="477" customWidth="1"/>
    <col min="15612" max="15612" width="19.1796875" style="477" customWidth="1"/>
    <col min="15613" max="15613" width="7.81640625" style="477" customWidth="1"/>
    <col min="15614" max="15614" width="16" style="477" customWidth="1"/>
    <col min="15615" max="15615" width="7.81640625" style="477" customWidth="1"/>
    <col min="15616" max="15616" width="12.6328125" style="477" customWidth="1"/>
    <col min="15617" max="15620" width="7.81640625" style="477" customWidth="1"/>
    <col min="15621" max="15857" width="7.81640625" style="477"/>
    <col min="15858" max="15865" width="7.81640625" style="477" customWidth="1"/>
    <col min="15866" max="15866" width="8.36328125" style="477" bestFit="1" customWidth="1"/>
    <col min="15867" max="15867" width="22.453125" style="477" customWidth="1"/>
    <col min="15868" max="15868" width="19.1796875" style="477" customWidth="1"/>
    <col min="15869" max="15869" width="7.81640625" style="477" customWidth="1"/>
    <col min="15870" max="15870" width="16" style="477" customWidth="1"/>
    <col min="15871" max="15871" width="7.81640625" style="477" customWidth="1"/>
    <col min="15872" max="15872" width="12.6328125" style="477" customWidth="1"/>
    <col min="15873" max="15876" width="7.81640625" style="477" customWidth="1"/>
    <col min="15877" max="16113" width="7.81640625" style="477"/>
    <col min="16114" max="16121" width="7.81640625" style="477" customWidth="1"/>
    <col min="16122" max="16122" width="8.36328125" style="477" bestFit="1" customWidth="1"/>
    <col min="16123" max="16123" width="22.453125" style="477" customWidth="1"/>
    <col min="16124" max="16124" width="19.1796875" style="477" customWidth="1"/>
    <col min="16125" max="16125" width="7.81640625" style="477" customWidth="1"/>
    <col min="16126" max="16126" width="16" style="477" customWidth="1"/>
    <col min="16127" max="16127" width="7.81640625" style="477" customWidth="1"/>
    <col min="16128" max="16128" width="12.6328125" style="477" customWidth="1"/>
    <col min="16129" max="16132" width="7.81640625" style="477" customWidth="1"/>
    <col min="16133" max="16384" width="7.81640625" style="477"/>
  </cols>
  <sheetData>
    <row r="1" spans="1:44" ht="51" customHeight="1">
      <c r="A1" s="1500" t="s">
        <v>767</v>
      </c>
      <c r="B1" s="1501"/>
      <c r="C1" s="1501"/>
      <c r="D1" s="1501"/>
      <c r="E1" s="1501"/>
      <c r="F1" s="1501"/>
      <c r="G1" s="1501"/>
      <c r="H1" s="1501"/>
      <c r="I1" s="1501"/>
      <c r="K1" s="1500" t="s">
        <v>767</v>
      </c>
      <c r="L1" s="1501"/>
      <c r="M1" s="1502"/>
    </row>
    <row r="2" spans="1:44">
      <c r="A2" s="508" t="s">
        <v>89</v>
      </c>
      <c r="B2" s="508" t="s">
        <v>578</v>
      </c>
      <c r="C2" s="508" t="s">
        <v>559</v>
      </c>
      <c r="D2" s="508" t="s">
        <v>155</v>
      </c>
      <c r="E2" s="508" t="s">
        <v>578</v>
      </c>
      <c r="F2" s="508" t="s">
        <v>559</v>
      </c>
      <c r="G2" s="508" t="s">
        <v>557</v>
      </c>
      <c r="H2" s="508" t="s">
        <v>578</v>
      </c>
      <c r="I2" s="508" t="s">
        <v>559</v>
      </c>
      <c r="K2" s="580" t="s">
        <v>768</v>
      </c>
      <c r="L2" s="580" t="s">
        <v>769</v>
      </c>
      <c r="M2" s="580" t="s">
        <v>310</v>
      </c>
    </row>
    <row r="3" spans="1:44" ht="44.25" customHeight="1">
      <c r="A3" s="1093" t="s">
        <v>560</v>
      </c>
      <c r="B3" s="1096">
        <f>E3+E5+E8+E15</f>
        <v>0.2</v>
      </c>
      <c r="C3" s="1099" t="e">
        <f>'LINEA V'!C11</f>
        <v>#REF!</v>
      </c>
      <c r="D3" s="1113" t="s">
        <v>511</v>
      </c>
      <c r="E3" s="1114">
        <f>H3+H4</f>
        <v>0.01</v>
      </c>
      <c r="F3" s="1114" t="e">
        <f>'LINEA V'!F11</f>
        <v>#REF!</v>
      </c>
      <c r="G3" s="567" t="s">
        <v>561</v>
      </c>
      <c r="H3" s="566">
        <v>5.0000000000000001E-3</v>
      </c>
      <c r="I3" s="566" t="e">
        <f>'LINEA V'!I11</f>
        <v>#REF!</v>
      </c>
      <c r="K3" s="581" t="e">
        <f>#REF!</f>
        <v>#REF!</v>
      </c>
      <c r="L3" s="581" t="e">
        <f>#REF!</f>
        <v>#REF!</v>
      </c>
      <c r="M3" s="582" t="e">
        <f>L3/K3</f>
        <v>#REF!</v>
      </c>
      <c r="AR3" s="483"/>
    </row>
    <row r="4" spans="1:44" ht="58.2" customHeight="1">
      <c r="A4" s="1094"/>
      <c r="B4" s="1097"/>
      <c r="C4" s="1100"/>
      <c r="D4" s="1113"/>
      <c r="E4" s="1114"/>
      <c r="F4" s="1114"/>
      <c r="G4" s="567" t="s">
        <v>562</v>
      </c>
      <c r="H4" s="566">
        <v>5.0000000000000001E-3</v>
      </c>
      <c r="I4" s="566" t="e">
        <f>'LINEA V'!I18</f>
        <v>#REF!</v>
      </c>
      <c r="K4" s="581" t="e">
        <f>#REF!</f>
        <v>#REF!</v>
      </c>
      <c r="L4" s="581" t="e">
        <f>#REF!</f>
        <v>#REF!</v>
      </c>
      <c r="M4" s="582" t="e">
        <f>L4/K4</f>
        <v>#REF!</v>
      </c>
      <c r="AR4" s="483"/>
    </row>
    <row r="5" spans="1:44" ht="57" customHeight="1">
      <c r="A5" s="1094"/>
      <c r="B5" s="1097"/>
      <c r="C5" s="1100"/>
      <c r="D5" s="1105" t="s">
        <v>527</v>
      </c>
      <c r="E5" s="1092">
        <f>H5+H6+H7</f>
        <v>5.2000000000000005E-2</v>
      </c>
      <c r="F5" s="1092" t="e">
        <f>'LINEA V'!F22</f>
        <v>#REF!</v>
      </c>
      <c r="G5" s="567" t="s">
        <v>563</v>
      </c>
      <c r="H5" s="566">
        <v>1.9E-2</v>
      </c>
      <c r="I5" s="566" t="e">
        <f>'LINEA V'!I22</f>
        <v>#REF!</v>
      </c>
      <c r="K5" s="583" t="e">
        <f>#REF!</f>
        <v>#REF!</v>
      </c>
      <c r="L5" s="583" t="e">
        <f>#REF!</f>
        <v>#REF!</v>
      </c>
      <c r="M5" s="582" t="e">
        <f t="shared" ref="M5:M17" si="0">L5/K5</f>
        <v>#REF!</v>
      </c>
      <c r="AR5" s="483"/>
    </row>
    <row r="6" spans="1:44" ht="59.4" customHeight="1">
      <c r="A6" s="1094"/>
      <c r="B6" s="1097"/>
      <c r="C6" s="1100"/>
      <c r="D6" s="1105"/>
      <c r="E6" s="1092"/>
      <c r="F6" s="1092"/>
      <c r="G6" s="567" t="s">
        <v>564</v>
      </c>
      <c r="H6" s="566">
        <v>3.1E-2</v>
      </c>
      <c r="I6" s="566" t="e">
        <f>'LINEA V'!I26</f>
        <v>#REF!</v>
      </c>
      <c r="K6" s="582" t="e">
        <f>#REF!</f>
        <v>#REF!</v>
      </c>
      <c r="L6" s="582" t="e">
        <f>#REF!</f>
        <v>#REF!</v>
      </c>
      <c r="M6" s="582" t="e">
        <f t="shared" si="0"/>
        <v>#REF!</v>
      </c>
      <c r="AR6" s="483"/>
    </row>
    <row r="7" spans="1:44" ht="42" customHeight="1">
      <c r="A7" s="1094"/>
      <c r="B7" s="1097"/>
      <c r="C7" s="1100"/>
      <c r="D7" s="1105"/>
      <c r="E7" s="1092"/>
      <c r="F7" s="1092"/>
      <c r="G7" s="565" t="s">
        <v>565</v>
      </c>
      <c r="H7" s="566">
        <v>2E-3</v>
      </c>
      <c r="I7" s="566" t="e">
        <f>'LINEA V'!I30</f>
        <v>#REF!</v>
      </c>
      <c r="K7" s="583" t="e">
        <f>#REF!</f>
        <v>#REF!</v>
      </c>
      <c r="L7" s="583" t="e">
        <f>#REF!</f>
        <v>#REF!</v>
      </c>
      <c r="M7" s="582" t="e">
        <f t="shared" si="0"/>
        <v>#REF!</v>
      </c>
      <c r="AR7" s="483"/>
    </row>
    <row r="8" spans="1:44" ht="39" customHeight="1">
      <c r="A8" s="1094"/>
      <c r="B8" s="1097"/>
      <c r="C8" s="1100"/>
      <c r="D8" s="1105" t="s">
        <v>416</v>
      </c>
      <c r="E8" s="1106">
        <f>H8+H9+H10+H11+H12+H13+H14</f>
        <v>0.10500000000000001</v>
      </c>
      <c r="F8" s="1092" t="e">
        <f>'LINEA V'!F35</f>
        <v>#REF!</v>
      </c>
      <c r="G8" s="565" t="s">
        <v>566</v>
      </c>
      <c r="H8" s="566">
        <v>2.5000000000000001E-2</v>
      </c>
      <c r="I8" s="566" t="e">
        <f>'LINEA V'!I35</f>
        <v>#REF!</v>
      </c>
      <c r="K8" s="584" t="e">
        <f>'SISTEMA GES ORGAN'!#REF!</f>
        <v>#REF!</v>
      </c>
      <c r="L8" s="584" t="e">
        <f>'SISTEMA GES ORGAN'!#REF!</f>
        <v>#REF!</v>
      </c>
      <c r="M8" s="582" t="e">
        <f t="shared" si="0"/>
        <v>#REF!</v>
      </c>
      <c r="AR8" s="483"/>
    </row>
    <row r="9" spans="1:44" ht="84" customHeight="1">
      <c r="A9" s="1094"/>
      <c r="B9" s="1097"/>
      <c r="C9" s="1100"/>
      <c r="D9" s="1105"/>
      <c r="E9" s="1106"/>
      <c r="F9" s="1092"/>
      <c r="G9" s="579" t="s">
        <v>752</v>
      </c>
      <c r="H9" s="566">
        <v>5.0000000000000001E-3</v>
      </c>
      <c r="I9" s="577" t="e">
        <f>'LINEA V'!I48</f>
        <v>#REF!</v>
      </c>
      <c r="K9" s="584" t="e">
        <f>DIRECCIONAMIENTO!#REF!</f>
        <v>#REF!</v>
      </c>
      <c r="L9" s="584" t="e">
        <f>DIRECCIONAMIENTO!#REF!</f>
        <v>#REF!</v>
      </c>
      <c r="M9" s="582" t="e">
        <f t="shared" si="0"/>
        <v>#REF!</v>
      </c>
      <c r="AR9" s="483"/>
    </row>
    <row r="10" spans="1:44" ht="79.2" customHeight="1">
      <c r="A10" s="1094"/>
      <c r="B10" s="1097"/>
      <c r="C10" s="1100"/>
      <c r="D10" s="1105"/>
      <c r="E10" s="1106"/>
      <c r="F10" s="1092"/>
      <c r="G10" s="579" t="s">
        <v>706</v>
      </c>
      <c r="H10" s="578">
        <v>0.03</v>
      </c>
      <c r="I10" s="578" t="e">
        <f>'LINEA V'!I50</f>
        <v>#REF!</v>
      </c>
      <c r="K10" s="584" t="e">
        <f>DIRECCIONAMIENTO!#REF!+'SISTEMA GES ORGAN'!#REF!</f>
        <v>#REF!</v>
      </c>
      <c r="L10" s="584" t="e">
        <f>DIRECCIONAMIENTO!#REF!+'SISTEMA GES ORGAN'!#REF!</f>
        <v>#REF!</v>
      </c>
      <c r="M10" s="582" t="e">
        <f t="shared" si="0"/>
        <v>#REF!</v>
      </c>
      <c r="AR10" s="483"/>
    </row>
    <row r="11" spans="1:44" ht="45.6" customHeight="1">
      <c r="A11" s="1094"/>
      <c r="B11" s="1097"/>
      <c r="C11" s="1100"/>
      <c r="D11" s="1105"/>
      <c r="E11" s="1106"/>
      <c r="F11" s="1092"/>
      <c r="G11" s="565" t="s">
        <v>567</v>
      </c>
      <c r="H11" s="578">
        <v>5.0000000000000001E-3</v>
      </c>
      <c r="I11" s="578" t="e">
        <f>'LINEA V'!I61</f>
        <v>#REF!</v>
      </c>
      <c r="K11" s="584" t="e">
        <f>DIRECCIONAMIENTO!#REF!</f>
        <v>#REF!</v>
      </c>
      <c r="L11" s="584" t="e">
        <f>DIRECCIONAMIENTO!#REF!</f>
        <v>#REF!</v>
      </c>
      <c r="M11" s="582" t="e">
        <f t="shared" si="0"/>
        <v>#REF!</v>
      </c>
      <c r="AR11" s="483"/>
    </row>
    <row r="12" spans="1:44" ht="79.2" customHeight="1">
      <c r="A12" s="1094"/>
      <c r="B12" s="1097"/>
      <c r="C12" s="1100"/>
      <c r="D12" s="1105"/>
      <c r="E12" s="1106"/>
      <c r="F12" s="1092"/>
      <c r="G12" s="579" t="s">
        <v>568</v>
      </c>
      <c r="H12" s="578">
        <v>5.0000000000000001E-3</v>
      </c>
      <c r="I12" s="578" t="e">
        <f>'LINEA V'!I66</f>
        <v>#REF!</v>
      </c>
      <c r="K12" s="584" t="e">
        <f>DIRECCIONAMIENTO!#REF!</f>
        <v>#REF!</v>
      </c>
      <c r="L12" s="584" t="e">
        <f>DIRECCIONAMIENTO!#REF!</f>
        <v>#REF!</v>
      </c>
      <c r="M12" s="582" t="e">
        <f t="shared" si="0"/>
        <v>#REF!</v>
      </c>
      <c r="AR12" s="483"/>
    </row>
    <row r="13" spans="1:44" ht="100.95" customHeight="1">
      <c r="A13" s="1094"/>
      <c r="B13" s="1097"/>
      <c r="C13" s="1100"/>
      <c r="D13" s="1105"/>
      <c r="E13" s="1106"/>
      <c r="F13" s="1092"/>
      <c r="G13" s="579" t="s">
        <v>720</v>
      </c>
      <c r="H13" s="578">
        <v>1.4999999999999999E-2</v>
      </c>
      <c r="I13" s="578" t="e">
        <f>'LINEA V'!I75</f>
        <v>#REF!</v>
      </c>
      <c r="K13" s="584" t="e">
        <f>DIRECCIONAMIENTO!#REF!</f>
        <v>#REF!</v>
      </c>
      <c r="L13" s="584" t="e">
        <f>DIRECCIONAMIENTO!#REF!</f>
        <v>#REF!</v>
      </c>
      <c r="M13" s="582" t="e">
        <f t="shared" si="0"/>
        <v>#REF!</v>
      </c>
    </row>
    <row r="14" spans="1:44" ht="99.75" customHeight="1">
      <c r="A14" s="1094"/>
      <c r="B14" s="1097"/>
      <c r="C14" s="1100"/>
      <c r="D14" s="1105"/>
      <c r="E14" s="1106"/>
      <c r="F14" s="1092"/>
      <c r="G14" s="579" t="s">
        <v>718</v>
      </c>
      <c r="H14" s="578">
        <v>0.02</v>
      </c>
      <c r="I14" s="578">
        <f>'LINEA V'!I87</f>
        <v>0.02</v>
      </c>
      <c r="K14" s="584"/>
      <c r="L14" s="584"/>
      <c r="M14" s="582"/>
    </row>
    <row r="15" spans="1:44" ht="39.6">
      <c r="A15" s="1094"/>
      <c r="B15" s="1097"/>
      <c r="C15" s="1100"/>
      <c r="D15" s="1105" t="s">
        <v>754</v>
      </c>
      <c r="E15" s="1106">
        <f>SUM(H15+H16+H17)</f>
        <v>3.3000000000000002E-2</v>
      </c>
      <c r="F15" s="1092">
        <f>'LINEA V'!F91</f>
        <v>0</v>
      </c>
      <c r="G15" s="579" t="s">
        <v>570</v>
      </c>
      <c r="H15" s="566">
        <v>7.0000000000000001E-3</v>
      </c>
      <c r="I15" s="566" t="e">
        <f>'LINEA V'!I91</f>
        <v>#REF!</v>
      </c>
      <c r="K15" s="585" t="e">
        <f>#REF!</f>
        <v>#REF!</v>
      </c>
      <c r="L15" s="585" t="e">
        <f>#REF!</f>
        <v>#REF!</v>
      </c>
      <c r="M15" s="582" t="e">
        <f t="shared" si="0"/>
        <v>#REF!</v>
      </c>
    </row>
    <row r="16" spans="1:44" ht="68.25" customHeight="1">
      <c r="A16" s="1094"/>
      <c r="B16" s="1097"/>
      <c r="C16" s="1100"/>
      <c r="D16" s="1105"/>
      <c r="E16" s="1106"/>
      <c r="F16" s="1092"/>
      <c r="G16" s="579" t="s">
        <v>571</v>
      </c>
      <c r="H16" s="566">
        <v>1.0999999999999999E-2</v>
      </c>
      <c r="I16" s="566" t="e">
        <f>'LINEA V'!I96</f>
        <v>#REF!</v>
      </c>
      <c r="K16" s="584" t="e">
        <f>#REF!</f>
        <v>#REF!</v>
      </c>
      <c r="L16" s="584" t="e">
        <f>#REF!</f>
        <v>#REF!</v>
      </c>
      <c r="M16" s="582" t="e">
        <f t="shared" si="0"/>
        <v>#REF!</v>
      </c>
    </row>
    <row r="17" spans="1:13" ht="39.75" customHeight="1">
      <c r="A17" s="1094"/>
      <c r="B17" s="1097"/>
      <c r="C17" s="1100"/>
      <c r="D17" s="1105"/>
      <c r="E17" s="1106"/>
      <c r="F17" s="1092"/>
      <c r="G17" s="579" t="s">
        <v>572</v>
      </c>
      <c r="H17" s="566">
        <v>1.4999999999999999E-2</v>
      </c>
      <c r="I17" s="566" t="e">
        <f>'LINEA V'!I99</f>
        <v>#REF!</v>
      </c>
      <c r="K17" s="584" t="e">
        <f>#REF!</f>
        <v>#REF!</v>
      </c>
      <c r="L17" s="584" t="e">
        <f>#REF!</f>
        <v>#REF!</v>
      </c>
      <c r="M17" s="582" t="e">
        <f t="shared" si="0"/>
        <v>#REF!</v>
      </c>
    </row>
    <row r="18" spans="1:13">
      <c r="B18" s="524">
        <f>SUM(B3)</f>
        <v>0.2</v>
      </c>
      <c r="C18" s="524" t="e">
        <f>SUM(C3)</f>
        <v>#REF!</v>
      </c>
      <c r="E18" s="524">
        <f>SUM(E3:E17)</f>
        <v>0.2</v>
      </c>
      <c r="F18" s="524" t="e">
        <f>SUM(F3:F17)</f>
        <v>#REF!</v>
      </c>
      <c r="H18" s="517">
        <f>SUM(H3:H17)</f>
        <v>0.2</v>
      </c>
      <c r="I18" s="518" t="e">
        <f>SUM(I3:I17)</f>
        <v>#REF!</v>
      </c>
      <c r="K18" s="581" t="e">
        <f>SUM(K3:K17)</f>
        <v>#REF!</v>
      </c>
      <c r="L18" s="581" t="e">
        <f>SUM(L3:L17)</f>
        <v>#REF!</v>
      </c>
      <c r="M18" s="581"/>
    </row>
    <row r="19" spans="1:13">
      <c r="H19" s="520"/>
      <c r="I19" s="520"/>
    </row>
    <row r="20" spans="1:13">
      <c r="A20" s="586" t="s">
        <v>770</v>
      </c>
      <c r="B20" s="575"/>
      <c r="C20" s="576" t="e">
        <f>C18/B18</f>
        <v>#REF!</v>
      </c>
      <c r="H20" s="520"/>
      <c r="I20" s="520"/>
      <c r="K20" s="586" t="s">
        <v>771</v>
      </c>
      <c r="L20" s="586"/>
      <c r="M20" s="587" t="e">
        <f>L18/K18</f>
        <v>#REF!</v>
      </c>
    </row>
    <row r="915" spans="44:44">
      <c r="AR915" s="477" t="s">
        <v>439</v>
      </c>
    </row>
    <row r="916" spans="44:44">
      <c r="AR916" s="477" t="s">
        <v>440</v>
      </c>
    </row>
    <row r="917" spans="44:44">
      <c r="AR917" s="477" t="s">
        <v>441</v>
      </c>
    </row>
    <row r="918" spans="44:44">
      <c r="AR918" s="477" t="s">
        <v>91</v>
      </c>
    </row>
    <row r="919" spans="44:44">
      <c r="AR919" s="477" t="s">
        <v>92</v>
      </c>
    </row>
    <row r="920" spans="44:44">
      <c r="AR920" s="477" t="s">
        <v>129</v>
      </c>
    </row>
    <row r="921" spans="44:44">
      <c r="AR921" s="477" t="s">
        <v>442</v>
      </c>
    </row>
    <row r="922" spans="44:44">
      <c r="AR922" s="477" t="s">
        <v>443</v>
      </c>
    </row>
    <row r="923" spans="44:44">
      <c r="AR923" s="477" t="s">
        <v>142</v>
      </c>
    </row>
    <row r="924" spans="44:44">
      <c r="AR924" s="477" t="s">
        <v>444</v>
      </c>
    </row>
    <row r="925" spans="44:44">
      <c r="AR925" s="477" t="s">
        <v>445</v>
      </c>
    </row>
    <row r="926" spans="44:44">
      <c r="AR926" s="477" t="s">
        <v>446</v>
      </c>
    </row>
    <row r="927" spans="44:44">
      <c r="AR927" s="477" t="s">
        <v>447</v>
      </c>
    </row>
    <row r="928" spans="44:44">
      <c r="AR928" s="477" t="s">
        <v>448</v>
      </c>
    </row>
  </sheetData>
  <mergeCells count="17">
    <mergeCell ref="D8:D14"/>
    <mergeCell ref="E8:E14"/>
    <mergeCell ref="F8:F14"/>
    <mergeCell ref="K1:M1"/>
    <mergeCell ref="D5:D7"/>
    <mergeCell ref="E5:E7"/>
    <mergeCell ref="F5:F7"/>
    <mergeCell ref="A1:I1"/>
    <mergeCell ref="A3:A17"/>
    <mergeCell ref="B3:B17"/>
    <mergeCell ref="C3:C17"/>
    <mergeCell ref="D3:D4"/>
    <mergeCell ref="E3:E4"/>
    <mergeCell ref="F3:F4"/>
    <mergeCell ref="D15:D17"/>
    <mergeCell ref="E15:E17"/>
    <mergeCell ref="F15:F17"/>
  </mergeCells>
  <pageMargins left="0.47244094488188981" right="0.16" top="0.19685039370078741" bottom="0.31496062992125984" header="0.15748031496062992" footer="0.31496062992125984"/>
  <pageSetup paperSize="9" scale="50" orientation="portrait" r:id="rId1"/>
  <headerFooter>
    <oddHeader>&amp;R&amp;G</oddHeader>
    <oddFooter>&amp;R&amp;G</oddFooter>
  </headerFooter>
  <legacyDrawing r:id="rId2"/>
  <legacyDrawingHF r:id="rId3"/>
</worksheet>
</file>

<file path=xl/worksheets/sheet13.xml><?xml version="1.0" encoding="utf-8"?>
<worksheet xmlns="http://schemas.openxmlformats.org/spreadsheetml/2006/main" xmlns:r="http://schemas.openxmlformats.org/officeDocument/2006/relationships">
  <dimension ref="A1:G7"/>
  <sheetViews>
    <sheetView workbookViewId="0">
      <selection activeCell="G7" sqref="G7"/>
    </sheetView>
  </sheetViews>
  <sheetFormatPr baseColWidth="10" defaultColWidth="11.54296875" defaultRowHeight="15"/>
  <cols>
    <col min="2" max="2" width="14.6328125" customWidth="1"/>
    <col min="3" max="4" width="4.6328125" customWidth="1"/>
    <col min="6" max="7" width="4.6328125" customWidth="1"/>
  </cols>
  <sheetData>
    <row r="1" spans="1:7">
      <c r="B1" s="594" t="s">
        <v>772</v>
      </c>
      <c r="C1" s="588" t="s">
        <v>774</v>
      </c>
      <c r="D1" s="588" t="s">
        <v>301</v>
      </c>
      <c r="E1" s="593" t="s">
        <v>773</v>
      </c>
      <c r="F1" s="588" t="s">
        <v>774</v>
      </c>
      <c r="G1" s="588" t="s">
        <v>301</v>
      </c>
    </row>
    <row r="2" spans="1:7">
      <c r="A2" s="589" t="s">
        <v>755</v>
      </c>
      <c r="B2" s="595">
        <f>[3]RESUMEN!$C$21</f>
        <v>0.93739944704880274</v>
      </c>
      <c r="C2" s="590">
        <f>[3]RESUMEN!$B$20</f>
        <v>0.33000000000000007</v>
      </c>
      <c r="D2" s="590">
        <f>[3]RESUMEN!$C$20</f>
        <v>0.30934181752610496</v>
      </c>
      <c r="E2" s="596">
        <f>[3]RESUMEN!$M$21</f>
        <v>0.95058956977746945</v>
      </c>
      <c r="F2" s="590">
        <f>[3]RESUMEN!$K$20</f>
        <v>0.25997916666666665</v>
      </c>
      <c r="G2" s="590">
        <f>[3]RESUMEN!$L$20</f>
        <v>0.24713348419277167</v>
      </c>
    </row>
    <row r="3" spans="1:7">
      <c r="A3" s="589" t="s">
        <v>756</v>
      </c>
      <c r="B3" s="595" t="e">
        <f>'[4]RESUMEN Línea 2'!$C$12</f>
        <v>#REF!</v>
      </c>
      <c r="C3" s="590">
        <f>'[4]RESUMEN Línea 2'!$B$11</f>
        <v>0.14000000000000001</v>
      </c>
      <c r="D3" s="590" t="e">
        <f>'[4]RESUMEN Línea 2'!$C$11</f>
        <v>#REF!</v>
      </c>
      <c r="E3" s="596" t="e">
        <f>'[4]RESUMEN Línea 2'!$N$12</f>
        <v>#VALUE!</v>
      </c>
      <c r="F3" s="590">
        <f>'[4]RESUMEN Línea 2'!$L$11</f>
        <v>0.10999999999999999</v>
      </c>
      <c r="G3" s="590">
        <f>'[4]RESUMEN Línea 2'!$L$11</f>
        <v>0.10999999999999999</v>
      </c>
    </row>
    <row r="4" spans="1:7">
      <c r="A4" s="589" t="s">
        <v>757</v>
      </c>
      <c r="B4" s="595">
        <f>[5]RESUMEN!$C$7</f>
        <v>0.93558563524340277</v>
      </c>
      <c r="C4" s="590">
        <f>[5]RESUMEN!$B$6</f>
        <v>0.2</v>
      </c>
      <c r="D4" s="590">
        <f>[5]RESUMEN!$C$6</f>
        <v>0.18711712704868055</v>
      </c>
      <c r="E4" s="596">
        <f>[5]RESUMEN!$N$7</f>
        <v>0.91677763599220485</v>
      </c>
      <c r="F4" s="592">
        <f>[5]RESUMEN!$L$6</f>
        <v>0.189</v>
      </c>
      <c r="G4" s="592">
        <f>[5]RESUMEN!$L$6</f>
        <v>0.189</v>
      </c>
    </row>
    <row r="5" spans="1:7">
      <c r="A5" s="589" t="s">
        <v>758</v>
      </c>
      <c r="B5" s="595" t="e">
        <f>'[6]Resumen Línea'!$C$9</f>
        <v>#REF!</v>
      </c>
      <c r="C5" s="590">
        <f>'[6]Resumen Línea'!$B$8</f>
        <v>0</v>
      </c>
      <c r="D5" s="590">
        <f>'[6]Resumen Línea'!$C$8</f>
        <v>0</v>
      </c>
      <c r="E5" s="596" t="e">
        <f>'[6]Resumen Línea'!$M$9</f>
        <v>#REF!</v>
      </c>
      <c r="F5" s="590" t="e">
        <f>'[6]Resumen Línea'!$K$8</f>
        <v>#REF!</v>
      </c>
      <c r="G5" s="590" t="e">
        <f>'[6]Resumen Línea'!$L$8</f>
        <v>#REF!</v>
      </c>
    </row>
    <row r="6" spans="1:7">
      <c r="A6" s="589" t="s">
        <v>759</v>
      </c>
      <c r="B6" s="595" t="e">
        <f>'Resumen Línea 5'!C20</f>
        <v>#REF!</v>
      </c>
      <c r="C6" s="590">
        <f>'Resumen Línea 5'!B18</f>
        <v>0.2</v>
      </c>
      <c r="D6" s="590" t="e">
        <f>'Resumen Línea 5'!C18</f>
        <v>#REF!</v>
      </c>
      <c r="E6" s="596" t="e">
        <f>'Resumen Línea 5'!M20</f>
        <v>#REF!</v>
      </c>
      <c r="F6" s="590" t="e">
        <f>'Resumen Línea 5'!K18</f>
        <v>#REF!</v>
      </c>
      <c r="G6" s="590" t="e">
        <f>'Resumen Línea 5'!L18</f>
        <v>#REF!</v>
      </c>
    </row>
    <row r="7" spans="1:7" s="597" customFormat="1" ht="15.75" customHeight="1">
      <c r="B7" s="598" t="e">
        <f>D7/C7</f>
        <v>#REF!</v>
      </c>
      <c r="C7" s="591">
        <f>SUM(C2:C6)</f>
        <v>0.87000000000000011</v>
      </c>
      <c r="D7" s="591" t="e">
        <f>SUM(D2:D6)</f>
        <v>#REF!</v>
      </c>
      <c r="E7" s="599" t="e">
        <f>G7/F7</f>
        <v>#REF!</v>
      </c>
      <c r="F7" s="591" t="e">
        <f>SUM(F2:F6)</f>
        <v>#REF!</v>
      </c>
      <c r="G7" s="591" t="e">
        <f>SUM(G2:G6)</f>
        <v>#REF!</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rgb="FFFFC000"/>
  </sheetPr>
  <dimension ref="A1:AC51"/>
  <sheetViews>
    <sheetView topLeftCell="A35" zoomScale="55" zoomScaleNormal="55" workbookViewId="0">
      <selection activeCell="L46" sqref="L46"/>
    </sheetView>
  </sheetViews>
  <sheetFormatPr baseColWidth="10" defaultColWidth="11.54296875" defaultRowHeight="15"/>
  <cols>
    <col min="1" max="1" width="17.1796875" style="600" customWidth="1"/>
    <col min="2" max="2" width="36.453125" style="600" customWidth="1"/>
    <col min="3" max="3" width="14.90625" style="600" customWidth="1"/>
    <col min="4" max="4" width="11.54296875" style="600"/>
    <col min="5" max="8" width="6.453125" style="600" hidden="1" customWidth="1"/>
    <col min="9" max="9" width="8.1796875" style="600" customWidth="1"/>
    <col min="10" max="10" width="37" style="600" customWidth="1"/>
    <col min="11" max="11" width="18.1796875" style="600" customWidth="1"/>
    <col min="12" max="12" width="28.54296875" style="600" customWidth="1"/>
    <col min="13" max="223" width="11.54296875" style="600"/>
    <col min="224" max="224" width="17.1796875" style="600" customWidth="1"/>
    <col min="225" max="225" width="16.1796875" style="600" customWidth="1"/>
    <col min="226" max="226" width="11.81640625" style="600" customWidth="1"/>
    <col min="227" max="227" width="11.54296875" style="600"/>
    <col min="228" max="228" width="6.54296875" style="600" customWidth="1"/>
    <col min="229" max="229" width="5.453125" style="600" customWidth="1"/>
    <col min="230" max="230" width="7.6328125" style="600" customWidth="1"/>
    <col min="231" max="231" width="6.08984375" style="600" customWidth="1"/>
    <col min="232" max="232" width="13.54296875" style="600" customWidth="1"/>
    <col min="233" max="234" width="11.54296875" style="600"/>
    <col min="235" max="235" width="5.08984375" style="600" customWidth="1"/>
    <col min="236" max="236" width="7.453125" style="600" customWidth="1"/>
    <col min="237" max="237" width="5.08984375" style="600" customWidth="1"/>
    <col min="238" max="238" width="9" style="600" customWidth="1"/>
    <col min="239" max="239" width="5.81640625" style="600" customWidth="1"/>
    <col min="240" max="240" width="8.1796875" style="600" customWidth="1"/>
    <col min="241" max="241" width="5.1796875" style="600" customWidth="1"/>
    <col min="242" max="242" width="7.6328125" style="600" customWidth="1"/>
    <col min="243" max="243" width="6.08984375" style="600" customWidth="1"/>
    <col min="244" max="244" width="8.90625" style="600" customWidth="1"/>
    <col min="245" max="245" width="5.54296875" style="600" customWidth="1"/>
    <col min="246" max="246" width="8" style="600" customWidth="1"/>
    <col min="247" max="247" width="6.08984375" style="600" customWidth="1"/>
    <col min="248" max="248" width="8.1796875" style="600" customWidth="1"/>
    <col min="249" max="249" width="5.81640625" style="600" customWidth="1"/>
    <col min="250" max="250" width="9.08984375" style="600" customWidth="1"/>
    <col min="251" max="251" width="7.08984375" style="600" customWidth="1"/>
    <col min="252" max="252" width="8.81640625" style="600" customWidth="1"/>
    <col min="253" max="253" width="7.1796875" style="600" customWidth="1"/>
    <col min="254" max="254" width="6.81640625" style="600" customWidth="1"/>
    <col min="255" max="255" width="14.6328125" style="600" customWidth="1"/>
    <col min="256" max="256" width="16.453125" style="600" customWidth="1"/>
    <col min="257" max="479" width="11.54296875" style="600"/>
    <col min="480" max="480" width="17.1796875" style="600" customWidth="1"/>
    <col min="481" max="481" width="16.1796875" style="600" customWidth="1"/>
    <col min="482" max="482" width="11.81640625" style="600" customWidth="1"/>
    <col min="483" max="483" width="11.54296875" style="600"/>
    <col min="484" max="484" width="6.54296875" style="600" customWidth="1"/>
    <col min="485" max="485" width="5.453125" style="600" customWidth="1"/>
    <col min="486" max="486" width="7.6328125" style="600" customWidth="1"/>
    <col min="487" max="487" width="6.08984375" style="600" customWidth="1"/>
    <col min="488" max="488" width="13.54296875" style="600" customWidth="1"/>
    <col min="489" max="490" width="11.54296875" style="600"/>
    <col min="491" max="491" width="5.08984375" style="600" customWidth="1"/>
    <col min="492" max="492" width="7.453125" style="600" customWidth="1"/>
    <col min="493" max="493" width="5.08984375" style="600" customWidth="1"/>
    <col min="494" max="494" width="9" style="600" customWidth="1"/>
    <col min="495" max="495" width="5.81640625" style="600" customWidth="1"/>
    <col min="496" max="496" width="8.1796875" style="600" customWidth="1"/>
    <col min="497" max="497" width="5.1796875" style="600" customWidth="1"/>
    <col min="498" max="498" width="7.6328125" style="600" customWidth="1"/>
    <col min="499" max="499" width="6.08984375" style="600" customWidth="1"/>
    <col min="500" max="500" width="8.90625" style="600" customWidth="1"/>
    <col min="501" max="501" width="5.54296875" style="600" customWidth="1"/>
    <col min="502" max="502" width="8" style="600" customWidth="1"/>
    <col min="503" max="503" width="6.08984375" style="600" customWidth="1"/>
    <col min="504" max="504" width="8.1796875" style="600" customWidth="1"/>
    <col min="505" max="505" width="5.81640625" style="600" customWidth="1"/>
    <col min="506" max="506" width="9.08984375" style="600" customWidth="1"/>
    <col min="507" max="507" width="7.08984375" style="600" customWidth="1"/>
    <col min="508" max="508" width="8.81640625" style="600" customWidth="1"/>
    <col min="509" max="509" width="7.1796875" style="600" customWidth="1"/>
    <col min="510" max="510" width="6.81640625" style="600" customWidth="1"/>
    <col min="511" max="511" width="14.6328125" style="600" customWidth="1"/>
    <col min="512" max="512" width="16.453125" style="600" customWidth="1"/>
    <col min="513" max="735" width="11.54296875" style="600"/>
    <col min="736" max="736" width="17.1796875" style="600" customWidth="1"/>
    <col min="737" max="737" width="16.1796875" style="600" customWidth="1"/>
    <col min="738" max="738" width="11.81640625" style="600" customWidth="1"/>
    <col min="739" max="739" width="11.54296875" style="600"/>
    <col min="740" max="740" width="6.54296875" style="600" customWidth="1"/>
    <col min="741" max="741" width="5.453125" style="600" customWidth="1"/>
    <col min="742" max="742" width="7.6328125" style="600" customWidth="1"/>
    <col min="743" max="743" width="6.08984375" style="600" customWidth="1"/>
    <col min="744" max="744" width="13.54296875" style="600" customWidth="1"/>
    <col min="745" max="746" width="11.54296875" style="600"/>
    <col min="747" max="747" width="5.08984375" style="600" customWidth="1"/>
    <col min="748" max="748" width="7.453125" style="600" customWidth="1"/>
    <col min="749" max="749" width="5.08984375" style="600" customWidth="1"/>
    <col min="750" max="750" width="9" style="600" customWidth="1"/>
    <col min="751" max="751" width="5.81640625" style="600" customWidth="1"/>
    <col min="752" max="752" width="8.1796875" style="600" customWidth="1"/>
    <col min="753" max="753" width="5.1796875" style="600" customWidth="1"/>
    <col min="754" max="754" width="7.6328125" style="600" customWidth="1"/>
    <col min="755" max="755" width="6.08984375" style="600" customWidth="1"/>
    <col min="756" max="756" width="8.90625" style="600" customWidth="1"/>
    <col min="757" max="757" width="5.54296875" style="600" customWidth="1"/>
    <col min="758" max="758" width="8" style="600" customWidth="1"/>
    <col min="759" max="759" width="6.08984375" style="600" customWidth="1"/>
    <col min="760" max="760" width="8.1796875" style="600" customWidth="1"/>
    <col min="761" max="761" width="5.81640625" style="600" customWidth="1"/>
    <col min="762" max="762" width="9.08984375" style="600" customWidth="1"/>
    <col min="763" max="763" width="7.08984375" style="600" customWidth="1"/>
    <col min="764" max="764" width="8.81640625" style="600" customWidth="1"/>
    <col min="765" max="765" width="7.1796875" style="600" customWidth="1"/>
    <col min="766" max="766" width="6.81640625" style="600" customWidth="1"/>
    <col min="767" max="767" width="14.6328125" style="600" customWidth="1"/>
    <col min="768" max="768" width="16.453125" style="600" customWidth="1"/>
    <col min="769" max="991" width="11.54296875" style="600"/>
    <col min="992" max="992" width="17.1796875" style="600" customWidth="1"/>
    <col min="993" max="993" width="16.1796875" style="600" customWidth="1"/>
    <col min="994" max="994" width="11.81640625" style="600" customWidth="1"/>
    <col min="995" max="995" width="11.54296875" style="600"/>
    <col min="996" max="996" width="6.54296875" style="600" customWidth="1"/>
    <col min="997" max="997" width="5.453125" style="600" customWidth="1"/>
    <col min="998" max="998" width="7.6328125" style="600" customWidth="1"/>
    <col min="999" max="999" width="6.08984375" style="600" customWidth="1"/>
    <col min="1000" max="1000" width="13.54296875" style="600" customWidth="1"/>
    <col min="1001" max="1002" width="11.54296875" style="600"/>
    <col min="1003" max="1003" width="5.08984375" style="600" customWidth="1"/>
    <col min="1004" max="1004" width="7.453125" style="600" customWidth="1"/>
    <col min="1005" max="1005" width="5.08984375" style="600" customWidth="1"/>
    <col min="1006" max="1006" width="9" style="600" customWidth="1"/>
    <col min="1007" max="1007" width="5.81640625" style="600" customWidth="1"/>
    <col min="1008" max="1008" width="8.1796875" style="600" customWidth="1"/>
    <col min="1009" max="1009" width="5.1796875" style="600" customWidth="1"/>
    <col min="1010" max="1010" width="7.6328125" style="600" customWidth="1"/>
    <col min="1011" max="1011" width="6.08984375" style="600" customWidth="1"/>
    <col min="1012" max="1012" width="8.90625" style="600" customWidth="1"/>
    <col min="1013" max="1013" width="5.54296875" style="600" customWidth="1"/>
    <col min="1014" max="1014" width="8" style="600" customWidth="1"/>
    <col min="1015" max="1015" width="6.08984375" style="600" customWidth="1"/>
    <col min="1016" max="1016" width="8.1796875" style="600" customWidth="1"/>
    <col min="1017" max="1017" width="5.81640625" style="600" customWidth="1"/>
    <col min="1018" max="1018" width="9.08984375" style="600" customWidth="1"/>
    <col min="1019" max="1019" width="7.08984375" style="600" customWidth="1"/>
    <col min="1020" max="1020" width="8.81640625" style="600" customWidth="1"/>
    <col min="1021" max="1021" width="7.1796875" style="600" customWidth="1"/>
    <col min="1022" max="1022" width="6.81640625" style="600" customWidth="1"/>
    <col min="1023" max="1023" width="14.6328125" style="600" customWidth="1"/>
    <col min="1024" max="1024" width="16.453125" style="600" customWidth="1"/>
    <col min="1025" max="1247" width="11.54296875" style="600"/>
    <col min="1248" max="1248" width="17.1796875" style="600" customWidth="1"/>
    <col min="1249" max="1249" width="16.1796875" style="600" customWidth="1"/>
    <col min="1250" max="1250" width="11.81640625" style="600" customWidth="1"/>
    <col min="1251" max="1251" width="11.54296875" style="600"/>
    <col min="1252" max="1252" width="6.54296875" style="600" customWidth="1"/>
    <col min="1253" max="1253" width="5.453125" style="600" customWidth="1"/>
    <col min="1254" max="1254" width="7.6328125" style="600" customWidth="1"/>
    <col min="1255" max="1255" width="6.08984375" style="600" customWidth="1"/>
    <col min="1256" max="1256" width="13.54296875" style="600" customWidth="1"/>
    <col min="1257" max="1258" width="11.54296875" style="600"/>
    <col min="1259" max="1259" width="5.08984375" style="600" customWidth="1"/>
    <col min="1260" max="1260" width="7.453125" style="600" customWidth="1"/>
    <col min="1261" max="1261" width="5.08984375" style="600" customWidth="1"/>
    <col min="1262" max="1262" width="9" style="600" customWidth="1"/>
    <col min="1263" max="1263" width="5.81640625" style="600" customWidth="1"/>
    <col min="1264" max="1264" width="8.1796875" style="600" customWidth="1"/>
    <col min="1265" max="1265" width="5.1796875" style="600" customWidth="1"/>
    <col min="1266" max="1266" width="7.6328125" style="600" customWidth="1"/>
    <col min="1267" max="1267" width="6.08984375" style="600" customWidth="1"/>
    <col min="1268" max="1268" width="8.90625" style="600" customWidth="1"/>
    <col min="1269" max="1269" width="5.54296875" style="600" customWidth="1"/>
    <col min="1270" max="1270" width="8" style="600" customWidth="1"/>
    <col min="1271" max="1271" width="6.08984375" style="600" customWidth="1"/>
    <col min="1272" max="1272" width="8.1796875" style="600" customWidth="1"/>
    <col min="1273" max="1273" width="5.81640625" style="600" customWidth="1"/>
    <col min="1274" max="1274" width="9.08984375" style="600" customWidth="1"/>
    <col min="1275" max="1275" width="7.08984375" style="600" customWidth="1"/>
    <col min="1276" max="1276" width="8.81640625" style="600" customWidth="1"/>
    <col min="1277" max="1277" width="7.1796875" style="600" customWidth="1"/>
    <col min="1278" max="1278" width="6.81640625" style="600" customWidth="1"/>
    <col min="1279" max="1279" width="14.6328125" style="600" customWidth="1"/>
    <col min="1280" max="1280" width="16.453125" style="600" customWidth="1"/>
    <col min="1281" max="1503" width="11.54296875" style="600"/>
    <col min="1504" max="1504" width="17.1796875" style="600" customWidth="1"/>
    <col min="1505" max="1505" width="16.1796875" style="600" customWidth="1"/>
    <col min="1506" max="1506" width="11.81640625" style="600" customWidth="1"/>
    <col min="1507" max="1507" width="11.54296875" style="600"/>
    <col min="1508" max="1508" width="6.54296875" style="600" customWidth="1"/>
    <col min="1509" max="1509" width="5.453125" style="600" customWidth="1"/>
    <col min="1510" max="1510" width="7.6328125" style="600" customWidth="1"/>
    <col min="1511" max="1511" width="6.08984375" style="600" customWidth="1"/>
    <col min="1512" max="1512" width="13.54296875" style="600" customWidth="1"/>
    <col min="1513" max="1514" width="11.54296875" style="600"/>
    <col min="1515" max="1515" width="5.08984375" style="600" customWidth="1"/>
    <col min="1516" max="1516" width="7.453125" style="600" customWidth="1"/>
    <col min="1517" max="1517" width="5.08984375" style="600" customWidth="1"/>
    <col min="1518" max="1518" width="9" style="600" customWidth="1"/>
    <col min="1519" max="1519" width="5.81640625" style="600" customWidth="1"/>
    <col min="1520" max="1520" width="8.1796875" style="600" customWidth="1"/>
    <col min="1521" max="1521" width="5.1796875" style="600" customWidth="1"/>
    <col min="1522" max="1522" width="7.6328125" style="600" customWidth="1"/>
    <col min="1523" max="1523" width="6.08984375" style="600" customWidth="1"/>
    <col min="1524" max="1524" width="8.90625" style="600" customWidth="1"/>
    <col min="1525" max="1525" width="5.54296875" style="600" customWidth="1"/>
    <col min="1526" max="1526" width="8" style="600" customWidth="1"/>
    <col min="1527" max="1527" width="6.08984375" style="600" customWidth="1"/>
    <col min="1528" max="1528" width="8.1796875" style="600" customWidth="1"/>
    <col min="1529" max="1529" width="5.81640625" style="600" customWidth="1"/>
    <col min="1530" max="1530" width="9.08984375" style="600" customWidth="1"/>
    <col min="1531" max="1531" width="7.08984375" style="600" customWidth="1"/>
    <col min="1532" max="1532" width="8.81640625" style="600" customWidth="1"/>
    <col min="1533" max="1533" width="7.1796875" style="600" customWidth="1"/>
    <col min="1534" max="1534" width="6.81640625" style="600" customWidth="1"/>
    <col min="1535" max="1535" width="14.6328125" style="600" customWidth="1"/>
    <col min="1536" max="1536" width="16.453125" style="600" customWidth="1"/>
    <col min="1537" max="1759" width="11.54296875" style="600"/>
    <col min="1760" max="1760" width="17.1796875" style="600" customWidth="1"/>
    <col min="1761" max="1761" width="16.1796875" style="600" customWidth="1"/>
    <col min="1762" max="1762" width="11.81640625" style="600" customWidth="1"/>
    <col min="1763" max="1763" width="11.54296875" style="600"/>
    <col min="1764" max="1764" width="6.54296875" style="600" customWidth="1"/>
    <col min="1765" max="1765" width="5.453125" style="600" customWidth="1"/>
    <col min="1766" max="1766" width="7.6328125" style="600" customWidth="1"/>
    <col min="1767" max="1767" width="6.08984375" style="600" customWidth="1"/>
    <col min="1768" max="1768" width="13.54296875" style="600" customWidth="1"/>
    <col min="1769" max="1770" width="11.54296875" style="600"/>
    <col min="1771" max="1771" width="5.08984375" style="600" customWidth="1"/>
    <col min="1772" max="1772" width="7.453125" style="600" customWidth="1"/>
    <col min="1773" max="1773" width="5.08984375" style="600" customWidth="1"/>
    <col min="1774" max="1774" width="9" style="600" customWidth="1"/>
    <col min="1775" max="1775" width="5.81640625" style="600" customWidth="1"/>
    <col min="1776" max="1776" width="8.1796875" style="600" customWidth="1"/>
    <col min="1777" max="1777" width="5.1796875" style="600" customWidth="1"/>
    <col min="1778" max="1778" width="7.6328125" style="600" customWidth="1"/>
    <col min="1779" max="1779" width="6.08984375" style="600" customWidth="1"/>
    <col min="1780" max="1780" width="8.90625" style="600" customWidth="1"/>
    <col min="1781" max="1781" width="5.54296875" style="600" customWidth="1"/>
    <col min="1782" max="1782" width="8" style="600" customWidth="1"/>
    <col min="1783" max="1783" width="6.08984375" style="600" customWidth="1"/>
    <col min="1784" max="1784" width="8.1796875" style="600" customWidth="1"/>
    <col min="1785" max="1785" width="5.81640625" style="600" customWidth="1"/>
    <col min="1786" max="1786" width="9.08984375" style="600" customWidth="1"/>
    <col min="1787" max="1787" width="7.08984375" style="600" customWidth="1"/>
    <col min="1788" max="1788" width="8.81640625" style="600" customWidth="1"/>
    <col min="1789" max="1789" width="7.1796875" style="600" customWidth="1"/>
    <col min="1790" max="1790" width="6.81640625" style="600" customWidth="1"/>
    <col min="1791" max="1791" width="14.6328125" style="600" customWidth="1"/>
    <col min="1792" max="1792" width="16.453125" style="600" customWidth="1"/>
    <col min="1793" max="2015" width="11.54296875" style="600"/>
    <col min="2016" max="2016" width="17.1796875" style="600" customWidth="1"/>
    <col min="2017" max="2017" width="16.1796875" style="600" customWidth="1"/>
    <col min="2018" max="2018" width="11.81640625" style="600" customWidth="1"/>
    <col min="2019" max="2019" width="11.54296875" style="600"/>
    <col min="2020" max="2020" width="6.54296875" style="600" customWidth="1"/>
    <col min="2021" max="2021" width="5.453125" style="600" customWidth="1"/>
    <col min="2022" max="2022" width="7.6328125" style="600" customWidth="1"/>
    <col min="2023" max="2023" width="6.08984375" style="600" customWidth="1"/>
    <col min="2024" max="2024" width="13.54296875" style="600" customWidth="1"/>
    <col min="2025" max="2026" width="11.54296875" style="600"/>
    <col min="2027" max="2027" width="5.08984375" style="600" customWidth="1"/>
    <col min="2028" max="2028" width="7.453125" style="600" customWidth="1"/>
    <col min="2029" max="2029" width="5.08984375" style="600" customWidth="1"/>
    <col min="2030" max="2030" width="9" style="600" customWidth="1"/>
    <col min="2031" max="2031" width="5.81640625" style="600" customWidth="1"/>
    <col min="2032" max="2032" width="8.1796875" style="600" customWidth="1"/>
    <col min="2033" max="2033" width="5.1796875" style="600" customWidth="1"/>
    <col min="2034" max="2034" width="7.6328125" style="600" customWidth="1"/>
    <col min="2035" max="2035" width="6.08984375" style="600" customWidth="1"/>
    <col min="2036" max="2036" width="8.90625" style="600" customWidth="1"/>
    <col min="2037" max="2037" width="5.54296875" style="600" customWidth="1"/>
    <col min="2038" max="2038" width="8" style="600" customWidth="1"/>
    <col min="2039" max="2039" width="6.08984375" style="600" customWidth="1"/>
    <col min="2040" max="2040" width="8.1796875" style="600" customWidth="1"/>
    <col min="2041" max="2041" width="5.81640625" style="600" customWidth="1"/>
    <col min="2042" max="2042" width="9.08984375" style="600" customWidth="1"/>
    <col min="2043" max="2043" width="7.08984375" style="600" customWidth="1"/>
    <col min="2044" max="2044" width="8.81640625" style="600" customWidth="1"/>
    <col min="2045" max="2045" width="7.1796875" style="600" customWidth="1"/>
    <col min="2046" max="2046" width="6.81640625" style="600" customWidth="1"/>
    <col min="2047" max="2047" width="14.6328125" style="600" customWidth="1"/>
    <col min="2048" max="2048" width="16.453125" style="600" customWidth="1"/>
    <col min="2049" max="2271" width="11.54296875" style="600"/>
    <col min="2272" max="2272" width="17.1796875" style="600" customWidth="1"/>
    <col min="2273" max="2273" width="16.1796875" style="600" customWidth="1"/>
    <col min="2274" max="2274" width="11.81640625" style="600" customWidth="1"/>
    <col min="2275" max="2275" width="11.54296875" style="600"/>
    <col min="2276" max="2276" width="6.54296875" style="600" customWidth="1"/>
    <col min="2277" max="2277" width="5.453125" style="600" customWidth="1"/>
    <col min="2278" max="2278" width="7.6328125" style="600" customWidth="1"/>
    <col min="2279" max="2279" width="6.08984375" style="600" customWidth="1"/>
    <col min="2280" max="2280" width="13.54296875" style="600" customWidth="1"/>
    <col min="2281" max="2282" width="11.54296875" style="600"/>
    <col min="2283" max="2283" width="5.08984375" style="600" customWidth="1"/>
    <col min="2284" max="2284" width="7.453125" style="600" customWidth="1"/>
    <col min="2285" max="2285" width="5.08984375" style="600" customWidth="1"/>
    <col min="2286" max="2286" width="9" style="600" customWidth="1"/>
    <col min="2287" max="2287" width="5.81640625" style="600" customWidth="1"/>
    <col min="2288" max="2288" width="8.1796875" style="600" customWidth="1"/>
    <col min="2289" max="2289" width="5.1796875" style="600" customWidth="1"/>
    <col min="2290" max="2290" width="7.6328125" style="600" customWidth="1"/>
    <col min="2291" max="2291" width="6.08984375" style="600" customWidth="1"/>
    <col min="2292" max="2292" width="8.90625" style="600" customWidth="1"/>
    <col min="2293" max="2293" width="5.54296875" style="600" customWidth="1"/>
    <col min="2294" max="2294" width="8" style="600" customWidth="1"/>
    <col min="2295" max="2295" width="6.08984375" style="600" customWidth="1"/>
    <col min="2296" max="2296" width="8.1796875" style="600" customWidth="1"/>
    <col min="2297" max="2297" width="5.81640625" style="600" customWidth="1"/>
    <col min="2298" max="2298" width="9.08984375" style="600" customWidth="1"/>
    <col min="2299" max="2299" width="7.08984375" style="600" customWidth="1"/>
    <col min="2300" max="2300" width="8.81640625" style="600" customWidth="1"/>
    <col min="2301" max="2301" width="7.1796875" style="600" customWidth="1"/>
    <col min="2302" max="2302" width="6.81640625" style="600" customWidth="1"/>
    <col min="2303" max="2303" width="14.6328125" style="600" customWidth="1"/>
    <col min="2304" max="2304" width="16.453125" style="600" customWidth="1"/>
    <col min="2305" max="2527" width="11.54296875" style="600"/>
    <col min="2528" max="2528" width="17.1796875" style="600" customWidth="1"/>
    <col min="2529" max="2529" width="16.1796875" style="600" customWidth="1"/>
    <col min="2530" max="2530" width="11.81640625" style="600" customWidth="1"/>
    <col min="2531" max="2531" width="11.54296875" style="600"/>
    <col min="2532" max="2532" width="6.54296875" style="600" customWidth="1"/>
    <col min="2533" max="2533" width="5.453125" style="600" customWidth="1"/>
    <col min="2534" max="2534" width="7.6328125" style="600" customWidth="1"/>
    <col min="2535" max="2535" width="6.08984375" style="600" customWidth="1"/>
    <col min="2536" max="2536" width="13.54296875" style="600" customWidth="1"/>
    <col min="2537" max="2538" width="11.54296875" style="600"/>
    <col min="2539" max="2539" width="5.08984375" style="600" customWidth="1"/>
    <col min="2540" max="2540" width="7.453125" style="600" customWidth="1"/>
    <col min="2541" max="2541" width="5.08984375" style="600" customWidth="1"/>
    <col min="2542" max="2542" width="9" style="600" customWidth="1"/>
    <col min="2543" max="2543" width="5.81640625" style="600" customWidth="1"/>
    <col min="2544" max="2544" width="8.1796875" style="600" customWidth="1"/>
    <col min="2545" max="2545" width="5.1796875" style="600" customWidth="1"/>
    <col min="2546" max="2546" width="7.6328125" style="600" customWidth="1"/>
    <col min="2547" max="2547" width="6.08984375" style="600" customWidth="1"/>
    <col min="2548" max="2548" width="8.90625" style="600" customWidth="1"/>
    <col min="2549" max="2549" width="5.54296875" style="600" customWidth="1"/>
    <col min="2550" max="2550" width="8" style="600" customWidth="1"/>
    <col min="2551" max="2551" width="6.08984375" style="600" customWidth="1"/>
    <col min="2552" max="2552" width="8.1796875" style="600" customWidth="1"/>
    <col min="2553" max="2553" width="5.81640625" style="600" customWidth="1"/>
    <col min="2554" max="2554" width="9.08984375" style="600" customWidth="1"/>
    <col min="2555" max="2555" width="7.08984375" style="600" customWidth="1"/>
    <col min="2556" max="2556" width="8.81640625" style="600" customWidth="1"/>
    <col min="2557" max="2557" width="7.1796875" style="600" customWidth="1"/>
    <col min="2558" max="2558" width="6.81640625" style="600" customWidth="1"/>
    <col min="2559" max="2559" width="14.6328125" style="600" customWidth="1"/>
    <col min="2560" max="2560" width="16.453125" style="600" customWidth="1"/>
    <col min="2561" max="2783" width="11.54296875" style="600"/>
    <col min="2784" max="2784" width="17.1796875" style="600" customWidth="1"/>
    <col min="2785" max="2785" width="16.1796875" style="600" customWidth="1"/>
    <col min="2786" max="2786" width="11.81640625" style="600" customWidth="1"/>
    <col min="2787" max="2787" width="11.54296875" style="600"/>
    <col min="2788" max="2788" width="6.54296875" style="600" customWidth="1"/>
    <col min="2789" max="2789" width="5.453125" style="600" customWidth="1"/>
    <col min="2790" max="2790" width="7.6328125" style="600" customWidth="1"/>
    <col min="2791" max="2791" width="6.08984375" style="600" customWidth="1"/>
    <col min="2792" max="2792" width="13.54296875" style="600" customWidth="1"/>
    <col min="2793" max="2794" width="11.54296875" style="600"/>
    <col min="2795" max="2795" width="5.08984375" style="600" customWidth="1"/>
    <col min="2796" max="2796" width="7.453125" style="600" customWidth="1"/>
    <col min="2797" max="2797" width="5.08984375" style="600" customWidth="1"/>
    <col min="2798" max="2798" width="9" style="600" customWidth="1"/>
    <col min="2799" max="2799" width="5.81640625" style="600" customWidth="1"/>
    <col min="2800" max="2800" width="8.1796875" style="600" customWidth="1"/>
    <col min="2801" max="2801" width="5.1796875" style="600" customWidth="1"/>
    <col min="2802" max="2802" width="7.6328125" style="600" customWidth="1"/>
    <col min="2803" max="2803" width="6.08984375" style="600" customWidth="1"/>
    <col min="2804" max="2804" width="8.90625" style="600" customWidth="1"/>
    <col min="2805" max="2805" width="5.54296875" style="600" customWidth="1"/>
    <col min="2806" max="2806" width="8" style="600" customWidth="1"/>
    <col min="2807" max="2807" width="6.08984375" style="600" customWidth="1"/>
    <col min="2808" max="2808" width="8.1796875" style="600" customWidth="1"/>
    <col min="2809" max="2809" width="5.81640625" style="600" customWidth="1"/>
    <col min="2810" max="2810" width="9.08984375" style="600" customWidth="1"/>
    <col min="2811" max="2811" width="7.08984375" style="600" customWidth="1"/>
    <col min="2812" max="2812" width="8.81640625" style="600" customWidth="1"/>
    <col min="2813" max="2813" width="7.1796875" style="600" customWidth="1"/>
    <col min="2814" max="2814" width="6.81640625" style="600" customWidth="1"/>
    <col min="2815" max="2815" width="14.6328125" style="600" customWidth="1"/>
    <col min="2816" max="2816" width="16.453125" style="600" customWidth="1"/>
    <col min="2817" max="3039" width="11.54296875" style="600"/>
    <col min="3040" max="3040" width="17.1796875" style="600" customWidth="1"/>
    <col min="3041" max="3041" width="16.1796875" style="600" customWidth="1"/>
    <col min="3042" max="3042" width="11.81640625" style="600" customWidth="1"/>
    <col min="3043" max="3043" width="11.54296875" style="600"/>
    <col min="3044" max="3044" width="6.54296875" style="600" customWidth="1"/>
    <col min="3045" max="3045" width="5.453125" style="600" customWidth="1"/>
    <col min="3046" max="3046" width="7.6328125" style="600" customWidth="1"/>
    <col min="3047" max="3047" width="6.08984375" style="600" customWidth="1"/>
    <col min="3048" max="3048" width="13.54296875" style="600" customWidth="1"/>
    <col min="3049" max="3050" width="11.54296875" style="600"/>
    <col min="3051" max="3051" width="5.08984375" style="600" customWidth="1"/>
    <col min="3052" max="3052" width="7.453125" style="600" customWidth="1"/>
    <col min="3053" max="3053" width="5.08984375" style="600" customWidth="1"/>
    <col min="3054" max="3054" width="9" style="600" customWidth="1"/>
    <col min="3055" max="3055" width="5.81640625" style="600" customWidth="1"/>
    <col min="3056" max="3056" width="8.1796875" style="600" customWidth="1"/>
    <col min="3057" max="3057" width="5.1796875" style="600" customWidth="1"/>
    <col min="3058" max="3058" width="7.6328125" style="600" customWidth="1"/>
    <col min="3059" max="3059" width="6.08984375" style="600" customWidth="1"/>
    <col min="3060" max="3060" width="8.90625" style="600" customWidth="1"/>
    <col min="3061" max="3061" width="5.54296875" style="600" customWidth="1"/>
    <col min="3062" max="3062" width="8" style="600" customWidth="1"/>
    <col min="3063" max="3063" width="6.08984375" style="600" customWidth="1"/>
    <col min="3064" max="3064" width="8.1796875" style="600" customWidth="1"/>
    <col min="3065" max="3065" width="5.81640625" style="600" customWidth="1"/>
    <col min="3066" max="3066" width="9.08984375" style="600" customWidth="1"/>
    <col min="3067" max="3067" width="7.08984375" style="600" customWidth="1"/>
    <col min="3068" max="3068" width="8.81640625" style="600" customWidth="1"/>
    <col min="3069" max="3069" width="7.1796875" style="600" customWidth="1"/>
    <col min="3070" max="3070" width="6.81640625" style="600" customWidth="1"/>
    <col min="3071" max="3071" width="14.6328125" style="600" customWidth="1"/>
    <col min="3072" max="3072" width="16.453125" style="600" customWidth="1"/>
    <col min="3073" max="3295" width="11.54296875" style="600"/>
    <col min="3296" max="3296" width="17.1796875" style="600" customWidth="1"/>
    <col min="3297" max="3297" width="16.1796875" style="600" customWidth="1"/>
    <col min="3298" max="3298" width="11.81640625" style="600" customWidth="1"/>
    <col min="3299" max="3299" width="11.54296875" style="600"/>
    <col min="3300" max="3300" width="6.54296875" style="600" customWidth="1"/>
    <col min="3301" max="3301" width="5.453125" style="600" customWidth="1"/>
    <col min="3302" max="3302" width="7.6328125" style="600" customWidth="1"/>
    <col min="3303" max="3303" width="6.08984375" style="600" customWidth="1"/>
    <col min="3304" max="3304" width="13.54296875" style="600" customWidth="1"/>
    <col min="3305" max="3306" width="11.54296875" style="600"/>
    <col min="3307" max="3307" width="5.08984375" style="600" customWidth="1"/>
    <col min="3308" max="3308" width="7.453125" style="600" customWidth="1"/>
    <col min="3309" max="3309" width="5.08984375" style="600" customWidth="1"/>
    <col min="3310" max="3310" width="9" style="600" customWidth="1"/>
    <col min="3311" max="3311" width="5.81640625" style="600" customWidth="1"/>
    <col min="3312" max="3312" width="8.1796875" style="600" customWidth="1"/>
    <col min="3313" max="3313" width="5.1796875" style="600" customWidth="1"/>
    <col min="3314" max="3314" width="7.6328125" style="600" customWidth="1"/>
    <col min="3315" max="3315" width="6.08984375" style="600" customWidth="1"/>
    <col min="3316" max="3316" width="8.90625" style="600" customWidth="1"/>
    <col min="3317" max="3317" width="5.54296875" style="600" customWidth="1"/>
    <col min="3318" max="3318" width="8" style="600" customWidth="1"/>
    <col min="3319" max="3319" width="6.08984375" style="600" customWidth="1"/>
    <col min="3320" max="3320" width="8.1796875" style="600" customWidth="1"/>
    <col min="3321" max="3321" width="5.81640625" style="600" customWidth="1"/>
    <col min="3322" max="3322" width="9.08984375" style="600" customWidth="1"/>
    <col min="3323" max="3323" width="7.08984375" style="600" customWidth="1"/>
    <col min="3324" max="3324" width="8.81640625" style="600" customWidth="1"/>
    <col min="3325" max="3325" width="7.1796875" style="600" customWidth="1"/>
    <col min="3326" max="3326" width="6.81640625" style="600" customWidth="1"/>
    <col min="3327" max="3327" width="14.6328125" style="600" customWidth="1"/>
    <col min="3328" max="3328" width="16.453125" style="600" customWidth="1"/>
    <col min="3329" max="3551" width="11.54296875" style="600"/>
    <col min="3552" max="3552" width="17.1796875" style="600" customWidth="1"/>
    <col min="3553" max="3553" width="16.1796875" style="600" customWidth="1"/>
    <col min="3554" max="3554" width="11.81640625" style="600" customWidth="1"/>
    <col min="3555" max="3555" width="11.54296875" style="600"/>
    <col min="3556" max="3556" width="6.54296875" style="600" customWidth="1"/>
    <col min="3557" max="3557" width="5.453125" style="600" customWidth="1"/>
    <col min="3558" max="3558" width="7.6328125" style="600" customWidth="1"/>
    <col min="3559" max="3559" width="6.08984375" style="600" customWidth="1"/>
    <col min="3560" max="3560" width="13.54296875" style="600" customWidth="1"/>
    <col min="3561" max="3562" width="11.54296875" style="600"/>
    <col min="3563" max="3563" width="5.08984375" style="600" customWidth="1"/>
    <col min="3564" max="3564" width="7.453125" style="600" customWidth="1"/>
    <col min="3565" max="3565" width="5.08984375" style="600" customWidth="1"/>
    <col min="3566" max="3566" width="9" style="600" customWidth="1"/>
    <col min="3567" max="3567" width="5.81640625" style="600" customWidth="1"/>
    <col min="3568" max="3568" width="8.1796875" style="600" customWidth="1"/>
    <col min="3569" max="3569" width="5.1796875" style="600" customWidth="1"/>
    <col min="3570" max="3570" width="7.6328125" style="600" customWidth="1"/>
    <col min="3571" max="3571" width="6.08984375" style="600" customWidth="1"/>
    <col min="3572" max="3572" width="8.90625" style="600" customWidth="1"/>
    <col min="3573" max="3573" width="5.54296875" style="600" customWidth="1"/>
    <col min="3574" max="3574" width="8" style="600" customWidth="1"/>
    <col min="3575" max="3575" width="6.08984375" style="600" customWidth="1"/>
    <col min="3576" max="3576" width="8.1796875" style="600" customWidth="1"/>
    <col min="3577" max="3577" width="5.81640625" style="600" customWidth="1"/>
    <col min="3578" max="3578" width="9.08984375" style="600" customWidth="1"/>
    <col min="3579" max="3579" width="7.08984375" style="600" customWidth="1"/>
    <col min="3580" max="3580" width="8.81640625" style="600" customWidth="1"/>
    <col min="3581" max="3581" width="7.1796875" style="600" customWidth="1"/>
    <col min="3582" max="3582" width="6.81640625" style="600" customWidth="1"/>
    <col min="3583" max="3583" width="14.6328125" style="600" customWidth="1"/>
    <col min="3584" max="3584" width="16.453125" style="600" customWidth="1"/>
    <col min="3585" max="3807" width="11.54296875" style="600"/>
    <col min="3808" max="3808" width="17.1796875" style="600" customWidth="1"/>
    <col min="3809" max="3809" width="16.1796875" style="600" customWidth="1"/>
    <col min="3810" max="3810" width="11.81640625" style="600" customWidth="1"/>
    <col min="3811" max="3811" width="11.54296875" style="600"/>
    <col min="3812" max="3812" width="6.54296875" style="600" customWidth="1"/>
    <col min="3813" max="3813" width="5.453125" style="600" customWidth="1"/>
    <col min="3814" max="3814" width="7.6328125" style="600" customWidth="1"/>
    <col min="3815" max="3815" width="6.08984375" style="600" customWidth="1"/>
    <col min="3816" max="3816" width="13.54296875" style="600" customWidth="1"/>
    <col min="3817" max="3818" width="11.54296875" style="600"/>
    <col min="3819" max="3819" width="5.08984375" style="600" customWidth="1"/>
    <col min="3820" max="3820" width="7.453125" style="600" customWidth="1"/>
    <col min="3821" max="3821" width="5.08984375" style="600" customWidth="1"/>
    <col min="3822" max="3822" width="9" style="600" customWidth="1"/>
    <col min="3823" max="3823" width="5.81640625" style="600" customWidth="1"/>
    <col min="3824" max="3824" width="8.1796875" style="600" customWidth="1"/>
    <col min="3825" max="3825" width="5.1796875" style="600" customWidth="1"/>
    <col min="3826" max="3826" width="7.6328125" style="600" customWidth="1"/>
    <col min="3827" max="3827" width="6.08984375" style="600" customWidth="1"/>
    <col min="3828" max="3828" width="8.90625" style="600" customWidth="1"/>
    <col min="3829" max="3829" width="5.54296875" style="600" customWidth="1"/>
    <col min="3830" max="3830" width="8" style="600" customWidth="1"/>
    <col min="3831" max="3831" width="6.08984375" style="600" customWidth="1"/>
    <col min="3832" max="3832" width="8.1796875" style="600" customWidth="1"/>
    <col min="3833" max="3833" width="5.81640625" style="600" customWidth="1"/>
    <col min="3834" max="3834" width="9.08984375" style="600" customWidth="1"/>
    <col min="3835" max="3835" width="7.08984375" style="600" customWidth="1"/>
    <col min="3836" max="3836" width="8.81640625" style="600" customWidth="1"/>
    <col min="3837" max="3837" width="7.1796875" style="600" customWidth="1"/>
    <col min="3838" max="3838" width="6.81640625" style="600" customWidth="1"/>
    <col min="3839" max="3839" width="14.6328125" style="600" customWidth="1"/>
    <col min="3840" max="3840" width="16.453125" style="600" customWidth="1"/>
    <col min="3841" max="4063" width="11.54296875" style="600"/>
    <col min="4064" max="4064" width="17.1796875" style="600" customWidth="1"/>
    <col min="4065" max="4065" width="16.1796875" style="600" customWidth="1"/>
    <col min="4066" max="4066" width="11.81640625" style="600" customWidth="1"/>
    <col min="4067" max="4067" width="11.54296875" style="600"/>
    <col min="4068" max="4068" width="6.54296875" style="600" customWidth="1"/>
    <col min="4069" max="4069" width="5.453125" style="600" customWidth="1"/>
    <col min="4070" max="4070" width="7.6328125" style="600" customWidth="1"/>
    <col min="4071" max="4071" width="6.08984375" style="600" customWidth="1"/>
    <col min="4072" max="4072" width="13.54296875" style="600" customWidth="1"/>
    <col min="4073" max="4074" width="11.54296875" style="600"/>
    <col min="4075" max="4075" width="5.08984375" style="600" customWidth="1"/>
    <col min="4076" max="4076" width="7.453125" style="600" customWidth="1"/>
    <col min="4077" max="4077" width="5.08984375" style="600" customWidth="1"/>
    <col min="4078" max="4078" width="9" style="600" customWidth="1"/>
    <col min="4079" max="4079" width="5.81640625" style="600" customWidth="1"/>
    <col min="4080" max="4080" width="8.1796875" style="600" customWidth="1"/>
    <col min="4081" max="4081" width="5.1796875" style="600" customWidth="1"/>
    <col min="4082" max="4082" width="7.6328125" style="600" customWidth="1"/>
    <col min="4083" max="4083" width="6.08984375" style="600" customWidth="1"/>
    <col min="4084" max="4084" width="8.90625" style="600" customWidth="1"/>
    <col min="4085" max="4085" width="5.54296875" style="600" customWidth="1"/>
    <col min="4086" max="4086" width="8" style="600" customWidth="1"/>
    <col min="4087" max="4087" width="6.08984375" style="600" customWidth="1"/>
    <col min="4088" max="4088" width="8.1796875" style="600" customWidth="1"/>
    <col min="4089" max="4089" width="5.81640625" style="600" customWidth="1"/>
    <col min="4090" max="4090" width="9.08984375" style="600" customWidth="1"/>
    <col min="4091" max="4091" width="7.08984375" style="600" customWidth="1"/>
    <col min="4092" max="4092" width="8.81640625" style="600" customWidth="1"/>
    <col min="4093" max="4093" width="7.1796875" style="600" customWidth="1"/>
    <col min="4094" max="4094" width="6.81640625" style="600" customWidth="1"/>
    <col min="4095" max="4095" width="14.6328125" style="600" customWidth="1"/>
    <col min="4096" max="4096" width="16.453125" style="600" customWidth="1"/>
    <col min="4097" max="4319" width="11.54296875" style="600"/>
    <col min="4320" max="4320" width="17.1796875" style="600" customWidth="1"/>
    <col min="4321" max="4321" width="16.1796875" style="600" customWidth="1"/>
    <col min="4322" max="4322" width="11.81640625" style="600" customWidth="1"/>
    <col min="4323" max="4323" width="11.54296875" style="600"/>
    <col min="4324" max="4324" width="6.54296875" style="600" customWidth="1"/>
    <col min="4325" max="4325" width="5.453125" style="600" customWidth="1"/>
    <col min="4326" max="4326" width="7.6328125" style="600" customWidth="1"/>
    <col min="4327" max="4327" width="6.08984375" style="600" customWidth="1"/>
    <col min="4328" max="4328" width="13.54296875" style="600" customWidth="1"/>
    <col min="4329" max="4330" width="11.54296875" style="600"/>
    <col min="4331" max="4331" width="5.08984375" style="600" customWidth="1"/>
    <col min="4332" max="4332" width="7.453125" style="600" customWidth="1"/>
    <col min="4333" max="4333" width="5.08984375" style="600" customWidth="1"/>
    <col min="4334" max="4334" width="9" style="600" customWidth="1"/>
    <col min="4335" max="4335" width="5.81640625" style="600" customWidth="1"/>
    <col min="4336" max="4336" width="8.1796875" style="600" customWidth="1"/>
    <col min="4337" max="4337" width="5.1796875" style="600" customWidth="1"/>
    <col min="4338" max="4338" width="7.6328125" style="600" customWidth="1"/>
    <col min="4339" max="4339" width="6.08984375" style="600" customWidth="1"/>
    <col min="4340" max="4340" width="8.90625" style="600" customWidth="1"/>
    <col min="4341" max="4341" width="5.54296875" style="600" customWidth="1"/>
    <col min="4342" max="4342" width="8" style="600" customWidth="1"/>
    <col min="4343" max="4343" width="6.08984375" style="600" customWidth="1"/>
    <col min="4344" max="4344" width="8.1796875" style="600" customWidth="1"/>
    <col min="4345" max="4345" width="5.81640625" style="600" customWidth="1"/>
    <col min="4346" max="4346" width="9.08984375" style="600" customWidth="1"/>
    <col min="4347" max="4347" width="7.08984375" style="600" customWidth="1"/>
    <col min="4348" max="4348" width="8.81640625" style="600" customWidth="1"/>
    <col min="4349" max="4349" width="7.1796875" style="600" customWidth="1"/>
    <col min="4350" max="4350" width="6.81640625" style="600" customWidth="1"/>
    <col min="4351" max="4351" width="14.6328125" style="600" customWidth="1"/>
    <col min="4352" max="4352" width="16.453125" style="600" customWidth="1"/>
    <col min="4353" max="4575" width="11.54296875" style="600"/>
    <col min="4576" max="4576" width="17.1796875" style="600" customWidth="1"/>
    <col min="4577" max="4577" width="16.1796875" style="600" customWidth="1"/>
    <col min="4578" max="4578" width="11.81640625" style="600" customWidth="1"/>
    <col min="4579" max="4579" width="11.54296875" style="600"/>
    <col min="4580" max="4580" width="6.54296875" style="600" customWidth="1"/>
    <col min="4581" max="4581" width="5.453125" style="600" customWidth="1"/>
    <col min="4582" max="4582" width="7.6328125" style="600" customWidth="1"/>
    <col min="4583" max="4583" width="6.08984375" style="600" customWidth="1"/>
    <col min="4584" max="4584" width="13.54296875" style="600" customWidth="1"/>
    <col min="4585" max="4586" width="11.54296875" style="600"/>
    <col min="4587" max="4587" width="5.08984375" style="600" customWidth="1"/>
    <col min="4588" max="4588" width="7.453125" style="600" customWidth="1"/>
    <col min="4589" max="4589" width="5.08984375" style="600" customWidth="1"/>
    <col min="4590" max="4590" width="9" style="600" customWidth="1"/>
    <col min="4591" max="4591" width="5.81640625" style="600" customWidth="1"/>
    <col min="4592" max="4592" width="8.1796875" style="600" customWidth="1"/>
    <col min="4593" max="4593" width="5.1796875" style="600" customWidth="1"/>
    <col min="4594" max="4594" width="7.6328125" style="600" customWidth="1"/>
    <col min="4595" max="4595" width="6.08984375" style="600" customWidth="1"/>
    <col min="4596" max="4596" width="8.90625" style="600" customWidth="1"/>
    <col min="4597" max="4597" width="5.54296875" style="600" customWidth="1"/>
    <col min="4598" max="4598" width="8" style="600" customWidth="1"/>
    <col min="4599" max="4599" width="6.08984375" style="600" customWidth="1"/>
    <col min="4600" max="4600" width="8.1796875" style="600" customWidth="1"/>
    <col min="4601" max="4601" width="5.81640625" style="600" customWidth="1"/>
    <col min="4602" max="4602" width="9.08984375" style="600" customWidth="1"/>
    <col min="4603" max="4603" width="7.08984375" style="600" customWidth="1"/>
    <col min="4604" max="4604" width="8.81640625" style="600" customWidth="1"/>
    <col min="4605" max="4605" width="7.1796875" style="600" customWidth="1"/>
    <col min="4606" max="4606" width="6.81640625" style="600" customWidth="1"/>
    <col min="4607" max="4607" width="14.6328125" style="600" customWidth="1"/>
    <col min="4608" max="4608" width="16.453125" style="600" customWidth="1"/>
    <col min="4609" max="4831" width="11.54296875" style="600"/>
    <col min="4832" max="4832" width="17.1796875" style="600" customWidth="1"/>
    <col min="4833" max="4833" width="16.1796875" style="600" customWidth="1"/>
    <col min="4834" max="4834" width="11.81640625" style="600" customWidth="1"/>
    <col min="4835" max="4835" width="11.54296875" style="600"/>
    <col min="4836" max="4836" width="6.54296875" style="600" customWidth="1"/>
    <col min="4837" max="4837" width="5.453125" style="600" customWidth="1"/>
    <col min="4838" max="4838" width="7.6328125" style="600" customWidth="1"/>
    <col min="4839" max="4839" width="6.08984375" style="600" customWidth="1"/>
    <col min="4840" max="4840" width="13.54296875" style="600" customWidth="1"/>
    <col min="4841" max="4842" width="11.54296875" style="600"/>
    <col min="4843" max="4843" width="5.08984375" style="600" customWidth="1"/>
    <col min="4844" max="4844" width="7.453125" style="600" customWidth="1"/>
    <col min="4845" max="4845" width="5.08984375" style="600" customWidth="1"/>
    <col min="4846" max="4846" width="9" style="600" customWidth="1"/>
    <col min="4847" max="4847" width="5.81640625" style="600" customWidth="1"/>
    <col min="4848" max="4848" width="8.1796875" style="600" customWidth="1"/>
    <col min="4849" max="4849" width="5.1796875" style="600" customWidth="1"/>
    <col min="4850" max="4850" width="7.6328125" style="600" customWidth="1"/>
    <col min="4851" max="4851" width="6.08984375" style="600" customWidth="1"/>
    <col min="4852" max="4852" width="8.90625" style="600" customWidth="1"/>
    <col min="4853" max="4853" width="5.54296875" style="600" customWidth="1"/>
    <col min="4854" max="4854" width="8" style="600" customWidth="1"/>
    <col min="4855" max="4855" width="6.08984375" style="600" customWidth="1"/>
    <col min="4856" max="4856" width="8.1796875" style="600" customWidth="1"/>
    <col min="4857" max="4857" width="5.81640625" style="600" customWidth="1"/>
    <col min="4858" max="4858" width="9.08984375" style="600" customWidth="1"/>
    <col min="4859" max="4859" width="7.08984375" style="600" customWidth="1"/>
    <col min="4860" max="4860" width="8.81640625" style="600" customWidth="1"/>
    <col min="4861" max="4861" width="7.1796875" style="600" customWidth="1"/>
    <col min="4862" max="4862" width="6.81640625" style="600" customWidth="1"/>
    <col min="4863" max="4863" width="14.6328125" style="600" customWidth="1"/>
    <col min="4864" max="4864" width="16.453125" style="600" customWidth="1"/>
    <col min="4865" max="5087" width="11.54296875" style="600"/>
    <col min="5088" max="5088" width="17.1796875" style="600" customWidth="1"/>
    <col min="5089" max="5089" width="16.1796875" style="600" customWidth="1"/>
    <col min="5090" max="5090" width="11.81640625" style="600" customWidth="1"/>
    <col min="5091" max="5091" width="11.54296875" style="600"/>
    <col min="5092" max="5092" width="6.54296875" style="600" customWidth="1"/>
    <col min="5093" max="5093" width="5.453125" style="600" customWidth="1"/>
    <col min="5094" max="5094" width="7.6328125" style="600" customWidth="1"/>
    <col min="5095" max="5095" width="6.08984375" style="600" customWidth="1"/>
    <col min="5096" max="5096" width="13.54296875" style="600" customWidth="1"/>
    <col min="5097" max="5098" width="11.54296875" style="600"/>
    <col min="5099" max="5099" width="5.08984375" style="600" customWidth="1"/>
    <col min="5100" max="5100" width="7.453125" style="600" customWidth="1"/>
    <col min="5101" max="5101" width="5.08984375" style="600" customWidth="1"/>
    <col min="5102" max="5102" width="9" style="600" customWidth="1"/>
    <col min="5103" max="5103" width="5.81640625" style="600" customWidth="1"/>
    <col min="5104" max="5104" width="8.1796875" style="600" customWidth="1"/>
    <col min="5105" max="5105" width="5.1796875" style="600" customWidth="1"/>
    <col min="5106" max="5106" width="7.6328125" style="600" customWidth="1"/>
    <col min="5107" max="5107" width="6.08984375" style="600" customWidth="1"/>
    <col min="5108" max="5108" width="8.90625" style="600" customWidth="1"/>
    <col min="5109" max="5109" width="5.54296875" style="600" customWidth="1"/>
    <col min="5110" max="5110" width="8" style="600" customWidth="1"/>
    <col min="5111" max="5111" width="6.08984375" style="600" customWidth="1"/>
    <col min="5112" max="5112" width="8.1796875" style="600" customWidth="1"/>
    <col min="5113" max="5113" width="5.81640625" style="600" customWidth="1"/>
    <col min="5114" max="5114" width="9.08984375" style="600" customWidth="1"/>
    <col min="5115" max="5115" width="7.08984375" style="600" customWidth="1"/>
    <col min="5116" max="5116" width="8.81640625" style="600" customWidth="1"/>
    <col min="5117" max="5117" width="7.1796875" style="600" customWidth="1"/>
    <col min="5118" max="5118" width="6.81640625" style="600" customWidth="1"/>
    <col min="5119" max="5119" width="14.6328125" style="600" customWidth="1"/>
    <col min="5120" max="5120" width="16.453125" style="600" customWidth="1"/>
    <col min="5121" max="5343" width="11.54296875" style="600"/>
    <col min="5344" max="5344" width="17.1796875" style="600" customWidth="1"/>
    <col min="5345" max="5345" width="16.1796875" style="600" customWidth="1"/>
    <col min="5346" max="5346" width="11.81640625" style="600" customWidth="1"/>
    <col min="5347" max="5347" width="11.54296875" style="600"/>
    <col min="5348" max="5348" width="6.54296875" style="600" customWidth="1"/>
    <col min="5349" max="5349" width="5.453125" style="600" customWidth="1"/>
    <col min="5350" max="5350" width="7.6328125" style="600" customWidth="1"/>
    <col min="5351" max="5351" width="6.08984375" style="600" customWidth="1"/>
    <col min="5352" max="5352" width="13.54296875" style="600" customWidth="1"/>
    <col min="5353" max="5354" width="11.54296875" style="600"/>
    <col min="5355" max="5355" width="5.08984375" style="600" customWidth="1"/>
    <col min="5356" max="5356" width="7.453125" style="600" customWidth="1"/>
    <col min="5357" max="5357" width="5.08984375" style="600" customWidth="1"/>
    <col min="5358" max="5358" width="9" style="600" customWidth="1"/>
    <col min="5359" max="5359" width="5.81640625" style="600" customWidth="1"/>
    <col min="5360" max="5360" width="8.1796875" style="600" customWidth="1"/>
    <col min="5361" max="5361" width="5.1796875" style="600" customWidth="1"/>
    <col min="5362" max="5362" width="7.6328125" style="600" customWidth="1"/>
    <col min="5363" max="5363" width="6.08984375" style="600" customWidth="1"/>
    <col min="5364" max="5364" width="8.90625" style="600" customWidth="1"/>
    <col min="5365" max="5365" width="5.54296875" style="600" customWidth="1"/>
    <col min="5366" max="5366" width="8" style="600" customWidth="1"/>
    <col min="5367" max="5367" width="6.08984375" style="600" customWidth="1"/>
    <col min="5368" max="5368" width="8.1796875" style="600" customWidth="1"/>
    <col min="5369" max="5369" width="5.81640625" style="600" customWidth="1"/>
    <col min="5370" max="5370" width="9.08984375" style="600" customWidth="1"/>
    <col min="5371" max="5371" width="7.08984375" style="600" customWidth="1"/>
    <col min="5372" max="5372" width="8.81640625" style="600" customWidth="1"/>
    <col min="5373" max="5373" width="7.1796875" style="600" customWidth="1"/>
    <col min="5374" max="5374" width="6.81640625" style="600" customWidth="1"/>
    <col min="5375" max="5375" width="14.6328125" style="600" customWidth="1"/>
    <col min="5376" max="5376" width="16.453125" style="600" customWidth="1"/>
    <col min="5377" max="5599" width="11.54296875" style="600"/>
    <col min="5600" max="5600" width="17.1796875" style="600" customWidth="1"/>
    <col min="5601" max="5601" width="16.1796875" style="600" customWidth="1"/>
    <col min="5602" max="5602" width="11.81640625" style="600" customWidth="1"/>
    <col min="5603" max="5603" width="11.54296875" style="600"/>
    <col min="5604" max="5604" width="6.54296875" style="600" customWidth="1"/>
    <col min="5605" max="5605" width="5.453125" style="600" customWidth="1"/>
    <col min="5606" max="5606" width="7.6328125" style="600" customWidth="1"/>
    <col min="5607" max="5607" width="6.08984375" style="600" customWidth="1"/>
    <col min="5608" max="5608" width="13.54296875" style="600" customWidth="1"/>
    <col min="5609" max="5610" width="11.54296875" style="600"/>
    <col min="5611" max="5611" width="5.08984375" style="600" customWidth="1"/>
    <col min="5612" max="5612" width="7.453125" style="600" customWidth="1"/>
    <col min="5613" max="5613" width="5.08984375" style="600" customWidth="1"/>
    <col min="5614" max="5614" width="9" style="600" customWidth="1"/>
    <col min="5615" max="5615" width="5.81640625" style="600" customWidth="1"/>
    <col min="5616" max="5616" width="8.1796875" style="600" customWidth="1"/>
    <col min="5617" max="5617" width="5.1796875" style="600" customWidth="1"/>
    <col min="5618" max="5618" width="7.6328125" style="600" customWidth="1"/>
    <col min="5619" max="5619" width="6.08984375" style="600" customWidth="1"/>
    <col min="5620" max="5620" width="8.90625" style="600" customWidth="1"/>
    <col min="5621" max="5621" width="5.54296875" style="600" customWidth="1"/>
    <col min="5622" max="5622" width="8" style="600" customWidth="1"/>
    <col min="5623" max="5623" width="6.08984375" style="600" customWidth="1"/>
    <col min="5624" max="5624" width="8.1796875" style="600" customWidth="1"/>
    <col min="5625" max="5625" width="5.81640625" style="600" customWidth="1"/>
    <col min="5626" max="5626" width="9.08984375" style="600" customWidth="1"/>
    <col min="5627" max="5627" width="7.08984375" style="600" customWidth="1"/>
    <col min="5628" max="5628" width="8.81640625" style="600" customWidth="1"/>
    <col min="5629" max="5629" width="7.1796875" style="600" customWidth="1"/>
    <col min="5630" max="5630" width="6.81640625" style="600" customWidth="1"/>
    <col min="5631" max="5631" width="14.6328125" style="600" customWidth="1"/>
    <col min="5632" max="5632" width="16.453125" style="600" customWidth="1"/>
    <col min="5633" max="5855" width="11.54296875" style="600"/>
    <col min="5856" max="5856" width="17.1796875" style="600" customWidth="1"/>
    <col min="5857" max="5857" width="16.1796875" style="600" customWidth="1"/>
    <col min="5858" max="5858" width="11.81640625" style="600" customWidth="1"/>
    <col min="5859" max="5859" width="11.54296875" style="600"/>
    <col min="5860" max="5860" width="6.54296875" style="600" customWidth="1"/>
    <col min="5861" max="5861" width="5.453125" style="600" customWidth="1"/>
    <col min="5862" max="5862" width="7.6328125" style="600" customWidth="1"/>
    <col min="5863" max="5863" width="6.08984375" style="600" customWidth="1"/>
    <col min="5864" max="5864" width="13.54296875" style="600" customWidth="1"/>
    <col min="5865" max="5866" width="11.54296875" style="600"/>
    <col min="5867" max="5867" width="5.08984375" style="600" customWidth="1"/>
    <col min="5868" max="5868" width="7.453125" style="600" customWidth="1"/>
    <col min="5869" max="5869" width="5.08984375" style="600" customWidth="1"/>
    <col min="5870" max="5870" width="9" style="600" customWidth="1"/>
    <col min="5871" max="5871" width="5.81640625" style="600" customWidth="1"/>
    <col min="5872" max="5872" width="8.1796875" style="600" customWidth="1"/>
    <col min="5873" max="5873" width="5.1796875" style="600" customWidth="1"/>
    <col min="5874" max="5874" width="7.6328125" style="600" customWidth="1"/>
    <col min="5875" max="5875" width="6.08984375" style="600" customWidth="1"/>
    <col min="5876" max="5876" width="8.90625" style="600" customWidth="1"/>
    <col min="5877" max="5877" width="5.54296875" style="600" customWidth="1"/>
    <col min="5878" max="5878" width="8" style="600" customWidth="1"/>
    <col min="5879" max="5879" width="6.08984375" style="600" customWidth="1"/>
    <col min="5880" max="5880" width="8.1796875" style="600" customWidth="1"/>
    <col min="5881" max="5881" width="5.81640625" style="600" customWidth="1"/>
    <col min="5882" max="5882" width="9.08984375" style="600" customWidth="1"/>
    <col min="5883" max="5883" width="7.08984375" style="600" customWidth="1"/>
    <col min="5884" max="5884" width="8.81640625" style="600" customWidth="1"/>
    <col min="5885" max="5885" width="7.1796875" style="600" customWidth="1"/>
    <col min="5886" max="5886" width="6.81640625" style="600" customWidth="1"/>
    <col min="5887" max="5887" width="14.6328125" style="600" customWidth="1"/>
    <col min="5888" max="5888" width="16.453125" style="600" customWidth="1"/>
    <col min="5889" max="6111" width="11.54296875" style="600"/>
    <col min="6112" max="6112" width="17.1796875" style="600" customWidth="1"/>
    <col min="6113" max="6113" width="16.1796875" style="600" customWidth="1"/>
    <col min="6114" max="6114" width="11.81640625" style="600" customWidth="1"/>
    <col min="6115" max="6115" width="11.54296875" style="600"/>
    <col min="6116" max="6116" width="6.54296875" style="600" customWidth="1"/>
    <col min="6117" max="6117" width="5.453125" style="600" customWidth="1"/>
    <col min="6118" max="6118" width="7.6328125" style="600" customWidth="1"/>
    <col min="6119" max="6119" width="6.08984375" style="600" customWidth="1"/>
    <col min="6120" max="6120" width="13.54296875" style="600" customWidth="1"/>
    <col min="6121" max="6122" width="11.54296875" style="600"/>
    <col min="6123" max="6123" width="5.08984375" style="600" customWidth="1"/>
    <col min="6124" max="6124" width="7.453125" style="600" customWidth="1"/>
    <col min="6125" max="6125" width="5.08984375" style="600" customWidth="1"/>
    <col min="6126" max="6126" width="9" style="600" customWidth="1"/>
    <col min="6127" max="6127" width="5.81640625" style="600" customWidth="1"/>
    <col min="6128" max="6128" width="8.1796875" style="600" customWidth="1"/>
    <col min="6129" max="6129" width="5.1796875" style="600" customWidth="1"/>
    <col min="6130" max="6130" width="7.6328125" style="600" customWidth="1"/>
    <col min="6131" max="6131" width="6.08984375" style="600" customWidth="1"/>
    <col min="6132" max="6132" width="8.90625" style="600" customWidth="1"/>
    <col min="6133" max="6133" width="5.54296875" style="600" customWidth="1"/>
    <col min="6134" max="6134" width="8" style="600" customWidth="1"/>
    <col min="6135" max="6135" width="6.08984375" style="600" customWidth="1"/>
    <col min="6136" max="6136" width="8.1796875" style="600" customWidth="1"/>
    <col min="6137" max="6137" width="5.81640625" style="600" customWidth="1"/>
    <col min="6138" max="6138" width="9.08984375" style="600" customWidth="1"/>
    <col min="6139" max="6139" width="7.08984375" style="600" customWidth="1"/>
    <col min="6140" max="6140" width="8.81640625" style="600" customWidth="1"/>
    <col min="6141" max="6141" width="7.1796875" style="600" customWidth="1"/>
    <col min="6142" max="6142" width="6.81640625" style="600" customWidth="1"/>
    <col min="6143" max="6143" width="14.6328125" style="600" customWidth="1"/>
    <col min="6144" max="6144" width="16.453125" style="600" customWidth="1"/>
    <col min="6145" max="6367" width="11.54296875" style="600"/>
    <col min="6368" max="6368" width="17.1796875" style="600" customWidth="1"/>
    <col min="6369" max="6369" width="16.1796875" style="600" customWidth="1"/>
    <col min="6370" max="6370" width="11.81640625" style="600" customWidth="1"/>
    <col min="6371" max="6371" width="11.54296875" style="600"/>
    <col min="6372" max="6372" width="6.54296875" style="600" customWidth="1"/>
    <col min="6373" max="6373" width="5.453125" style="600" customWidth="1"/>
    <col min="6374" max="6374" width="7.6328125" style="600" customWidth="1"/>
    <col min="6375" max="6375" width="6.08984375" style="600" customWidth="1"/>
    <col min="6376" max="6376" width="13.54296875" style="600" customWidth="1"/>
    <col min="6377" max="6378" width="11.54296875" style="600"/>
    <col min="6379" max="6379" width="5.08984375" style="600" customWidth="1"/>
    <col min="6380" max="6380" width="7.453125" style="600" customWidth="1"/>
    <col min="6381" max="6381" width="5.08984375" style="600" customWidth="1"/>
    <col min="6382" max="6382" width="9" style="600" customWidth="1"/>
    <col min="6383" max="6383" width="5.81640625" style="600" customWidth="1"/>
    <col min="6384" max="6384" width="8.1796875" style="600" customWidth="1"/>
    <col min="6385" max="6385" width="5.1796875" style="600" customWidth="1"/>
    <col min="6386" max="6386" width="7.6328125" style="600" customWidth="1"/>
    <col min="6387" max="6387" width="6.08984375" style="600" customWidth="1"/>
    <col min="6388" max="6388" width="8.90625" style="600" customWidth="1"/>
    <col min="6389" max="6389" width="5.54296875" style="600" customWidth="1"/>
    <col min="6390" max="6390" width="8" style="600" customWidth="1"/>
    <col min="6391" max="6391" width="6.08984375" style="600" customWidth="1"/>
    <col min="6392" max="6392" width="8.1796875" style="600" customWidth="1"/>
    <col min="6393" max="6393" width="5.81640625" style="600" customWidth="1"/>
    <col min="6394" max="6394" width="9.08984375" style="600" customWidth="1"/>
    <col min="6395" max="6395" width="7.08984375" style="600" customWidth="1"/>
    <col min="6396" max="6396" width="8.81640625" style="600" customWidth="1"/>
    <col min="6397" max="6397" width="7.1796875" style="600" customWidth="1"/>
    <col min="6398" max="6398" width="6.81640625" style="600" customWidth="1"/>
    <col min="6399" max="6399" width="14.6328125" style="600" customWidth="1"/>
    <col min="6400" max="6400" width="16.453125" style="600" customWidth="1"/>
    <col min="6401" max="6623" width="11.54296875" style="600"/>
    <col min="6624" max="6624" width="17.1796875" style="600" customWidth="1"/>
    <col min="6625" max="6625" width="16.1796875" style="600" customWidth="1"/>
    <col min="6626" max="6626" width="11.81640625" style="600" customWidth="1"/>
    <col min="6627" max="6627" width="11.54296875" style="600"/>
    <col min="6628" max="6628" width="6.54296875" style="600" customWidth="1"/>
    <col min="6629" max="6629" width="5.453125" style="600" customWidth="1"/>
    <col min="6630" max="6630" width="7.6328125" style="600" customWidth="1"/>
    <col min="6631" max="6631" width="6.08984375" style="600" customWidth="1"/>
    <col min="6632" max="6632" width="13.54296875" style="600" customWidth="1"/>
    <col min="6633" max="6634" width="11.54296875" style="600"/>
    <col min="6635" max="6635" width="5.08984375" style="600" customWidth="1"/>
    <col min="6636" max="6636" width="7.453125" style="600" customWidth="1"/>
    <col min="6637" max="6637" width="5.08984375" style="600" customWidth="1"/>
    <col min="6638" max="6638" width="9" style="600" customWidth="1"/>
    <col min="6639" max="6639" width="5.81640625" style="600" customWidth="1"/>
    <col min="6640" max="6640" width="8.1796875" style="600" customWidth="1"/>
    <col min="6641" max="6641" width="5.1796875" style="600" customWidth="1"/>
    <col min="6642" max="6642" width="7.6328125" style="600" customWidth="1"/>
    <col min="6643" max="6643" width="6.08984375" style="600" customWidth="1"/>
    <col min="6644" max="6644" width="8.90625" style="600" customWidth="1"/>
    <col min="6645" max="6645" width="5.54296875" style="600" customWidth="1"/>
    <col min="6646" max="6646" width="8" style="600" customWidth="1"/>
    <col min="6647" max="6647" width="6.08984375" style="600" customWidth="1"/>
    <col min="6648" max="6648" width="8.1796875" style="600" customWidth="1"/>
    <col min="6649" max="6649" width="5.81640625" style="600" customWidth="1"/>
    <col min="6650" max="6650" width="9.08984375" style="600" customWidth="1"/>
    <col min="6651" max="6651" width="7.08984375" style="600" customWidth="1"/>
    <col min="6652" max="6652" width="8.81640625" style="600" customWidth="1"/>
    <col min="6653" max="6653" width="7.1796875" style="600" customWidth="1"/>
    <col min="6654" max="6654" width="6.81640625" style="600" customWidth="1"/>
    <col min="6655" max="6655" width="14.6328125" style="600" customWidth="1"/>
    <col min="6656" max="6656" width="16.453125" style="600" customWidth="1"/>
    <col min="6657" max="6879" width="11.54296875" style="600"/>
    <col min="6880" max="6880" width="17.1796875" style="600" customWidth="1"/>
    <col min="6881" max="6881" width="16.1796875" style="600" customWidth="1"/>
    <col min="6882" max="6882" width="11.81640625" style="600" customWidth="1"/>
    <col min="6883" max="6883" width="11.54296875" style="600"/>
    <col min="6884" max="6884" width="6.54296875" style="600" customWidth="1"/>
    <col min="6885" max="6885" width="5.453125" style="600" customWidth="1"/>
    <col min="6886" max="6886" width="7.6328125" style="600" customWidth="1"/>
    <col min="6887" max="6887" width="6.08984375" style="600" customWidth="1"/>
    <col min="6888" max="6888" width="13.54296875" style="600" customWidth="1"/>
    <col min="6889" max="6890" width="11.54296875" style="600"/>
    <col min="6891" max="6891" width="5.08984375" style="600" customWidth="1"/>
    <col min="6892" max="6892" width="7.453125" style="600" customWidth="1"/>
    <col min="6893" max="6893" width="5.08984375" style="600" customWidth="1"/>
    <col min="6894" max="6894" width="9" style="600" customWidth="1"/>
    <col min="6895" max="6895" width="5.81640625" style="600" customWidth="1"/>
    <col min="6896" max="6896" width="8.1796875" style="600" customWidth="1"/>
    <col min="6897" max="6897" width="5.1796875" style="600" customWidth="1"/>
    <col min="6898" max="6898" width="7.6328125" style="600" customWidth="1"/>
    <col min="6899" max="6899" width="6.08984375" style="600" customWidth="1"/>
    <col min="6900" max="6900" width="8.90625" style="600" customWidth="1"/>
    <col min="6901" max="6901" width="5.54296875" style="600" customWidth="1"/>
    <col min="6902" max="6902" width="8" style="600" customWidth="1"/>
    <col min="6903" max="6903" width="6.08984375" style="600" customWidth="1"/>
    <col min="6904" max="6904" width="8.1796875" style="600" customWidth="1"/>
    <col min="6905" max="6905" width="5.81640625" style="600" customWidth="1"/>
    <col min="6906" max="6906" width="9.08984375" style="600" customWidth="1"/>
    <col min="6907" max="6907" width="7.08984375" style="600" customWidth="1"/>
    <col min="6908" max="6908" width="8.81640625" style="600" customWidth="1"/>
    <col min="6909" max="6909" width="7.1796875" style="600" customWidth="1"/>
    <col min="6910" max="6910" width="6.81640625" style="600" customWidth="1"/>
    <col min="6911" max="6911" width="14.6328125" style="600" customWidth="1"/>
    <col min="6912" max="6912" width="16.453125" style="600" customWidth="1"/>
    <col min="6913" max="7135" width="11.54296875" style="600"/>
    <col min="7136" max="7136" width="17.1796875" style="600" customWidth="1"/>
    <col min="7137" max="7137" width="16.1796875" style="600" customWidth="1"/>
    <col min="7138" max="7138" width="11.81640625" style="600" customWidth="1"/>
    <col min="7139" max="7139" width="11.54296875" style="600"/>
    <col min="7140" max="7140" width="6.54296875" style="600" customWidth="1"/>
    <col min="7141" max="7141" width="5.453125" style="600" customWidth="1"/>
    <col min="7142" max="7142" width="7.6328125" style="600" customWidth="1"/>
    <col min="7143" max="7143" width="6.08984375" style="600" customWidth="1"/>
    <col min="7144" max="7144" width="13.54296875" style="600" customWidth="1"/>
    <col min="7145" max="7146" width="11.54296875" style="600"/>
    <col min="7147" max="7147" width="5.08984375" style="600" customWidth="1"/>
    <col min="7148" max="7148" width="7.453125" style="600" customWidth="1"/>
    <col min="7149" max="7149" width="5.08984375" style="600" customWidth="1"/>
    <col min="7150" max="7150" width="9" style="600" customWidth="1"/>
    <col min="7151" max="7151" width="5.81640625" style="600" customWidth="1"/>
    <col min="7152" max="7152" width="8.1796875" style="600" customWidth="1"/>
    <col min="7153" max="7153" width="5.1796875" style="600" customWidth="1"/>
    <col min="7154" max="7154" width="7.6328125" style="600" customWidth="1"/>
    <col min="7155" max="7155" width="6.08984375" style="600" customWidth="1"/>
    <col min="7156" max="7156" width="8.90625" style="600" customWidth="1"/>
    <col min="7157" max="7157" width="5.54296875" style="600" customWidth="1"/>
    <col min="7158" max="7158" width="8" style="600" customWidth="1"/>
    <col min="7159" max="7159" width="6.08984375" style="600" customWidth="1"/>
    <col min="7160" max="7160" width="8.1796875" style="600" customWidth="1"/>
    <col min="7161" max="7161" width="5.81640625" style="600" customWidth="1"/>
    <col min="7162" max="7162" width="9.08984375" style="600" customWidth="1"/>
    <col min="7163" max="7163" width="7.08984375" style="600" customWidth="1"/>
    <col min="7164" max="7164" width="8.81640625" style="600" customWidth="1"/>
    <col min="7165" max="7165" width="7.1796875" style="600" customWidth="1"/>
    <col min="7166" max="7166" width="6.81640625" style="600" customWidth="1"/>
    <col min="7167" max="7167" width="14.6328125" style="600" customWidth="1"/>
    <col min="7168" max="7168" width="16.453125" style="600" customWidth="1"/>
    <col min="7169" max="7391" width="11.54296875" style="600"/>
    <col min="7392" max="7392" width="17.1796875" style="600" customWidth="1"/>
    <col min="7393" max="7393" width="16.1796875" style="600" customWidth="1"/>
    <col min="7394" max="7394" width="11.81640625" style="600" customWidth="1"/>
    <col min="7395" max="7395" width="11.54296875" style="600"/>
    <col min="7396" max="7396" width="6.54296875" style="600" customWidth="1"/>
    <col min="7397" max="7397" width="5.453125" style="600" customWidth="1"/>
    <col min="7398" max="7398" width="7.6328125" style="600" customWidth="1"/>
    <col min="7399" max="7399" width="6.08984375" style="600" customWidth="1"/>
    <col min="7400" max="7400" width="13.54296875" style="600" customWidth="1"/>
    <col min="7401" max="7402" width="11.54296875" style="600"/>
    <col min="7403" max="7403" width="5.08984375" style="600" customWidth="1"/>
    <col min="7404" max="7404" width="7.453125" style="600" customWidth="1"/>
    <col min="7405" max="7405" width="5.08984375" style="600" customWidth="1"/>
    <col min="7406" max="7406" width="9" style="600" customWidth="1"/>
    <col min="7407" max="7407" width="5.81640625" style="600" customWidth="1"/>
    <col min="7408" max="7408" width="8.1796875" style="600" customWidth="1"/>
    <col min="7409" max="7409" width="5.1796875" style="600" customWidth="1"/>
    <col min="7410" max="7410" width="7.6328125" style="600" customWidth="1"/>
    <col min="7411" max="7411" width="6.08984375" style="600" customWidth="1"/>
    <col min="7412" max="7412" width="8.90625" style="600" customWidth="1"/>
    <col min="7413" max="7413" width="5.54296875" style="600" customWidth="1"/>
    <col min="7414" max="7414" width="8" style="600" customWidth="1"/>
    <col min="7415" max="7415" width="6.08984375" style="600" customWidth="1"/>
    <col min="7416" max="7416" width="8.1796875" style="600" customWidth="1"/>
    <col min="7417" max="7417" width="5.81640625" style="600" customWidth="1"/>
    <col min="7418" max="7418" width="9.08984375" style="600" customWidth="1"/>
    <col min="7419" max="7419" width="7.08984375" style="600" customWidth="1"/>
    <col min="7420" max="7420" width="8.81640625" style="600" customWidth="1"/>
    <col min="7421" max="7421" width="7.1796875" style="600" customWidth="1"/>
    <col min="7422" max="7422" width="6.81640625" style="600" customWidth="1"/>
    <col min="7423" max="7423" width="14.6328125" style="600" customWidth="1"/>
    <col min="7424" max="7424" width="16.453125" style="600" customWidth="1"/>
    <col min="7425" max="7647" width="11.54296875" style="600"/>
    <col min="7648" max="7648" width="17.1796875" style="600" customWidth="1"/>
    <col min="7649" max="7649" width="16.1796875" style="600" customWidth="1"/>
    <col min="7650" max="7650" width="11.81640625" style="600" customWidth="1"/>
    <col min="7651" max="7651" width="11.54296875" style="600"/>
    <col min="7652" max="7652" width="6.54296875" style="600" customWidth="1"/>
    <col min="7653" max="7653" width="5.453125" style="600" customWidth="1"/>
    <col min="7654" max="7654" width="7.6328125" style="600" customWidth="1"/>
    <col min="7655" max="7655" width="6.08984375" style="600" customWidth="1"/>
    <col min="7656" max="7656" width="13.54296875" style="600" customWidth="1"/>
    <col min="7657" max="7658" width="11.54296875" style="600"/>
    <col min="7659" max="7659" width="5.08984375" style="600" customWidth="1"/>
    <col min="7660" max="7660" width="7.453125" style="600" customWidth="1"/>
    <col min="7661" max="7661" width="5.08984375" style="600" customWidth="1"/>
    <col min="7662" max="7662" width="9" style="600" customWidth="1"/>
    <col min="7663" max="7663" width="5.81640625" style="600" customWidth="1"/>
    <col min="7664" max="7664" width="8.1796875" style="600" customWidth="1"/>
    <col min="7665" max="7665" width="5.1796875" style="600" customWidth="1"/>
    <col min="7666" max="7666" width="7.6328125" style="600" customWidth="1"/>
    <col min="7667" max="7667" width="6.08984375" style="600" customWidth="1"/>
    <col min="7668" max="7668" width="8.90625" style="600" customWidth="1"/>
    <col min="7669" max="7669" width="5.54296875" style="600" customWidth="1"/>
    <col min="7670" max="7670" width="8" style="600" customWidth="1"/>
    <col min="7671" max="7671" width="6.08984375" style="600" customWidth="1"/>
    <col min="7672" max="7672" width="8.1796875" style="600" customWidth="1"/>
    <col min="7673" max="7673" width="5.81640625" style="600" customWidth="1"/>
    <col min="7674" max="7674" width="9.08984375" style="600" customWidth="1"/>
    <col min="7675" max="7675" width="7.08984375" style="600" customWidth="1"/>
    <col min="7676" max="7676" width="8.81640625" style="600" customWidth="1"/>
    <col min="7677" max="7677" width="7.1796875" style="600" customWidth="1"/>
    <col min="7678" max="7678" width="6.81640625" style="600" customWidth="1"/>
    <col min="7679" max="7679" width="14.6328125" style="600" customWidth="1"/>
    <col min="7680" max="7680" width="16.453125" style="600" customWidth="1"/>
    <col min="7681" max="7903" width="11.54296875" style="600"/>
    <col min="7904" max="7904" width="17.1796875" style="600" customWidth="1"/>
    <col min="7905" max="7905" width="16.1796875" style="600" customWidth="1"/>
    <col min="7906" max="7906" width="11.81640625" style="600" customWidth="1"/>
    <col min="7907" max="7907" width="11.54296875" style="600"/>
    <col min="7908" max="7908" width="6.54296875" style="600" customWidth="1"/>
    <col min="7909" max="7909" width="5.453125" style="600" customWidth="1"/>
    <col min="7910" max="7910" width="7.6328125" style="600" customWidth="1"/>
    <col min="7911" max="7911" width="6.08984375" style="600" customWidth="1"/>
    <col min="7912" max="7912" width="13.54296875" style="600" customWidth="1"/>
    <col min="7913" max="7914" width="11.54296875" style="600"/>
    <col min="7915" max="7915" width="5.08984375" style="600" customWidth="1"/>
    <col min="7916" max="7916" width="7.453125" style="600" customWidth="1"/>
    <col min="7917" max="7917" width="5.08984375" style="600" customWidth="1"/>
    <col min="7918" max="7918" width="9" style="600" customWidth="1"/>
    <col min="7919" max="7919" width="5.81640625" style="600" customWidth="1"/>
    <col min="7920" max="7920" width="8.1796875" style="600" customWidth="1"/>
    <col min="7921" max="7921" width="5.1796875" style="600" customWidth="1"/>
    <col min="7922" max="7922" width="7.6328125" style="600" customWidth="1"/>
    <col min="7923" max="7923" width="6.08984375" style="600" customWidth="1"/>
    <col min="7924" max="7924" width="8.90625" style="600" customWidth="1"/>
    <col min="7925" max="7925" width="5.54296875" style="600" customWidth="1"/>
    <col min="7926" max="7926" width="8" style="600" customWidth="1"/>
    <col min="7927" max="7927" width="6.08984375" style="600" customWidth="1"/>
    <col min="7928" max="7928" width="8.1796875" style="600" customWidth="1"/>
    <col min="7929" max="7929" width="5.81640625" style="600" customWidth="1"/>
    <col min="7930" max="7930" width="9.08984375" style="600" customWidth="1"/>
    <col min="7931" max="7931" width="7.08984375" style="600" customWidth="1"/>
    <col min="7932" max="7932" width="8.81640625" style="600" customWidth="1"/>
    <col min="7933" max="7933" width="7.1796875" style="600" customWidth="1"/>
    <col min="7934" max="7934" width="6.81640625" style="600" customWidth="1"/>
    <col min="7935" max="7935" width="14.6328125" style="600" customWidth="1"/>
    <col min="7936" max="7936" width="16.453125" style="600" customWidth="1"/>
    <col min="7937" max="8159" width="11.54296875" style="600"/>
    <col min="8160" max="8160" width="17.1796875" style="600" customWidth="1"/>
    <col min="8161" max="8161" width="16.1796875" style="600" customWidth="1"/>
    <col min="8162" max="8162" width="11.81640625" style="600" customWidth="1"/>
    <col min="8163" max="8163" width="11.54296875" style="600"/>
    <col min="8164" max="8164" width="6.54296875" style="600" customWidth="1"/>
    <col min="8165" max="8165" width="5.453125" style="600" customWidth="1"/>
    <col min="8166" max="8166" width="7.6328125" style="600" customWidth="1"/>
    <col min="8167" max="8167" width="6.08984375" style="600" customWidth="1"/>
    <col min="8168" max="8168" width="13.54296875" style="600" customWidth="1"/>
    <col min="8169" max="8170" width="11.54296875" style="600"/>
    <col min="8171" max="8171" width="5.08984375" style="600" customWidth="1"/>
    <col min="8172" max="8172" width="7.453125" style="600" customWidth="1"/>
    <col min="8173" max="8173" width="5.08984375" style="600" customWidth="1"/>
    <col min="8174" max="8174" width="9" style="600" customWidth="1"/>
    <col min="8175" max="8175" width="5.81640625" style="600" customWidth="1"/>
    <col min="8176" max="8176" width="8.1796875" style="600" customWidth="1"/>
    <col min="8177" max="8177" width="5.1796875" style="600" customWidth="1"/>
    <col min="8178" max="8178" width="7.6328125" style="600" customWidth="1"/>
    <col min="8179" max="8179" width="6.08984375" style="600" customWidth="1"/>
    <col min="8180" max="8180" width="8.90625" style="600" customWidth="1"/>
    <col min="8181" max="8181" width="5.54296875" style="600" customWidth="1"/>
    <col min="8182" max="8182" width="8" style="600" customWidth="1"/>
    <col min="8183" max="8183" width="6.08984375" style="600" customWidth="1"/>
    <col min="8184" max="8184" width="8.1796875" style="600" customWidth="1"/>
    <col min="8185" max="8185" width="5.81640625" style="600" customWidth="1"/>
    <col min="8186" max="8186" width="9.08984375" style="600" customWidth="1"/>
    <col min="8187" max="8187" width="7.08984375" style="600" customWidth="1"/>
    <col min="8188" max="8188" width="8.81640625" style="600" customWidth="1"/>
    <col min="8189" max="8189" width="7.1796875" style="600" customWidth="1"/>
    <col min="8190" max="8190" width="6.81640625" style="600" customWidth="1"/>
    <col min="8191" max="8191" width="14.6328125" style="600" customWidth="1"/>
    <col min="8192" max="8192" width="16.453125" style="600" customWidth="1"/>
    <col min="8193" max="8415" width="11.54296875" style="600"/>
    <col min="8416" max="8416" width="17.1796875" style="600" customWidth="1"/>
    <col min="8417" max="8417" width="16.1796875" style="600" customWidth="1"/>
    <col min="8418" max="8418" width="11.81640625" style="600" customWidth="1"/>
    <col min="8419" max="8419" width="11.54296875" style="600"/>
    <col min="8420" max="8420" width="6.54296875" style="600" customWidth="1"/>
    <col min="8421" max="8421" width="5.453125" style="600" customWidth="1"/>
    <col min="8422" max="8422" width="7.6328125" style="600" customWidth="1"/>
    <col min="8423" max="8423" width="6.08984375" style="600" customWidth="1"/>
    <col min="8424" max="8424" width="13.54296875" style="600" customWidth="1"/>
    <col min="8425" max="8426" width="11.54296875" style="600"/>
    <col min="8427" max="8427" width="5.08984375" style="600" customWidth="1"/>
    <col min="8428" max="8428" width="7.453125" style="600" customWidth="1"/>
    <col min="8429" max="8429" width="5.08984375" style="600" customWidth="1"/>
    <col min="8430" max="8430" width="9" style="600" customWidth="1"/>
    <col min="8431" max="8431" width="5.81640625" style="600" customWidth="1"/>
    <col min="8432" max="8432" width="8.1796875" style="600" customWidth="1"/>
    <col min="8433" max="8433" width="5.1796875" style="600" customWidth="1"/>
    <col min="8434" max="8434" width="7.6328125" style="600" customWidth="1"/>
    <col min="8435" max="8435" width="6.08984375" style="600" customWidth="1"/>
    <col min="8436" max="8436" width="8.90625" style="600" customWidth="1"/>
    <col min="8437" max="8437" width="5.54296875" style="600" customWidth="1"/>
    <col min="8438" max="8438" width="8" style="600" customWidth="1"/>
    <col min="8439" max="8439" width="6.08984375" style="600" customWidth="1"/>
    <col min="8440" max="8440" width="8.1796875" style="600" customWidth="1"/>
    <col min="8441" max="8441" width="5.81640625" style="600" customWidth="1"/>
    <col min="8442" max="8442" width="9.08984375" style="600" customWidth="1"/>
    <col min="8443" max="8443" width="7.08984375" style="600" customWidth="1"/>
    <col min="8444" max="8444" width="8.81640625" style="600" customWidth="1"/>
    <col min="8445" max="8445" width="7.1796875" style="600" customWidth="1"/>
    <col min="8446" max="8446" width="6.81640625" style="600" customWidth="1"/>
    <col min="8447" max="8447" width="14.6328125" style="600" customWidth="1"/>
    <col min="8448" max="8448" width="16.453125" style="600" customWidth="1"/>
    <col min="8449" max="8671" width="11.54296875" style="600"/>
    <col min="8672" max="8672" width="17.1796875" style="600" customWidth="1"/>
    <col min="8673" max="8673" width="16.1796875" style="600" customWidth="1"/>
    <col min="8674" max="8674" width="11.81640625" style="600" customWidth="1"/>
    <col min="8675" max="8675" width="11.54296875" style="600"/>
    <col min="8676" max="8676" width="6.54296875" style="600" customWidth="1"/>
    <col min="8677" max="8677" width="5.453125" style="600" customWidth="1"/>
    <col min="8678" max="8678" width="7.6328125" style="600" customWidth="1"/>
    <col min="8679" max="8679" width="6.08984375" style="600" customWidth="1"/>
    <col min="8680" max="8680" width="13.54296875" style="600" customWidth="1"/>
    <col min="8681" max="8682" width="11.54296875" style="600"/>
    <col min="8683" max="8683" width="5.08984375" style="600" customWidth="1"/>
    <col min="8684" max="8684" width="7.453125" style="600" customWidth="1"/>
    <col min="8685" max="8685" width="5.08984375" style="600" customWidth="1"/>
    <col min="8686" max="8686" width="9" style="600" customWidth="1"/>
    <col min="8687" max="8687" width="5.81640625" style="600" customWidth="1"/>
    <col min="8688" max="8688" width="8.1796875" style="600" customWidth="1"/>
    <col min="8689" max="8689" width="5.1796875" style="600" customWidth="1"/>
    <col min="8690" max="8690" width="7.6328125" style="600" customWidth="1"/>
    <col min="8691" max="8691" width="6.08984375" style="600" customWidth="1"/>
    <col min="8692" max="8692" width="8.90625" style="600" customWidth="1"/>
    <col min="8693" max="8693" width="5.54296875" style="600" customWidth="1"/>
    <col min="8694" max="8694" width="8" style="600" customWidth="1"/>
    <col min="8695" max="8695" width="6.08984375" style="600" customWidth="1"/>
    <col min="8696" max="8696" width="8.1796875" style="600" customWidth="1"/>
    <col min="8697" max="8697" width="5.81640625" style="600" customWidth="1"/>
    <col min="8698" max="8698" width="9.08984375" style="600" customWidth="1"/>
    <col min="8699" max="8699" width="7.08984375" style="600" customWidth="1"/>
    <col min="8700" max="8700" width="8.81640625" style="600" customWidth="1"/>
    <col min="8701" max="8701" width="7.1796875" style="600" customWidth="1"/>
    <col min="8702" max="8702" width="6.81640625" style="600" customWidth="1"/>
    <col min="8703" max="8703" width="14.6328125" style="600" customWidth="1"/>
    <col min="8704" max="8704" width="16.453125" style="600" customWidth="1"/>
    <col min="8705" max="8927" width="11.54296875" style="600"/>
    <col min="8928" max="8928" width="17.1796875" style="600" customWidth="1"/>
    <col min="8929" max="8929" width="16.1796875" style="600" customWidth="1"/>
    <col min="8930" max="8930" width="11.81640625" style="600" customWidth="1"/>
    <col min="8931" max="8931" width="11.54296875" style="600"/>
    <col min="8932" max="8932" width="6.54296875" style="600" customWidth="1"/>
    <col min="8933" max="8933" width="5.453125" style="600" customWidth="1"/>
    <col min="8934" max="8934" width="7.6328125" style="600" customWidth="1"/>
    <col min="8935" max="8935" width="6.08984375" style="600" customWidth="1"/>
    <col min="8936" max="8936" width="13.54296875" style="600" customWidth="1"/>
    <col min="8937" max="8938" width="11.54296875" style="600"/>
    <col min="8939" max="8939" width="5.08984375" style="600" customWidth="1"/>
    <col min="8940" max="8940" width="7.453125" style="600" customWidth="1"/>
    <col min="8941" max="8941" width="5.08984375" style="600" customWidth="1"/>
    <col min="8942" max="8942" width="9" style="600" customWidth="1"/>
    <col min="8943" max="8943" width="5.81640625" style="600" customWidth="1"/>
    <col min="8944" max="8944" width="8.1796875" style="600" customWidth="1"/>
    <col min="8945" max="8945" width="5.1796875" style="600" customWidth="1"/>
    <col min="8946" max="8946" width="7.6328125" style="600" customWidth="1"/>
    <col min="8947" max="8947" width="6.08984375" style="600" customWidth="1"/>
    <col min="8948" max="8948" width="8.90625" style="600" customWidth="1"/>
    <col min="8949" max="8949" width="5.54296875" style="600" customWidth="1"/>
    <col min="8950" max="8950" width="8" style="600" customWidth="1"/>
    <col min="8951" max="8951" width="6.08984375" style="600" customWidth="1"/>
    <col min="8952" max="8952" width="8.1796875" style="600" customWidth="1"/>
    <col min="8953" max="8953" width="5.81640625" style="600" customWidth="1"/>
    <col min="8954" max="8954" width="9.08984375" style="600" customWidth="1"/>
    <col min="8955" max="8955" width="7.08984375" style="600" customWidth="1"/>
    <col min="8956" max="8956" width="8.81640625" style="600" customWidth="1"/>
    <col min="8957" max="8957" width="7.1796875" style="600" customWidth="1"/>
    <col min="8958" max="8958" width="6.81640625" style="600" customWidth="1"/>
    <col min="8959" max="8959" width="14.6328125" style="600" customWidth="1"/>
    <col min="8960" max="8960" width="16.453125" style="600" customWidth="1"/>
    <col min="8961" max="9183" width="11.54296875" style="600"/>
    <col min="9184" max="9184" width="17.1796875" style="600" customWidth="1"/>
    <col min="9185" max="9185" width="16.1796875" style="600" customWidth="1"/>
    <col min="9186" max="9186" width="11.81640625" style="600" customWidth="1"/>
    <col min="9187" max="9187" width="11.54296875" style="600"/>
    <col min="9188" max="9188" width="6.54296875" style="600" customWidth="1"/>
    <col min="9189" max="9189" width="5.453125" style="600" customWidth="1"/>
    <col min="9190" max="9190" width="7.6328125" style="600" customWidth="1"/>
    <col min="9191" max="9191" width="6.08984375" style="600" customWidth="1"/>
    <col min="9192" max="9192" width="13.54296875" style="600" customWidth="1"/>
    <col min="9193" max="9194" width="11.54296875" style="600"/>
    <col min="9195" max="9195" width="5.08984375" style="600" customWidth="1"/>
    <col min="9196" max="9196" width="7.453125" style="600" customWidth="1"/>
    <col min="9197" max="9197" width="5.08984375" style="600" customWidth="1"/>
    <col min="9198" max="9198" width="9" style="600" customWidth="1"/>
    <col min="9199" max="9199" width="5.81640625" style="600" customWidth="1"/>
    <col min="9200" max="9200" width="8.1796875" style="600" customWidth="1"/>
    <col min="9201" max="9201" width="5.1796875" style="600" customWidth="1"/>
    <col min="9202" max="9202" width="7.6328125" style="600" customWidth="1"/>
    <col min="9203" max="9203" width="6.08984375" style="600" customWidth="1"/>
    <col min="9204" max="9204" width="8.90625" style="600" customWidth="1"/>
    <col min="9205" max="9205" width="5.54296875" style="600" customWidth="1"/>
    <col min="9206" max="9206" width="8" style="600" customWidth="1"/>
    <col min="9207" max="9207" width="6.08984375" style="600" customWidth="1"/>
    <col min="9208" max="9208" width="8.1796875" style="600" customWidth="1"/>
    <col min="9209" max="9209" width="5.81640625" style="600" customWidth="1"/>
    <col min="9210" max="9210" width="9.08984375" style="600" customWidth="1"/>
    <col min="9211" max="9211" width="7.08984375" style="600" customWidth="1"/>
    <col min="9212" max="9212" width="8.81640625" style="600" customWidth="1"/>
    <col min="9213" max="9213" width="7.1796875" style="600" customWidth="1"/>
    <col min="9214" max="9214" width="6.81640625" style="600" customWidth="1"/>
    <col min="9215" max="9215" width="14.6328125" style="600" customWidth="1"/>
    <col min="9216" max="9216" width="16.453125" style="600" customWidth="1"/>
    <col min="9217" max="9439" width="11.54296875" style="600"/>
    <col min="9440" max="9440" width="17.1796875" style="600" customWidth="1"/>
    <col min="9441" max="9441" width="16.1796875" style="600" customWidth="1"/>
    <col min="9442" max="9442" width="11.81640625" style="600" customWidth="1"/>
    <col min="9443" max="9443" width="11.54296875" style="600"/>
    <col min="9444" max="9444" width="6.54296875" style="600" customWidth="1"/>
    <col min="9445" max="9445" width="5.453125" style="600" customWidth="1"/>
    <col min="9446" max="9446" width="7.6328125" style="600" customWidth="1"/>
    <col min="9447" max="9447" width="6.08984375" style="600" customWidth="1"/>
    <col min="9448" max="9448" width="13.54296875" style="600" customWidth="1"/>
    <col min="9449" max="9450" width="11.54296875" style="600"/>
    <col min="9451" max="9451" width="5.08984375" style="600" customWidth="1"/>
    <col min="9452" max="9452" width="7.453125" style="600" customWidth="1"/>
    <col min="9453" max="9453" width="5.08984375" style="600" customWidth="1"/>
    <col min="9454" max="9454" width="9" style="600" customWidth="1"/>
    <col min="9455" max="9455" width="5.81640625" style="600" customWidth="1"/>
    <col min="9456" max="9456" width="8.1796875" style="600" customWidth="1"/>
    <col min="9457" max="9457" width="5.1796875" style="600" customWidth="1"/>
    <col min="9458" max="9458" width="7.6328125" style="600" customWidth="1"/>
    <col min="9459" max="9459" width="6.08984375" style="600" customWidth="1"/>
    <col min="9460" max="9460" width="8.90625" style="600" customWidth="1"/>
    <col min="9461" max="9461" width="5.54296875" style="600" customWidth="1"/>
    <col min="9462" max="9462" width="8" style="600" customWidth="1"/>
    <col min="9463" max="9463" width="6.08984375" style="600" customWidth="1"/>
    <col min="9464" max="9464" width="8.1796875" style="600" customWidth="1"/>
    <col min="9465" max="9465" width="5.81640625" style="600" customWidth="1"/>
    <col min="9466" max="9466" width="9.08984375" style="600" customWidth="1"/>
    <col min="9467" max="9467" width="7.08984375" style="600" customWidth="1"/>
    <col min="9468" max="9468" width="8.81640625" style="600" customWidth="1"/>
    <col min="9469" max="9469" width="7.1796875" style="600" customWidth="1"/>
    <col min="9470" max="9470" width="6.81640625" style="600" customWidth="1"/>
    <col min="9471" max="9471" width="14.6328125" style="600" customWidth="1"/>
    <col min="9472" max="9472" width="16.453125" style="600" customWidth="1"/>
    <col min="9473" max="9695" width="11.54296875" style="600"/>
    <col min="9696" max="9696" width="17.1796875" style="600" customWidth="1"/>
    <col min="9697" max="9697" width="16.1796875" style="600" customWidth="1"/>
    <col min="9698" max="9698" width="11.81640625" style="600" customWidth="1"/>
    <col min="9699" max="9699" width="11.54296875" style="600"/>
    <col min="9700" max="9700" width="6.54296875" style="600" customWidth="1"/>
    <col min="9701" max="9701" width="5.453125" style="600" customWidth="1"/>
    <col min="9702" max="9702" width="7.6328125" style="600" customWidth="1"/>
    <col min="9703" max="9703" width="6.08984375" style="600" customWidth="1"/>
    <col min="9704" max="9704" width="13.54296875" style="600" customWidth="1"/>
    <col min="9705" max="9706" width="11.54296875" style="600"/>
    <col min="9707" max="9707" width="5.08984375" style="600" customWidth="1"/>
    <col min="9708" max="9708" width="7.453125" style="600" customWidth="1"/>
    <col min="9709" max="9709" width="5.08984375" style="600" customWidth="1"/>
    <col min="9710" max="9710" width="9" style="600" customWidth="1"/>
    <col min="9711" max="9711" width="5.81640625" style="600" customWidth="1"/>
    <col min="9712" max="9712" width="8.1796875" style="600" customWidth="1"/>
    <col min="9713" max="9713" width="5.1796875" style="600" customWidth="1"/>
    <col min="9714" max="9714" width="7.6328125" style="600" customWidth="1"/>
    <col min="9715" max="9715" width="6.08984375" style="600" customWidth="1"/>
    <col min="9716" max="9716" width="8.90625" style="600" customWidth="1"/>
    <col min="9717" max="9717" width="5.54296875" style="600" customWidth="1"/>
    <col min="9718" max="9718" width="8" style="600" customWidth="1"/>
    <col min="9719" max="9719" width="6.08984375" style="600" customWidth="1"/>
    <col min="9720" max="9720" width="8.1796875" style="600" customWidth="1"/>
    <col min="9721" max="9721" width="5.81640625" style="600" customWidth="1"/>
    <col min="9722" max="9722" width="9.08984375" style="600" customWidth="1"/>
    <col min="9723" max="9723" width="7.08984375" style="600" customWidth="1"/>
    <col min="9724" max="9724" width="8.81640625" style="600" customWidth="1"/>
    <col min="9725" max="9725" width="7.1796875" style="600" customWidth="1"/>
    <col min="9726" max="9726" width="6.81640625" style="600" customWidth="1"/>
    <col min="9727" max="9727" width="14.6328125" style="600" customWidth="1"/>
    <col min="9728" max="9728" width="16.453125" style="600" customWidth="1"/>
    <col min="9729" max="9951" width="11.54296875" style="600"/>
    <col min="9952" max="9952" width="17.1796875" style="600" customWidth="1"/>
    <col min="9953" max="9953" width="16.1796875" style="600" customWidth="1"/>
    <col min="9954" max="9954" width="11.81640625" style="600" customWidth="1"/>
    <col min="9955" max="9955" width="11.54296875" style="600"/>
    <col min="9956" max="9956" width="6.54296875" style="600" customWidth="1"/>
    <col min="9957" max="9957" width="5.453125" style="600" customWidth="1"/>
    <col min="9958" max="9958" width="7.6328125" style="600" customWidth="1"/>
    <col min="9959" max="9959" width="6.08984375" style="600" customWidth="1"/>
    <col min="9960" max="9960" width="13.54296875" style="600" customWidth="1"/>
    <col min="9961" max="9962" width="11.54296875" style="600"/>
    <col min="9963" max="9963" width="5.08984375" style="600" customWidth="1"/>
    <col min="9964" max="9964" width="7.453125" style="600" customWidth="1"/>
    <col min="9965" max="9965" width="5.08984375" style="600" customWidth="1"/>
    <col min="9966" max="9966" width="9" style="600" customWidth="1"/>
    <col min="9967" max="9967" width="5.81640625" style="600" customWidth="1"/>
    <col min="9968" max="9968" width="8.1796875" style="600" customWidth="1"/>
    <col min="9969" max="9969" width="5.1796875" style="600" customWidth="1"/>
    <col min="9970" max="9970" width="7.6328125" style="600" customWidth="1"/>
    <col min="9971" max="9971" width="6.08984375" style="600" customWidth="1"/>
    <col min="9972" max="9972" width="8.90625" style="600" customWidth="1"/>
    <col min="9973" max="9973" width="5.54296875" style="600" customWidth="1"/>
    <col min="9974" max="9974" width="8" style="600" customWidth="1"/>
    <col min="9975" max="9975" width="6.08984375" style="600" customWidth="1"/>
    <col min="9976" max="9976" width="8.1796875" style="600" customWidth="1"/>
    <col min="9977" max="9977" width="5.81640625" style="600" customWidth="1"/>
    <col min="9978" max="9978" width="9.08984375" style="600" customWidth="1"/>
    <col min="9979" max="9979" width="7.08984375" style="600" customWidth="1"/>
    <col min="9980" max="9980" width="8.81640625" style="600" customWidth="1"/>
    <col min="9981" max="9981" width="7.1796875" style="600" customWidth="1"/>
    <col min="9982" max="9982" width="6.81640625" style="600" customWidth="1"/>
    <col min="9983" max="9983" width="14.6328125" style="600" customWidth="1"/>
    <col min="9984" max="9984" width="16.453125" style="600" customWidth="1"/>
    <col min="9985" max="10207" width="11.54296875" style="600"/>
    <col min="10208" max="10208" width="17.1796875" style="600" customWidth="1"/>
    <col min="10209" max="10209" width="16.1796875" style="600" customWidth="1"/>
    <col min="10210" max="10210" width="11.81640625" style="600" customWidth="1"/>
    <col min="10211" max="10211" width="11.54296875" style="600"/>
    <col min="10212" max="10212" width="6.54296875" style="600" customWidth="1"/>
    <col min="10213" max="10213" width="5.453125" style="600" customWidth="1"/>
    <col min="10214" max="10214" width="7.6328125" style="600" customWidth="1"/>
    <col min="10215" max="10215" width="6.08984375" style="600" customWidth="1"/>
    <col min="10216" max="10216" width="13.54296875" style="600" customWidth="1"/>
    <col min="10217" max="10218" width="11.54296875" style="600"/>
    <col min="10219" max="10219" width="5.08984375" style="600" customWidth="1"/>
    <col min="10220" max="10220" width="7.453125" style="600" customWidth="1"/>
    <col min="10221" max="10221" width="5.08984375" style="600" customWidth="1"/>
    <col min="10222" max="10222" width="9" style="600" customWidth="1"/>
    <col min="10223" max="10223" width="5.81640625" style="600" customWidth="1"/>
    <col min="10224" max="10224" width="8.1796875" style="600" customWidth="1"/>
    <col min="10225" max="10225" width="5.1796875" style="600" customWidth="1"/>
    <col min="10226" max="10226" width="7.6328125" style="600" customWidth="1"/>
    <col min="10227" max="10227" width="6.08984375" style="600" customWidth="1"/>
    <col min="10228" max="10228" width="8.90625" style="600" customWidth="1"/>
    <col min="10229" max="10229" width="5.54296875" style="600" customWidth="1"/>
    <col min="10230" max="10230" width="8" style="600" customWidth="1"/>
    <col min="10231" max="10231" width="6.08984375" style="600" customWidth="1"/>
    <col min="10232" max="10232" width="8.1796875" style="600" customWidth="1"/>
    <col min="10233" max="10233" width="5.81640625" style="600" customWidth="1"/>
    <col min="10234" max="10234" width="9.08984375" style="600" customWidth="1"/>
    <col min="10235" max="10235" width="7.08984375" style="600" customWidth="1"/>
    <col min="10236" max="10236" width="8.81640625" style="600" customWidth="1"/>
    <col min="10237" max="10237" width="7.1796875" style="600" customWidth="1"/>
    <col min="10238" max="10238" width="6.81640625" style="600" customWidth="1"/>
    <col min="10239" max="10239" width="14.6328125" style="600" customWidth="1"/>
    <col min="10240" max="10240" width="16.453125" style="600" customWidth="1"/>
    <col min="10241" max="10463" width="11.54296875" style="600"/>
    <col min="10464" max="10464" width="17.1796875" style="600" customWidth="1"/>
    <col min="10465" max="10465" width="16.1796875" style="600" customWidth="1"/>
    <col min="10466" max="10466" width="11.81640625" style="600" customWidth="1"/>
    <col min="10467" max="10467" width="11.54296875" style="600"/>
    <col min="10468" max="10468" width="6.54296875" style="600" customWidth="1"/>
    <col min="10469" max="10469" width="5.453125" style="600" customWidth="1"/>
    <col min="10470" max="10470" width="7.6328125" style="600" customWidth="1"/>
    <col min="10471" max="10471" width="6.08984375" style="600" customWidth="1"/>
    <col min="10472" max="10472" width="13.54296875" style="600" customWidth="1"/>
    <col min="10473" max="10474" width="11.54296875" style="600"/>
    <col min="10475" max="10475" width="5.08984375" style="600" customWidth="1"/>
    <col min="10476" max="10476" width="7.453125" style="600" customWidth="1"/>
    <col min="10477" max="10477" width="5.08984375" style="600" customWidth="1"/>
    <col min="10478" max="10478" width="9" style="600" customWidth="1"/>
    <col min="10479" max="10479" width="5.81640625" style="600" customWidth="1"/>
    <col min="10480" max="10480" width="8.1796875" style="600" customWidth="1"/>
    <col min="10481" max="10481" width="5.1796875" style="600" customWidth="1"/>
    <col min="10482" max="10482" width="7.6328125" style="600" customWidth="1"/>
    <col min="10483" max="10483" width="6.08984375" style="600" customWidth="1"/>
    <col min="10484" max="10484" width="8.90625" style="600" customWidth="1"/>
    <col min="10485" max="10485" width="5.54296875" style="600" customWidth="1"/>
    <col min="10486" max="10486" width="8" style="600" customWidth="1"/>
    <col min="10487" max="10487" width="6.08984375" style="600" customWidth="1"/>
    <col min="10488" max="10488" width="8.1796875" style="600" customWidth="1"/>
    <col min="10489" max="10489" width="5.81640625" style="600" customWidth="1"/>
    <col min="10490" max="10490" width="9.08984375" style="600" customWidth="1"/>
    <col min="10491" max="10491" width="7.08984375" style="600" customWidth="1"/>
    <col min="10492" max="10492" width="8.81640625" style="600" customWidth="1"/>
    <col min="10493" max="10493" width="7.1796875" style="600" customWidth="1"/>
    <col min="10494" max="10494" width="6.81640625" style="600" customWidth="1"/>
    <col min="10495" max="10495" width="14.6328125" style="600" customWidth="1"/>
    <col min="10496" max="10496" width="16.453125" style="600" customWidth="1"/>
    <col min="10497" max="10719" width="11.54296875" style="600"/>
    <col min="10720" max="10720" width="17.1796875" style="600" customWidth="1"/>
    <col min="10721" max="10721" width="16.1796875" style="600" customWidth="1"/>
    <col min="10722" max="10722" width="11.81640625" style="600" customWidth="1"/>
    <col min="10723" max="10723" width="11.54296875" style="600"/>
    <col min="10724" max="10724" width="6.54296875" style="600" customWidth="1"/>
    <col min="10725" max="10725" width="5.453125" style="600" customWidth="1"/>
    <col min="10726" max="10726" width="7.6328125" style="600" customWidth="1"/>
    <col min="10727" max="10727" width="6.08984375" style="600" customWidth="1"/>
    <col min="10728" max="10728" width="13.54296875" style="600" customWidth="1"/>
    <col min="10729" max="10730" width="11.54296875" style="600"/>
    <col min="10731" max="10731" width="5.08984375" style="600" customWidth="1"/>
    <col min="10732" max="10732" width="7.453125" style="600" customWidth="1"/>
    <col min="10733" max="10733" width="5.08984375" style="600" customWidth="1"/>
    <col min="10734" max="10734" width="9" style="600" customWidth="1"/>
    <col min="10735" max="10735" width="5.81640625" style="600" customWidth="1"/>
    <col min="10736" max="10736" width="8.1796875" style="600" customWidth="1"/>
    <col min="10737" max="10737" width="5.1796875" style="600" customWidth="1"/>
    <col min="10738" max="10738" width="7.6328125" style="600" customWidth="1"/>
    <col min="10739" max="10739" width="6.08984375" style="600" customWidth="1"/>
    <col min="10740" max="10740" width="8.90625" style="600" customWidth="1"/>
    <col min="10741" max="10741" width="5.54296875" style="600" customWidth="1"/>
    <col min="10742" max="10742" width="8" style="600" customWidth="1"/>
    <col min="10743" max="10743" width="6.08984375" style="600" customWidth="1"/>
    <col min="10744" max="10744" width="8.1796875" style="600" customWidth="1"/>
    <col min="10745" max="10745" width="5.81640625" style="600" customWidth="1"/>
    <col min="10746" max="10746" width="9.08984375" style="600" customWidth="1"/>
    <col min="10747" max="10747" width="7.08984375" style="600" customWidth="1"/>
    <col min="10748" max="10748" width="8.81640625" style="600" customWidth="1"/>
    <col min="10749" max="10749" width="7.1796875" style="600" customWidth="1"/>
    <col min="10750" max="10750" width="6.81640625" style="600" customWidth="1"/>
    <col min="10751" max="10751" width="14.6328125" style="600" customWidth="1"/>
    <col min="10752" max="10752" width="16.453125" style="600" customWidth="1"/>
    <col min="10753" max="10975" width="11.54296875" style="600"/>
    <col min="10976" max="10976" width="17.1796875" style="600" customWidth="1"/>
    <col min="10977" max="10977" width="16.1796875" style="600" customWidth="1"/>
    <col min="10978" max="10978" width="11.81640625" style="600" customWidth="1"/>
    <col min="10979" max="10979" width="11.54296875" style="600"/>
    <col min="10980" max="10980" width="6.54296875" style="600" customWidth="1"/>
    <col min="10981" max="10981" width="5.453125" style="600" customWidth="1"/>
    <col min="10982" max="10982" width="7.6328125" style="600" customWidth="1"/>
    <col min="10983" max="10983" width="6.08984375" style="600" customWidth="1"/>
    <col min="10984" max="10984" width="13.54296875" style="600" customWidth="1"/>
    <col min="10985" max="10986" width="11.54296875" style="600"/>
    <col min="10987" max="10987" width="5.08984375" style="600" customWidth="1"/>
    <col min="10988" max="10988" width="7.453125" style="600" customWidth="1"/>
    <col min="10989" max="10989" width="5.08984375" style="600" customWidth="1"/>
    <col min="10990" max="10990" width="9" style="600" customWidth="1"/>
    <col min="10991" max="10991" width="5.81640625" style="600" customWidth="1"/>
    <col min="10992" max="10992" width="8.1796875" style="600" customWidth="1"/>
    <col min="10993" max="10993" width="5.1796875" style="600" customWidth="1"/>
    <col min="10994" max="10994" width="7.6328125" style="600" customWidth="1"/>
    <col min="10995" max="10995" width="6.08984375" style="600" customWidth="1"/>
    <col min="10996" max="10996" width="8.90625" style="600" customWidth="1"/>
    <col min="10997" max="10997" width="5.54296875" style="600" customWidth="1"/>
    <col min="10998" max="10998" width="8" style="600" customWidth="1"/>
    <col min="10999" max="10999" width="6.08984375" style="600" customWidth="1"/>
    <col min="11000" max="11000" width="8.1796875" style="600" customWidth="1"/>
    <col min="11001" max="11001" width="5.81640625" style="600" customWidth="1"/>
    <col min="11002" max="11002" width="9.08984375" style="600" customWidth="1"/>
    <col min="11003" max="11003" width="7.08984375" style="600" customWidth="1"/>
    <col min="11004" max="11004" width="8.81640625" style="600" customWidth="1"/>
    <col min="11005" max="11005" width="7.1796875" style="600" customWidth="1"/>
    <col min="11006" max="11006" width="6.81640625" style="600" customWidth="1"/>
    <col min="11007" max="11007" width="14.6328125" style="600" customWidth="1"/>
    <col min="11008" max="11008" width="16.453125" style="600" customWidth="1"/>
    <col min="11009" max="11231" width="11.54296875" style="600"/>
    <col min="11232" max="11232" width="17.1796875" style="600" customWidth="1"/>
    <col min="11233" max="11233" width="16.1796875" style="600" customWidth="1"/>
    <col min="11234" max="11234" width="11.81640625" style="600" customWidth="1"/>
    <col min="11235" max="11235" width="11.54296875" style="600"/>
    <col min="11236" max="11236" width="6.54296875" style="600" customWidth="1"/>
    <col min="11237" max="11237" width="5.453125" style="600" customWidth="1"/>
    <col min="11238" max="11238" width="7.6328125" style="600" customWidth="1"/>
    <col min="11239" max="11239" width="6.08984375" style="600" customWidth="1"/>
    <col min="11240" max="11240" width="13.54296875" style="600" customWidth="1"/>
    <col min="11241" max="11242" width="11.54296875" style="600"/>
    <col min="11243" max="11243" width="5.08984375" style="600" customWidth="1"/>
    <col min="11244" max="11244" width="7.453125" style="600" customWidth="1"/>
    <col min="11245" max="11245" width="5.08984375" style="600" customWidth="1"/>
    <col min="11246" max="11246" width="9" style="600" customWidth="1"/>
    <col min="11247" max="11247" width="5.81640625" style="600" customWidth="1"/>
    <col min="11248" max="11248" width="8.1796875" style="600" customWidth="1"/>
    <col min="11249" max="11249" width="5.1796875" style="600" customWidth="1"/>
    <col min="11250" max="11250" width="7.6328125" style="600" customWidth="1"/>
    <col min="11251" max="11251" width="6.08984375" style="600" customWidth="1"/>
    <col min="11252" max="11252" width="8.90625" style="600" customWidth="1"/>
    <col min="11253" max="11253" width="5.54296875" style="600" customWidth="1"/>
    <col min="11254" max="11254" width="8" style="600" customWidth="1"/>
    <col min="11255" max="11255" width="6.08984375" style="600" customWidth="1"/>
    <col min="11256" max="11256" width="8.1796875" style="600" customWidth="1"/>
    <col min="11257" max="11257" width="5.81640625" style="600" customWidth="1"/>
    <col min="11258" max="11258" width="9.08984375" style="600" customWidth="1"/>
    <col min="11259" max="11259" width="7.08984375" style="600" customWidth="1"/>
    <col min="11260" max="11260" width="8.81640625" style="600" customWidth="1"/>
    <col min="11261" max="11261" width="7.1796875" style="600" customWidth="1"/>
    <col min="11262" max="11262" width="6.81640625" style="600" customWidth="1"/>
    <col min="11263" max="11263" width="14.6328125" style="600" customWidth="1"/>
    <col min="11264" max="11264" width="16.453125" style="600" customWidth="1"/>
    <col min="11265" max="11487" width="11.54296875" style="600"/>
    <col min="11488" max="11488" width="17.1796875" style="600" customWidth="1"/>
    <col min="11489" max="11489" width="16.1796875" style="600" customWidth="1"/>
    <col min="11490" max="11490" width="11.81640625" style="600" customWidth="1"/>
    <col min="11491" max="11491" width="11.54296875" style="600"/>
    <col min="11492" max="11492" width="6.54296875" style="600" customWidth="1"/>
    <col min="11493" max="11493" width="5.453125" style="600" customWidth="1"/>
    <col min="11494" max="11494" width="7.6328125" style="600" customWidth="1"/>
    <col min="11495" max="11495" width="6.08984375" style="600" customWidth="1"/>
    <col min="11496" max="11496" width="13.54296875" style="600" customWidth="1"/>
    <col min="11497" max="11498" width="11.54296875" style="600"/>
    <col min="11499" max="11499" width="5.08984375" style="600" customWidth="1"/>
    <col min="11500" max="11500" width="7.453125" style="600" customWidth="1"/>
    <col min="11501" max="11501" width="5.08984375" style="600" customWidth="1"/>
    <col min="11502" max="11502" width="9" style="600" customWidth="1"/>
    <col min="11503" max="11503" width="5.81640625" style="600" customWidth="1"/>
    <col min="11504" max="11504" width="8.1796875" style="600" customWidth="1"/>
    <col min="11505" max="11505" width="5.1796875" style="600" customWidth="1"/>
    <col min="11506" max="11506" width="7.6328125" style="600" customWidth="1"/>
    <col min="11507" max="11507" width="6.08984375" style="600" customWidth="1"/>
    <col min="11508" max="11508" width="8.90625" style="600" customWidth="1"/>
    <col min="11509" max="11509" width="5.54296875" style="600" customWidth="1"/>
    <col min="11510" max="11510" width="8" style="600" customWidth="1"/>
    <col min="11511" max="11511" width="6.08984375" style="600" customWidth="1"/>
    <col min="11512" max="11512" width="8.1796875" style="600" customWidth="1"/>
    <col min="11513" max="11513" width="5.81640625" style="600" customWidth="1"/>
    <col min="11514" max="11514" width="9.08984375" style="600" customWidth="1"/>
    <col min="11515" max="11515" width="7.08984375" style="600" customWidth="1"/>
    <col min="11516" max="11516" width="8.81640625" style="600" customWidth="1"/>
    <col min="11517" max="11517" width="7.1796875" style="600" customWidth="1"/>
    <col min="11518" max="11518" width="6.81640625" style="600" customWidth="1"/>
    <col min="11519" max="11519" width="14.6328125" style="600" customWidth="1"/>
    <col min="11520" max="11520" width="16.453125" style="600" customWidth="1"/>
    <col min="11521" max="11743" width="11.54296875" style="600"/>
    <col min="11744" max="11744" width="17.1796875" style="600" customWidth="1"/>
    <col min="11745" max="11745" width="16.1796875" style="600" customWidth="1"/>
    <col min="11746" max="11746" width="11.81640625" style="600" customWidth="1"/>
    <col min="11747" max="11747" width="11.54296875" style="600"/>
    <col min="11748" max="11748" width="6.54296875" style="600" customWidth="1"/>
    <col min="11749" max="11749" width="5.453125" style="600" customWidth="1"/>
    <col min="11750" max="11750" width="7.6328125" style="600" customWidth="1"/>
    <col min="11751" max="11751" width="6.08984375" style="600" customWidth="1"/>
    <col min="11752" max="11752" width="13.54296875" style="600" customWidth="1"/>
    <col min="11753" max="11754" width="11.54296875" style="600"/>
    <col min="11755" max="11755" width="5.08984375" style="600" customWidth="1"/>
    <col min="11756" max="11756" width="7.453125" style="600" customWidth="1"/>
    <col min="11757" max="11757" width="5.08984375" style="600" customWidth="1"/>
    <col min="11758" max="11758" width="9" style="600" customWidth="1"/>
    <col min="11759" max="11759" width="5.81640625" style="600" customWidth="1"/>
    <col min="11760" max="11760" width="8.1796875" style="600" customWidth="1"/>
    <col min="11761" max="11761" width="5.1796875" style="600" customWidth="1"/>
    <col min="11762" max="11762" width="7.6328125" style="600" customWidth="1"/>
    <col min="11763" max="11763" width="6.08984375" style="600" customWidth="1"/>
    <col min="11764" max="11764" width="8.90625" style="600" customWidth="1"/>
    <col min="11765" max="11765" width="5.54296875" style="600" customWidth="1"/>
    <col min="11766" max="11766" width="8" style="600" customWidth="1"/>
    <col min="11767" max="11767" width="6.08984375" style="600" customWidth="1"/>
    <col min="11768" max="11768" width="8.1796875" style="600" customWidth="1"/>
    <col min="11769" max="11769" width="5.81640625" style="600" customWidth="1"/>
    <col min="11770" max="11770" width="9.08984375" style="600" customWidth="1"/>
    <col min="11771" max="11771" width="7.08984375" style="600" customWidth="1"/>
    <col min="11772" max="11772" width="8.81640625" style="600" customWidth="1"/>
    <col min="11773" max="11773" width="7.1796875" style="600" customWidth="1"/>
    <col min="11774" max="11774" width="6.81640625" style="600" customWidth="1"/>
    <col min="11775" max="11775" width="14.6328125" style="600" customWidth="1"/>
    <col min="11776" max="11776" width="16.453125" style="600" customWidth="1"/>
    <col min="11777" max="11999" width="11.54296875" style="600"/>
    <col min="12000" max="12000" width="17.1796875" style="600" customWidth="1"/>
    <col min="12001" max="12001" width="16.1796875" style="600" customWidth="1"/>
    <col min="12002" max="12002" width="11.81640625" style="600" customWidth="1"/>
    <col min="12003" max="12003" width="11.54296875" style="600"/>
    <col min="12004" max="12004" width="6.54296875" style="600" customWidth="1"/>
    <col min="12005" max="12005" width="5.453125" style="600" customWidth="1"/>
    <col min="12006" max="12006" width="7.6328125" style="600" customWidth="1"/>
    <col min="12007" max="12007" width="6.08984375" style="600" customWidth="1"/>
    <col min="12008" max="12008" width="13.54296875" style="600" customWidth="1"/>
    <col min="12009" max="12010" width="11.54296875" style="600"/>
    <col min="12011" max="12011" width="5.08984375" style="600" customWidth="1"/>
    <col min="12012" max="12012" width="7.453125" style="600" customWidth="1"/>
    <col min="12013" max="12013" width="5.08984375" style="600" customWidth="1"/>
    <col min="12014" max="12014" width="9" style="600" customWidth="1"/>
    <col min="12015" max="12015" width="5.81640625" style="600" customWidth="1"/>
    <col min="12016" max="12016" width="8.1796875" style="600" customWidth="1"/>
    <col min="12017" max="12017" width="5.1796875" style="600" customWidth="1"/>
    <col min="12018" max="12018" width="7.6328125" style="600" customWidth="1"/>
    <col min="12019" max="12019" width="6.08984375" style="600" customWidth="1"/>
    <col min="12020" max="12020" width="8.90625" style="600" customWidth="1"/>
    <col min="12021" max="12021" width="5.54296875" style="600" customWidth="1"/>
    <col min="12022" max="12022" width="8" style="600" customWidth="1"/>
    <col min="12023" max="12023" width="6.08984375" style="600" customWidth="1"/>
    <col min="12024" max="12024" width="8.1796875" style="600" customWidth="1"/>
    <col min="12025" max="12025" width="5.81640625" style="600" customWidth="1"/>
    <col min="12026" max="12026" width="9.08984375" style="600" customWidth="1"/>
    <col min="12027" max="12027" width="7.08984375" style="600" customWidth="1"/>
    <col min="12028" max="12028" width="8.81640625" style="600" customWidth="1"/>
    <col min="12029" max="12029" width="7.1796875" style="600" customWidth="1"/>
    <col min="12030" max="12030" width="6.81640625" style="600" customWidth="1"/>
    <col min="12031" max="12031" width="14.6328125" style="600" customWidth="1"/>
    <col min="12032" max="12032" width="16.453125" style="600" customWidth="1"/>
    <col min="12033" max="12255" width="11.54296875" style="600"/>
    <col min="12256" max="12256" width="17.1796875" style="600" customWidth="1"/>
    <col min="12257" max="12257" width="16.1796875" style="600" customWidth="1"/>
    <col min="12258" max="12258" width="11.81640625" style="600" customWidth="1"/>
    <col min="12259" max="12259" width="11.54296875" style="600"/>
    <col min="12260" max="12260" width="6.54296875" style="600" customWidth="1"/>
    <col min="12261" max="12261" width="5.453125" style="600" customWidth="1"/>
    <col min="12262" max="12262" width="7.6328125" style="600" customWidth="1"/>
    <col min="12263" max="12263" width="6.08984375" style="600" customWidth="1"/>
    <col min="12264" max="12264" width="13.54296875" style="600" customWidth="1"/>
    <col min="12265" max="12266" width="11.54296875" style="600"/>
    <col min="12267" max="12267" width="5.08984375" style="600" customWidth="1"/>
    <col min="12268" max="12268" width="7.453125" style="600" customWidth="1"/>
    <col min="12269" max="12269" width="5.08984375" style="600" customWidth="1"/>
    <col min="12270" max="12270" width="9" style="600" customWidth="1"/>
    <col min="12271" max="12271" width="5.81640625" style="600" customWidth="1"/>
    <col min="12272" max="12272" width="8.1796875" style="600" customWidth="1"/>
    <col min="12273" max="12273" width="5.1796875" style="600" customWidth="1"/>
    <col min="12274" max="12274" width="7.6328125" style="600" customWidth="1"/>
    <col min="12275" max="12275" width="6.08984375" style="600" customWidth="1"/>
    <col min="12276" max="12276" width="8.90625" style="600" customWidth="1"/>
    <col min="12277" max="12277" width="5.54296875" style="600" customWidth="1"/>
    <col min="12278" max="12278" width="8" style="600" customWidth="1"/>
    <col min="12279" max="12279" width="6.08984375" style="600" customWidth="1"/>
    <col min="12280" max="12280" width="8.1796875" style="600" customWidth="1"/>
    <col min="12281" max="12281" width="5.81640625" style="600" customWidth="1"/>
    <col min="12282" max="12282" width="9.08984375" style="600" customWidth="1"/>
    <col min="12283" max="12283" width="7.08984375" style="600" customWidth="1"/>
    <col min="12284" max="12284" width="8.81640625" style="600" customWidth="1"/>
    <col min="12285" max="12285" width="7.1796875" style="600" customWidth="1"/>
    <col min="12286" max="12286" width="6.81640625" style="600" customWidth="1"/>
    <col min="12287" max="12287" width="14.6328125" style="600" customWidth="1"/>
    <col min="12288" max="12288" width="16.453125" style="600" customWidth="1"/>
    <col min="12289" max="12511" width="11.54296875" style="600"/>
    <col min="12512" max="12512" width="17.1796875" style="600" customWidth="1"/>
    <col min="12513" max="12513" width="16.1796875" style="600" customWidth="1"/>
    <col min="12514" max="12514" width="11.81640625" style="600" customWidth="1"/>
    <col min="12515" max="12515" width="11.54296875" style="600"/>
    <col min="12516" max="12516" width="6.54296875" style="600" customWidth="1"/>
    <col min="12517" max="12517" width="5.453125" style="600" customWidth="1"/>
    <col min="12518" max="12518" width="7.6328125" style="600" customWidth="1"/>
    <col min="12519" max="12519" width="6.08984375" style="600" customWidth="1"/>
    <col min="12520" max="12520" width="13.54296875" style="600" customWidth="1"/>
    <col min="12521" max="12522" width="11.54296875" style="600"/>
    <col min="12523" max="12523" width="5.08984375" style="600" customWidth="1"/>
    <col min="12524" max="12524" width="7.453125" style="600" customWidth="1"/>
    <col min="12525" max="12525" width="5.08984375" style="600" customWidth="1"/>
    <col min="12526" max="12526" width="9" style="600" customWidth="1"/>
    <col min="12527" max="12527" width="5.81640625" style="600" customWidth="1"/>
    <col min="12528" max="12528" width="8.1796875" style="600" customWidth="1"/>
    <col min="12529" max="12529" width="5.1796875" style="600" customWidth="1"/>
    <col min="12530" max="12530" width="7.6328125" style="600" customWidth="1"/>
    <col min="12531" max="12531" width="6.08984375" style="600" customWidth="1"/>
    <col min="12532" max="12532" width="8.90625" style="600" customWidth="1"/>
    <col min="12533" max="12533" width="5.54296875" style="600" customWidth="1"/>
    <col min="12534" max="12534" width="8" style="600" customWidth="1"/>
    <col min="12535" max="12535" width="6.08984375" style="600" customWidth="1"/>
    <col min="12536" max="12536" width="8.1796875" style="600" customWidth="1"/>
    <col min="12537" max="12537" width="5.81640625" style="600" customWidth="1"/>
    <col min="12538" max="12538" width="9.08984375" style="600" customWidth="1"/>
    <col min="12539" max="12539" width="7.08984375" style="600" customWidth="1"/>
    <col min="12540" max="12540" width="8.81640625" style="600" customWidth="1"/>
    <col min="12541" max="12541" width="7.1796875" style="600" customWidth="1"/>
    <col min="12542" max="12542" width="6.81640625" style="600" customWidth="1"/>
    <col min="12543" max="12543" width="14.6328125" style="600" customWidth="1"/>
    <col min="12544" max="12544" width="16.453125" style="600" customWidth="1"/>
    <col min="12545" max="12767" width="11.54296875" style="600"/>
    <col min="12768" max="12768" width="17.1796875" style="600" customWidth="1"/>
    <col min="12769" max="12769" width="16.1796875" style="600" customWidth="1"/>
    <col min="12770" max="12770" width="11.81640625" style="600" customWidth="1"/>
    <col min="12771" max="12771" width="11.54296875" style="600"/>
    <col min="12772" max="12772" width="6.54296875" style="600" customWidth="1"/>
    <col min="12773" max="12773" width="5.453125" style="600" customWidth="1"/>
    <col min="12774" max="12774" width="7.6328125" style="600" customWidth="1"/>
    <col min="12775" max="12775" width="6.08984375" style="600" customWidth="1"/>
    <col min="12776" max="12776" width="13.54296875" style="600" customWidth="1"/>
    <col min="12777" max="12778" width="11.54296875" style="600"/>
    <col min="12779" max="12779" width="5.08984375" style="600" customWidth="1"/>
    <col min="12780" max="12780" width="7.453125" style="600" customWidth="1"/>
    <col min="12781" max="12781" width="5.08984375" style="600" customWidth="1"/>
    <col min="12782" max="12782" width="9" style="600" customWidth="1"/>
    <col min="12783" max="12783" width="5.81640625" style="600" customWidth="1"/>
    <col min="12784" max="12784" width="8.1796875" style="600" customWidth="1"/>
    <col min="12785" max="12785" width="5.1796875" style="600" customWidth="1"/>
    <col min="12786" max="12786" width="7.6328125" style="600" customWidth="1"/>
    <col min="12787" max="12787" width="6.08984375" style="600" customWidth="1"/>
    <col min="12788" max="12788" width="8.90625" style="600" customWidth="1"/>
    <col min="12789" max="12789" width="5.54296875" style="600" customWidth="1"/>
    <col min="12790" max="12790" width="8" style="600" customWidth="1"/>
    <col min="12791" max="12791" width="6.08984375" style="600" customWidth="1"/>
    <col min="12792" max="12792" width="8.1796875" style="600" customWidth="1"/>
    <col min="12793" max="12793" width="5.81640625" style="600" customWidth="1"/>
    <col min="12794" max="12794" width="9.08984375" style="600" customWidth="1"/>
    <col min="12795" max="12795" width="7.08984375" style="600" customWidth="1"/>
    <col min="12796" max="12796" width="8.81640625" style="600" customWidth="1"/>
    <col min="12797" max="12797" width="7.1796875" style="600" customWidth="1"/>
    <col min="12798" max="12798" width="6.81640625" style="600" customWidth="1"/>
    <col min="12799" max="12799" width="14.6328125" style="600" customWidth="1"/>
    <col min="12800" max="12800" width="16.453125" style="600" customWidth="1"/>
    <col min="12801" max="13023" width="11.54296875" style="600"/>
    <col min="13024" max="13024" width="17.1796875" style="600" customWidth="1"/>
    <col min="13025" max="13025" width="16.1796875" style="600" customWidth="1"/>
    <col min="13026" max="13026" width="11.81640625" style="600" customWidth="1"/>
    <col min="13027" max="13027" width="11.54296875" style="600"/>
    <col min="13028" max="13028" width="6.54296875" style="600" customWidth="1"/>
    <col min="13029" max="13029" width="5.453125" style="600" customWidth="1"/>
    <col min="13030" max="13030" width="7.6328125" style="600" customWidth="1"/>
    <col min="13031" max="13031" width="6.08984375" style="600" customWidth="1"/>
    <col min="13032" max="13032" width="13.54296875" style="600" customWidth="1"/>
    <col min="13033" max="13034" width="11.54296875" style="600"/>
    <col min="13035" max="13035" width="5.08984375" style="600" customWidth="1"/>
    <col min="13036" max="13036" width="7.453125" style="600" customWidth="1"/>
    <col min="13037" max="13037" width="5.08984375" style="600" customWidth="1"/>
    <col min="13038" max="13038" width="9" style="600" customWidth="1"/>
    <col min="13039" max="13039" width="5.81640625" style="600" customWidth="1"/>
    <col min="13040" max="13040" width="8.1796875" style="600" customWidth="1"/>
    <col min="13041" max="13041" width="5.1796875" style="600" customWidth="1"/>
    <col min="13042" max="13042" width="7.6328125" style="600" customWidth="1"/>
    <col min="13043" max="13043" width="6.08984375" style="600" customWidth="1"/>
    <col min="13044" max="13044" width="8.90625" style="600" customWidth="1"/>
    <col min="13045" max="13045" width="5.54296875" style="600" customWidth="1"/>
    <col min="13046" max="13046" width="8" style="600" customWidth="1"/>
    <col min="13047" max="13047" width="6.08984375" style="600" customWidth="1"/>
    <col min="13048" max="13048" width="8.1796875" style="600" customWidth="1"/>
    <col min="13049" max="13049" width="5.81640625" style="600" customWidth="1"/>
    <col min="13050" max="13050" width="9.08984375" style="600" customWidth="1"/>
    <col min="13051" max="13051" width="7.08984375" style="600" customWidth="1"/>
    <col min="13052" max="13052" width="8.81640625" style="600" customWidth="1"/>
    <col min="13053" max="13053" width="7.1796875" style="600" customWidth="1"/>
    <col min="13054" max="13054" width="6.81640625" style="600" customWidth="1"/>
    <col min="13055" max="13055" width="14.6328125" style="600" customWidth="1"/>
    <col min="13056" max="13056" width="16.453125" style="600" customWidth="1"/>
    <col min="13057" max="13279" width="11.54296875" style="600"/>
    <col min="13280" max="13280" width="17.1796875" style="600" customWidth="1"/>
    <col min="13281" max="13281" width="16.1796875" style="600" customWidth="1"/>
    <col min="13282" max="13282" width="11.81640625" style="600" customWidth="1"/>
    <col min="13283" max="13283" width="11.54296875" style="600"/>
    <col min="13284" max="13284" width="6.54296875" style="600" customWidth="1"/>
    <col min="13285" max="13285" width="5.453125" style="600" customWidth="1"/>
    <col min="13286" max="13286" width="7.6328125" style="600" customWidth="1"/>
    <col min="13287" max="13287" width="6.08984375" style="600" customWidth="1"/>
    <col min="13288" max="13288" width="13.54296875" style="600" customWidth="1"/>
    <col min="13289" max="13290" width="11.54296875" style="600"/>
    <col min="13291" max="13291" width="5.08984375" style="600" customWidth="1"/>
    <col min="13292" max="13292" width="7.453125" style="600" customWidth="1"/>
    <col min="13293" max="13293" width="5.08984375" style="600" customWidth="1"/>
    <col min="13294" max="13294" width="9" style="600" customWidth="1"/>
    <col min="13295" max="13295" width="5.81640625" style="600" customWidth="1"/>
    <col min="13296" max="13296" width="8.1796875" style="600" customWidth="1"/>
    <col min="13297" max="13297" width="5.1796875" style="600" customWidth="1"/>
    <col min="13298" max="13298" width="7.6328125" style="600" customWidth="1"/>
    <col min="13299" max="13299" width="6.08984375" style="600" customWidth="1"/>
    <col min="13300" max="13300" width="8.90625" style="600" customWidth="1"/>
    <col min="13301" max="13301" width="5.54296875" style="600" customWidth="1"/>
    <col min="13302" max="13302" width="8" style="600" customWidth="1"/>
    <col min="13303" max="13303" width="6.08984375" style="600" customWidth="1"/>
    <col min="13304" max="13304" width="8.1796875" style="600" customWidth="1"/>
    <col min="13305" max="13305" width="5.81640625" style="600" customWidth="1"/>
    <col min="13306" max="13306" width="9.08984375" style="600" customWidth="1"/>
    <col min="13307" max="13307" width="7.08984375" style="600" customWidth="1"/>
    <col min="13308" max="13308" width="8.81640625" style="600" customWidth="1"/>
    <col min="13309" max="13309" width="7.1796875" style="600" customWidth="1"/>
    <col min="13310" max="13310" width="6.81640625" style="600" customWidth="1"/>
    <col min="13311" max="13311" width="14.6328125" style="600" customWidth="1"/>
    <col min="13312" max="13312" width="16.453125" style="600" customWidth="1"/>
    <col min="13313" max="13535" width="11.54296875" style="600"/>
    <col min="13536" max="13536" width="17.1796875" style="600" customWidth="1"/>
    <col min="13537" max="13537" width="16.1796875" style="600" customWidth="1"/>
    <col min="13538" max="13538" width="11.81640625" style="600" customWidth="1"/>
    <col min="13539" max="13539" width="11.54296875" style="600"/>
    <col min="13540" max="13540" width="6.54296875" style="600" customWidth="1"/>
    <col min="13541" max="13541" width="5.453125" style="600" customWidth="1"/>
    <col min="13542" max="13542" width="7.6328125" style="600" customWidth="1"/>
    <col min="13543" max="13543" width="6.08984375" style="600" customWidth="1"/>
    <col min="13544" max="13544" width="13.54296875" style="600" customWidth="1"/>
    <col min="13545" max="13546" width="11.54296875" style="600"/>
    <col min="13547" max="13547" width="5.08984375" style="600" customWidth="1"/>
    <col min="13548" max="13548" width="7.453125" style="600" customWidth="1"/>
    <col min="13549" max="13549" width="5.08984375" style="600" customWidth="1"/>
    <col min="13550" max="13550" width="9" style="600" customWidth="1"/>
    <col min="13551" max="13551" width="5.81640625" style="600" customWidth="1"/>
    <col min="13552" max="13552" width="8.1796875" style="600" customWidth="1"/>
    <col min="13553" max="13553" width="5.1796875" style="600" customWidth="1"/>
    <col min="13554" max="13554" width="7.6328125" style="600" customWidth="1"/>
    <col min="13555" max="13555" width="6.08984375" style="600" customWidth="1"/>
    <col min="13556" max="13556" width="8.90625" style="600" customWidth="1"/>
    <col min="13557" max="13557" width="5.54296875" style="600" customWidth="1"/>
    <col min="13558" max="13558" width="8" style="600" customWidth="1"/>
    <col min="13559" max="13559" width="6.08984375" style="600" customWidth="1"/>
    <col min="13560" max="13560" width="8.1796875" style="600" customWidth="1"/>
    <col min="13561" max="13561" width="5.81640625" style="600" customWidth="1"/>
    <col min="13562" max="13562" width="9.08984375" style="600" customWidth="1"/>
    <col min="13563" max="13563" width="7.08984375" style="600" customWidth="1"/>
    <col min="13564" max="13564" width="8.81640625" style="600" customWidth="1"/>
    <col min="13565" max="13565" width="7.1796875" style="600" customWidth="1"/>
    <col min="13566" max="13566" width="6.81640625" style="600" customWidth="1"/>
    <col min="13567" max="13567" width="14.6328125" style="600" customWidth="1"/>
    <col min="13568" max="13568" width="16.453125" style="600" customWidth="1"/>
    <col min="13569" max="13791" width="11.54296875" style="600"/>
    <col min="13792" max="13792" width="17.1796875" style="600" customWidth="1"/>
    <col min="13793" max="13793" width="16.1796875" style="600" customWidth="1"/>
    <col min="13794" max="13794" width="11.81640625" style="600" customWidth="1"/>
    <col min="13795" max="13795" width="11.54296875" style="600"/>
    <col min="13796" max="13796" width="6.54296875" style="600" customWidth="1"/>
    <col min="13797" max="13797" width="5.453125" style="600" customWidth="1"/>
    <col min="13798" max="13798" width="7.6328125" style="600" customWidth="1"/>
    <col min="13799" max="13799" width="6.08984375" style="600" customWidth="1"/>
    <col min="13800" max="13800" width="13.54296875" style="600" customWidth="1"/>
    <col min="13801" max="13802" width="11.54296875" style="600"/>
    <col min="13803" max="13803" width="5.08984375" style="600" customWidth="1"/>
    <col min="13804" max="13804" width="7.453125" style="600" customWidth="1"/>
    <col min="13805" max="13805" width="5.08984375" style="600" customWidth="1"/>
    <col min="13806" max="13806" width="9" style="600" customWidth="1"/>
    <col min="13807" max="13807" width="5.81640625" style="600" customWidth="1"/>
    <col min="13808" max="13808" width="8.1796875" style="600" customWidth="1"/>
    <col min="13809" max="13809" width="5.1796875" style="600" customWidth="1"/>
    <col min="13810" max="13810" width="7.6328125" style="600" customWidth="1"/>
    <col min="13811" max="13811" width="6.08984375" style="600" customWidth="1"/>
    <col min="13812" max="13812" width="8.90625" style="600" customWidth="1"/>
    <col min="13813" max="13813" width="5.54296875" style="600" customWidth="1"/>
    <col min="13814" max="13814" width="8" style="600" customWidth="1"/>
    <col min="13815" max="13815" width="6.08984375" style="600" customWidth="1"/>
    <col min="13816" max="13816" width="8.1796875" style="600" customWidth="1"/>
    <col min="13817" max="13817" width="5.81640625" style="600" customWidth="1"/>
    <col min="13818" max="13818" width="9.08984375" style="600" customWidth="1"/>
    <col min="13819" max="13819" width="7.08984375" style="600" customWidth="1"/>
    <col min="13820" max="13820" width="8.81640625" style="600" customWidth="1"/>
    <col min="13821" max="13821" width="7.1796875" style="600" customWidth="1"/>
    <col min="13822" max="13822" width="6.81640625" style="600" customWidth="1"/>
    <col min="13823" max="13823" width="14.6328125" style="600" customWidth="1"/>
    <col min="13824" max="13824" width="16.453125" style="600" customWidth="1"/>
    <col min="13825" max="14047" width="11.54296875" style="600"/>
    <col min="14048" max="14048" width="17.1796875" style="600" customWidth="1"/>
    <col min="14049" max="14049" width="16.1796875" style="600" customWidth="1"/>
    <col min="14050" max="14050" width="11.81640625" style="600" customWidth="1"/>
    <col min="14051" max="14051" width="11.54296875" style="600"/>
    <col min="14052" max="14052" width="6.54296875" style="600" customWidth="1"/>
    <col min="14053" max="14053" width="5.453125" style="600" customWidth="1"/>
    <col min="14054" max="14054" width="7.6328125" style="600" customWidth="1"/>
    <col min="14055" max="14055" width="6.08984375" style="600" customWidth="1"/>
    <col min="14056" max="14056" width="13.54296875" style="600" customWidth="1"/>
    <col min="14057" max="14058" width="11.54296875" style="600"/>
    <col min="14059" max="14059" width="5.08984375" style="600" customWidth="1"/>
    <col min="14060" max="14060" width="7.453125" style="600" customWidth="1"/>
    <col min="14061" max="14061" width="5.08984375" style="600" customWidth="1"/>
    <col min="14062" max="14062" width="9" style="600" customWidth="1"/>
    <col min="14063" max="14063" width="5.81640625" style="600" customWidth="1"/>
    <col min="14064" max="14064" width="8.1796875" style="600" customWidth="1"/>
    <col min="14065" max="14065" width="5.1796875" style="600" customWidth="1"/>
    <col min="14066" max="14066" width="7.6328125" style="600" customWidth="1"/>
    <col min="14067" max="14067" width="6.08984375" style="600" customWidth="1"/>
    <col min="14068" max="14068" width="8.90625" style="600" customWidth="1"/>
    <col min="14069" max="14069" width="5.54296875" style="600" customWidth="1"/>
    <col min="14070" max="14070" width="8" style="600" customWidth="1"/>
    <col min="14071" max="14071" width="6.08984375" style="600" customWidth="1"/>
    <col min="14072" max="14072" width="8.1796875" style="600" customWidth="1"/>
    <col min="14073" max="14073" width="5.81640625" style="600" customWidth="1"/>
    <col min="14074" max="14074" width="9.08984375" style="600" customWidth="1"/>
    <col min="14075" max="14075" width="7.08984375" style="600" customWidth="1"/>
    <col min="14076" max="14076" width="8.81640625" style="600" customWidth="1"/>
    <col min="14077" max="14077" width="7.1796875" style="600" customWidth="1"/>
    <col min="14078" max="14078" width="6.81640625" style="600" customWidth="1"/>
    <col min="14079" max="14079" width="14.6328125" style="600" customWidth="1"/>
    <col min="14080" max="14080" width="16.453125" style="600" customWidth="1"/>
    <col min="14081" max="14303" width="11.54296875" style="600"/>
    <col min="14304" max="14304" width="17.1796875" style="600" customWidth="1"/>
    <col min="14305" max="14305" width="16.1796875" style="600" customWidth="1"/>
    <col min="14306" max="14306" width="11.81640625" style="600" customWidth="1"/>
    <col min="14307" max="14307" width="11.54296875" style="600"/>
    <col min="14308" max="14308" width="6.54296875" style="600" customWidth="1"/>
    <col min="14309" max="14309" width="5.453125" style="600" customWidth="1"/>
    <col min="14310" max="14310" width="7.6328125" style="600" customWidth="1"/>
    <col min="14311" max="14311" width="6.08984375" style="600" customWidth="1"/>
    <col min="14312" max="14312" width="13.54296875" style="600" customWidth="1"/>
    <col min="14313" max="14314" width="11.54296875" style="600"/>
    <col min="14315" max="14315" width="5.08984375" style="600" customWidth="1"/>
    <col min="14316" max="14316" width="7.453125" style="600" customWidth="1"/>
    <col min="14317" max="14317" width="5.08984375" style="600" customWidth="1"/>
    <col min="14318" max="14318" width="9" style="600" customWidth="1"/>
    <col min="14319" max="14319" width="5.81640625" style="600" customWidth="1"/>
    <col min="14320" max="14320" width="8.1796875" style="600" customWidth="1"/>
    <col min="14321" max="14321" width="5.1796875" style="600" customWidth="1"/>
    <col min="14322" max="14322" width="7.6328125" style="600" customWidth="1"/>
    <col min="14323" max="14323" width="6.08984375" style="600" customWidth="1"/>
    <col min="14324" max="14324" width="8.90625" style="600" customWidth="1"/>
    <col min="14325" max="14325" width="5.54296875" style="600" customWidth="1"/>
    <col min="14326" max="14326" width="8" style="600" customWidth="1"/>
    <col min="14327" max="14327" width="6.08984375" style="600" customWidth="1"/>
    <col min="14328" max="14328" width="8.1796875" style="600" customWidth="1"/>
    <col min="14329" max="14329" width="5.81640625" style="600" customWidth="1"/>
    <col min="14330" max="14330" width="9.08984375" style="600" customWidth="1"/>
    <col min="14331" max="14331" width="7.08984375" style="600" customWidth="1"/>
    <col min="14332" max="14332" width="8.81640625" style="600" customWidth="1"/>
    <col min="14333" max="14333" width="7.1796875" style="600" customWidth="1"/>
    <col min="14334" max="14334" width="6.81640625" style="600" customWidth="1"/>
    <col min="14335" max="14335" width="14.6328125" style="600" customWidth="1"/>
    <col min="14336" max="14336" width="16.453125" style="600" customWidth="1"/>
    <col min="14337" max="14559" width="11.54296875" style="600"/>
    <col min="14560" max="14560" width="17.1796875" style="600" customWidth="1"/>
    <col min="14561" max="14561" width="16.1796875" style="600" customWidth="1"/>
    <col min="14562" max="14562" width="11.81640625" style="600" customWidth="1"/>
    <col min="14563" max="14563" width="11.54296875" style="600"/>
    <col min="14564" max="14564" width="6.54296875" style="600" customWidth="1"/>
    <col min="14565" max="14565" width="5.453125" style="600" customWidth="1"/>
    <col min="14566" max="14566" width="7.6328125" style="600" customWidth="1"/>
    <col min="14567" max="14567" width="6.08984375" style="600" customWidth="1"/>
    <col min="14568" max="14568" width="13.54296875" style="600" customWidth="1"/>
    <col min="14569" max="14570" width="11.54296875" style="600"/>
    <col min="14571" max="14571" width="5.08984375" style="600" customWidth="1"/>
    <col min="14572" max="14572" width="7.453125" style="600" customWidth="1"/>
    <col min="14573" max="14573" width="5.08984375" style="600" customWidth="1"/>
    <col min="14574" max="14574" width="9" style="600" customWidth="1"/>
    <col min="14575" max="14575" width="5.81640625" style="600" customWidth="1"/>
    <col min="14576" max="14576" width="8.1796875" style="600" customWidth="1"/>
    <col min="14577" max="14577" width="5.1796875" style="600" customWidth="1"/>
    <col min="14578" max="14578" width="7.6328125" style="600" customWidth="1"/>
    <col min="14579" max="14579" width="6.08984375" style="600" customWidth="1"/>
    <col min="14580" max="14580" width="8.90625" style="600" customWidth="1"/>
    <col min="14581" max="14581" width="5.54296875" style="600" customWidth="1"/>
    <col min="14582" max="14582" width="8" style="600" customWidth="1"/>
    <col min="14583" max="14583" width="6.08984375" style="600" customWidth="1"/>
    <col min="14584" max="14584" width="8.1796875" style="600" customWidth="1"/>
    <col min="14585" max="14585" width="5.81640625" style="600" customWidth="1"/>
    <col min="14586" max="14586" width="9.08984375" style="600" customWidth="1"/>
    <col min="14587" max="14587" width="7.08984375" style="600" customWidth="1"/>
    <col min="14588" max="14588" width="8.81640625" style="600" customWidth="1"/>
    <col min="14589" max="14589" width="7.1796875" style="600" customWidth="1"/>
    <col min="14590" max="14590" width="6.81640625" style="600" customWidth="1"/>
    <col min="14591" max="14591" width="14.6328125" style="600" customWidth="1"/>
    <col min="14592" max="14592" width="16.453125" style="600" customWidth="1"/>
    <col min="14593" max="14815" width="11.54296875" style="600"/>
    <col min="14816" max="14816" width="17.1796875" style="600" customWidth="1"/>
    <col min="14817" max="14817" width="16.1796875" style="600" customWidth="1"/>
    <col min="14818" max="14818" width="11.81640625" style="600" customWidth="1"/>
    <col min="14819" max="14819" width="11.54296875" style="600"/>
    <col min="14820" max="14820" width="6.54296875" style="600" customWidth="1"/>
    <col min="14821" max="14821" width="5.453125" style="600" customWidth="1"/>
    <col min="14822" max="14822" width="7.6328125" style="600" customWidth="1"/>
    <col min="14823" max="14823" width="6.08984375" style="600" customWidth="1"/>
    <col min="14824" max="14824" width="13.54296875" style="600" customWidth="1"/>
    <col min="14825" max="14826" width="11.54296875" style="600"/>
    <col min="14827" max="14827" width="5.08984375" style="600" customWidth="1"/>
    <col min="14828" max="14828" width="7.453125" style="600" customWidth="1"/>
    <col min="14829" max="14829" width="5.08984375" style="600" customWidth="1"/>
    <col min="14830" max="14830" width="9" style="600" customWidth="1"/>
    <col min="14831" max="14831" width="5.81640625" style="600" customWidth="1"/>
    <col min="14832" max="14832" width="8.1796875" style="600" customWidth="1"/>
    <col min="14833" max="14833" width="5.1796875" style="600" customWidth="1"/>
    <col min="14834" max="14834" width="7.6328125" style="600" customWidth="1"/>
    <col min="14835" max="14835" width="6.08984375" style="600" customWidth="1"/>
    <col min="14836" max="14836" width="8.90625" style="600" customWidth="1"/>
    <col min="14837" max="14837" width="5.54296875" style="600" customWidth="1"/>
    <col min="14838" max="14838" width="8" style="600" customWidth="1"/>
    <col min="14839" max="14839" width="6.08984375" style="600" customWidth="1"/>
    <col min="14840" max="14840" width="8.1796875" style="600" customWidth="1"/>
    <col min="14841" max="14841" width="5.81640625" style="600" customWidth="1"/>
    <col min="14842" max="14842" width="9.08984375" style="600" customWidth="1"/>
    <col min="14843" max="14843" width="7.08984375" style="600" customWidth="1"/>
    <col min="14844" max="14844" width="8.81640625" style="600" customWidth="1"/>
    <col min="14845" max="14845" width="7.1796875" style="600" customWidth="1"/>
    <col min="14846" max="14846" width="6.81640625" style="600" customWidth="1"/>
    <col min="14847" max="14847" width="14.6328125" style="600" customWidth="1"/>
    <col min="14848" max="14848" width="16.453125" style="600" customWidth="1"/>
    <col min="14849" max="15071" width="11.54296875" style="600"/>
    <col min="15072" max="15072" width="17.1796875" style="600" customWidth="1"/>
    <col min="15073" max="15073" width="16.1796875" style="600" customWidth="1"/>
    <col min="15074" max="15074" width="11.81640625" style="600" customWidth="1"/>
    <col min="15075" max="15075" width="11.54296875" style="600"/>
    <col min="15076" max="15076" width="6.54296875" style="600" customWidth="1"/>
    <col min="15077" max="15077" width="5.453125" style="600" customWidth="1"/>
    <col min="15078" max="15078" width="7.6328125" style="600" customWidth="1"/>
    <col min="15079" max="15079" width="6.08984375" style="600" customWidth="1"/>
    <col min="15080" max="15080" width="13.54296875" style="600" customWidth="1"/>
    <col min="15081" max="15082" width="11.54296875" style="600"/>
    <col min="15083" max="15083" width="5.08984375" style="600" customWidth="1"/>
    <col min="15084" max="15084" width="7.453125" style="600" customWidth="1"/>
    <col min="15085" max="15085" width="5.08984375" style="600" customWidth="1"/>
    <col min="15086" max="15086" width="9" style="600" customWidth="1"/>
    <col min="15087" max="15087" width="5.81640625" style="600" customWidth="1"/>
    <col min="15088" max="15088" width="8.1796875" style="600" customWidth="1"/>
    <col min="15089" max="15089" width="5.1796875" style="600" customWidth="1"/>
    <col min="15090" max="15090" width="7.6328125" style="600" customWidth="1"/>
    <col min="15091" max="15091" width="6.08984375" style="600" customWidth="1"/>
    <col min="15092" max="15092" width="8.90625" style="600" customWidth="1"/>
    <col min="15093" max="15093" width="5.54296875" style="600" customWidth="1"/>
    <col min="15094" max="15094" width="8" style="600" customWidth="1"/>
    <col min="15095" max="15095" width="6.08984375" style="600" customWidth="1"/>
    <col min="15096" max="15096" width="8.1796875" style="600" customWidth="1"/>
    <col min="15097" max="15097" width="5.81640625" style="600" customWidth="1"/>
    <col min="15098" max="15098" width="9.08984375" style="600" customWidth="1"/>
    <col min="15099" max="15099" width="7.08984375" style="600" customWidth="1"/>
    <col min="15100" max="15100" width="8.81640625" style="600" customWidth="1"/>
    <col min="15101" max="15101" width="7.1796875" style="600" customWidth="1"/>
    <col min="15102" max="15102" width="6.81640625" style="600" customWidth="1"/>
    <col min="15103" max="15103" width="14.6328125" style="600" customWidth="1"/>
    <col min="15104" max="15104" width="16.453125" style="600" customWidth="1"/>
    <col min="15105" max="15327" width="11.54296875" style="600"/>
    <col min="15328" max="15328" width="17.1796875" style="600" customWidth="1"/>
    <col min="15329" max="15329" width="16.1796875" style="600" customWidth="1"/>
    <col min="15330" max="15330" width="11.81640625" style="600" customWidth="1"/>
    <col min="15331" max="15331" width="11.54296875" style="600"/>
    <col min="15332" max="15332" width="6.54296875" style="600" customWidth="1"/>
    <col min="15333" max="15333" width="5.453125" style="600" customWidth="1"/>
    <col min="15334" max="15334" width="7.6328125" style="600" customWidth="1"/>
    <col min="15335" max="15335" width="6.08984375" style="600" customWidth="1"/>
    <col min="15336" max="15336" width="13.54296875" style="600" customWidth="1"/>
    <col min="15337" max="15338" width="11.54296875" style="600"/>
    <col min="15339" max="15339" width="5.08984375" style="600" customWidth="1"/>
    <col min="15340" max="15340" width="7.453125" style="600" customWidth="1"/>
    <col min="15341" max="15341" width="5.08984375" style="600" customWidth="1"/>
    <col min="15342" max="15342" width="9" style="600" customWidth="1"/>
    <col min="15343" max="15343" width="5.81640625" style="600" customWidth="1"/>
    <col min="15344" max="15344" width="8.1796875" style="600" customWidth="1"/>
    <col min="15345" max="15345" width="5.1796875" style="600" customWidth="1"/>
    <col min="15346" max="15346" width="7.6328125" style="600" customWidth="1"/>
    <col min="15347" max="15347" width="6.08984375" style="600" customWidth="1"/>
    <col min="15348" max="15348" width="8.90625" style="600" customWidth="1"/>
    <col min="15349" max="15349" width="5.54296875" style="600" customWidth="1"/>
    <col min="15350" max="15350" width="8" style="600" customWidth="1"/>
    <col min="15351" max="15351" width="6.08984375" style="600" customWidth="1"/>
    <col min="15352" max="15352" width="8.1796875" style="600" customWidth="1"/>
    <col min="15353" max="15353" width="5.81640625" style="600" customWidth="1"/>
    <col min="15354" max="15354" width="9.08984375" style="600" customWidth="1"/>
    <col min="15355" max="15355" width="7.08984375" style="600" customWidth="1"/>
    <col min="15356" max="15356" width="8.81640625" style="600" customWidth="1"/>
    <col min="15357" max="15357" width="7.1796875" style="600" customWidth="1"/>
    <col min="15358" max="15358" width="6.81640625" style="600" customWidth="1"/>
    <col min="15359" max="15359" width="14.6328125" style="600" customWidth="1"/>
    <col min="15360" max="15360" width="16.453125" style="600" customWidth="1"/>
    <col min="15361" max="15583" width="11.54296875" style="600"/>
    <col min="15584" max="15584" width="17.1796875" style="600" customWidth="1"/>
    <col min="15585" max="15585" width="16.1796875" style="600" customWidth="1"/>
    <col min="15586" max="15586" width="11.81640625" style="600" customWidth="1"/>
    <col min="15587" max="15587" width="11.54296875" style="600"/>
    <col min="15588" max="15588" width="6.54296875" style="600" customWidth="1"/>
    <col min="15589" max="15589" width="5.453125" style="600" customWidth="1"/>
    <col min="15590" max="15590" width="7.6328125" style="600" customWidth="1"/>
    <col min="15591" max="15591" width="6.08984375" style="600" customWidth="1"/>
    <col min="15592" max="15592" width="13.54296875" style="600" customWidth="1"/>
    <col min="15593" max="15594" width="11.54296875" style="600"/>
    <col min="15595" max="15595" width="5.08984375" style="600" customWidth="1"/>
    <col min="15596" max="15596" width="7.453125" style="600" customWidth="1"/>
    <col min="15597" max="15597" width="5.08984375" style="600" customWidth="1"/>
    <col min="15598" max="15598" width="9" style="600" customWidth="1"/>
    <col min="15599" max="15599" width="5.81640625" style="600" customWidth="1"/>
    <col min="15600" max="15600" width="8.1796875" style="600" customWidth="1"/>
    <col min="15601" max="15601" width="5.1796875" style="600" customWidth="1"/>
    <col min="15602" max="15602" width="7.6328125" style="600" customWidth="1"/>
    <col min="15603" max="15603" width="6.08984375" style="600" customWidth="1"/>
    <col min="15604" max="15604" width="8.90625" style="600" customWidth="1"/>
    <col min="15605" max="15605" width="5.54296875" style="600" customWidth="1"/>
    <col min="15606" max="15606" width="8" style="600" customWidth="1"/>
    <col min="15607" max="15607" width="6.08984375" style="600" customWidth="1"/>
    <col min="15608" max="15608" width="8.1796875" style="600" customWidth="1"/>
    <col min="15609" max="15609" width="5.81640625" style="600" customWidth="1"/>
    <col min="15610" max="15610" width="9.08984375" style="600" customWidth="1"/>
    <col min="15611" max="15611" width="7.08984375" style="600" customWidth="1"/>
    <col min="15612" max="15612" width="8.81640625" style="600" customWidth="1"/>
    <col min="15613" max="15613" width="7.1796875" style="600" customWidth="1"/>
    <col min="15614" max="15614" width="6.81640625" style="600" customWidth="1"/>
    <col min="15615" max="15615" width="14.6328125" style="600" customWidth="1"/>
    <col min="15616" max="15616" width="16.453125" style="600" customWidth="1"/>
    <col min="15617" max="15839" width="11.54296875" style="600"/>
    <col min="15840" max="15840" width="17.1796875" style="600" customWidth="1"/>
    <col min="15841" max="15841" width="16.1796875" style="600" customWidth="1"/>
    <col min="15842" max="15842" width="11.81640625" style="600" customWidth="1"/>
    <col min="15843" max="15843" width="11.54296875" style="600"/>
    <col min="15844" max="15844" width="6.54296875" style="600" customWidth="1"/>
    <col min="15845" max="15845" width="5.453125" style="600" customWidth="1"/>
    <col min="15846" max="15846" width="7.6328125" style="600" customWidth="1"/>
    <col min="15847" max="15847" width="6.08984375" style="600" customWidth="1"/>
    <col min="15848" max="15848" width="13.54296875" style="600" customWidth="1"/>
    <col min="15849" max="15850" width="11.54296875" style="600"/>
    <col min="15851" max="15851" width="5.08984375" style="600" customWidth="1"/>
    <col min="15852" max="15852" width="7.453125" style="600" customWidth="1"/>
    <col min="15853" max="15853" width="5.08984375" style="600" customWidth="1"/>
    <col min="15854" max="15854" width="9" style="600" customWidth="1"/>
    <col min="15855" max="15855" width="5.81640625" style="600" customWidth="1"/>
    <col min="15856" max="15856" width="8.1796875" style="600" customWidth="1"/>
    <col min="15857" max="15857" width="5.1796875" style="600" customWidth="1"/>
    <col min="15858" max="15858" width="7.6328125" style="600" customWidth="1"/>
    <col min="15859" max="15859" width="6.08984375" style="600" customWidth="1"/>
    <col min="15860" max="15860" width="8.90625" style="600" customWidth="1"/>
    <col min="15861" max="15861" width="5.54296875" style="600" customWidth="1"/>
    <col min="15862" max="15862" width="8" style="600" customWidth="1"/>
    <col min="15863" max="15863" width="6.08984375" style="600" customWidth="1"/>
    <col min="15864" max="15864" width="8.1796875" style="600" customWidth="1"/>
    <col min="15865" max="15865" width="5.81640625" style="600" customWidth="1"/>
    <col min="15866" max="15866" width="9.08984375" style="600" customWidth="1"/>
    <col min="15867" max="15867" width="7.08984375" style="600" customWidth="1"/>
    <col min="15868" max="15868" width="8.81640625" style="600" customWidth="1"/>
    <col min="15869" max="15869" width="7.1796875" style="600" customWidth="1"/>
    <col min="15870" max="15870" width="6.81640625" style="600" customWidth="1"/>
    <col min="15871" max="15871" width="14.6328125" style="600" customWidth="1"/>
    <col min="15872" max="15872" width="16.453125" style="600" customWidth="1"/>
    <col min="15873" max="16095" width="11.54296875" style="600"/>
    <col min="16096" max="16096" width="17.1796875" style="600" customWidth="1"/>
    <col min="16097" max="16097" width="16.1796875" style="600" customWidth="1"/>
    <col min="16098" max="16098" width="11.81640625" style="600" customWidth="1"/>
    <col min="16099" max="16099" width="11.54296875" style="600"/>
    <col min="16100" max="16100" width="6.54296875" style="600" customWidth="1"/>
    <col min="16101" max="16101" width="5.453125" style="600" customWidth="1"/>
    <col min="16102" max="16102" width="7.6328125" style="600" customWidth="1"/>
    <col min="16103" max="16103" width="6.08984375" style="600" customWidth="1"/>
    <col min="16104" max="16104" width="13.54296875" style="600" customWidth="1"/>
    <col min="16105" max="16106" width="11.54296875" style="600"/>
    <col min="16107" max="16107" width="5.08984375" style="600" customWidth="1"/>
    <col min="16108" max="16108" width="7.453125" style="600" customWidth="1"/>
    <col min="16109" max="16109" width="5.08984375" style="600" customWidth="1"/>
    <col min="16110" max="16110" width="9" style="600" customWidth="1"/>
    <col min="16111" max="16111" width="5.81640625" style="600" customWidth="1"/>
    <col min="16112" max="16112" width="8.1796875" style="600" customWidth="1"/>
    <col min="16113" max="16113" width="5.1796875" style="600" customWidth="1"/>
    <col min="16114" max="16114" width="7.6328125" style="600" customWidth="1"/>
    <col min="16115" max="16115" width="6.08984375" style="600" customWidth="1"/>
    <col min="16116" max="16116" width="8.90625" style="600" customWidth="1"/>
    <col min="16117" max="16117" width="5.54296875" style="600" customWidth="1"/>
    <col min="16118" max="16118" width="8" style="600" customWidth="1"/>
    <col min="16119" max="16119" width="6.08984375" style="600" customWidth="1"/>
    <col min="16120" max="16120" width="8.1796875" style="600" customWidth="1"/>
    <col min="16121" max="16121" width="5.81640625" style="600" customWidth="1"/>
    <col min="16122" max="16122" width="9.08984375" style="600" customWidth="1"/>
    <col min="16123" max="16123" width="7.08984375" style="600" customWidth="1"/>
    <col min="16124" max="16124" width="8.81640625" style="600" customWidth="1"/>
    <col min="16125" max="16125" width="7.1796875" style="600" customWidth="1"/>
    <col min="16126" max="16126" width="6.81640625" style="600" customWidth="1"/>
    <col min="16127" max="16127" width="14.6328125" style="600" customWidth="1"/>
    <col min="16128" max="16128" width="16.453125" style="600" customWidth="1"/>
    <col min="16129" max="16384" width="11.54296875" style="600"/>
  </cols>
  <sheetData>
    <row r="1" spans="1:29" ht="15" customHeight="1">
      <c r="A1" s="1178" t="s">
        <v>895</v>
      </c>
      <c r="B1" s="1178"/>
      <c r="C1" s="1178"/>
      <c r="D1" s="1178"/>
      <c r="E1" s="1178"/>
      <c r="F1" s="1178"/>
      <c r="G1" s="1178"/>
      <c r="H1" s="1178"/>
      <c r="I1" s="1178"/>
      <c r="J1" s="1178"/>
      <c r="K1" s="1178"/>
      <c r="L1" s="1178"/>
    </row>
    <row r="2" spans="1:29" ht="15" customHeight="1">
      <c r="A2" s="1178"/>
      <c r="B2" s="1178"/>
      <c r="C2" s="1178"/>
      <c r="D2" s="1178"/>
      <c r="E2" s="1178"/>
      <c r="F2" s="1178"/>
      <c r="G2" s="1178"/>
      <c r="H2" s="1178"/>
      <c r="I2" s="1178"/>
      <c r="J2" s="1178"/>
      <c r="K2" s="1178"/>
      <c r="L2" s="1178"/>
    </row>
    <row r="3" spans="1:29" ht="15" customHeight="1">
      <c r="A3" s="1178"/>
      <c r="B3" s="1178"/>
      <c r="C3" s="1178"/>
      <c r="D3" s="1178"/>
      <c r="E3" s="1178"/>
      <c r="F3" s="1178"/>
      <c r="G3" s="1178"/>
      <c r="H3" s="1178"/>
      <c r="I3" s="1178"/>
      <c r="J3" s="1178"/>
      <c r="K3" s="1178"/>
      <c r="L3" s="1178"/>
    </row>
    <row r="4" spans="1:29" ht="59.4" customHeight="1">
      <c r="A4" s="1528" t="s">
        <v>413</v>
      </c>
      <c r="B4" s="1528"/>
      <c r="C4" s="1529" t="s">
        <v>790</v>
      </c>
      <c r="D4" s="1529"/>
      <c r="E4" s="1529"/>
      <c r="F4" s="1528" t="s">
        <v>780</v>
      </c>
      <c r="G4" s="1528"/>
      <c r="H4" s="1528"/>
      <c r="I4" s="1528"/>
      <c r="J4" s="1528"/>
      <c r="K4" s="925" t="s">
        <v>783</v>
      </c>
      <c r="L4" s="925"/>
    </row>
    <row r="5" spans="1:29" ht="41.4" customHeight="1">
      <c r="A5" s="1528" t="s">
        <v>415</v>
      </c>
      <c r="B5" s="1528"/>
      <c r="C5" s="1508" t="s">
        <v>789</v>
      </c>
      <c r="D5" s="1508"/>
      <c r="E5" s="1508"/>
      <c r="F5" s="1528" t="s">
        <v>782</v>
      </c>
      <c r="G5" s="1528"/>
      <c r="H5" s="1528"/>
      <c r="I5" s="1528"/>
      <c r="J5" s="1528"/>
      <c r="K5" s="1508" t="s">
        <v>791</v>
      </c>
      <c r="L5" s="1508"/>
    </row>
    <row r="6" spans="1:29" ht="46.2" customHeight="1">
      <c r="A6" s="1528" t="s">
        <v>417</v>
      </c>
      <c r="B6" s="1528"/>
      <c r="C6" s="1508" t="s">
        <v>788</v>
      </c>
      <c r="D6" s="1508"/>
      <c r="E6" s="1508"/>
      <c r="F6" s="1528" t="s">
        <v>781</v>
      </c>
      <c r="G6" s="1528"/>
      <c r="H6" s="1528"/>
      <c r="I6" s="1528"/>
      <c r="J6" s="1528"/>
      <c r="K6" s="1319" t="s">
        <v>792</v>
      </c>
      <c r="L6" s="1321"/>
    </row>
    <row r="7" spans="1:29" ht="42.6" customHeight="1">
      <c r="A7" s="1506"/>
      <c r="B7" s="1507"/>
      <c r="C7" s="1507"/>
      <c r="D7" s="1507"/>
      <c r="E7" s="1507"/>
      <c r="F7" s="1507"/>
      <c r="G7" s="1507"/>
      <c r="H7" s="1507"/>
      <c r="I7" s="1507"/>
      <c r="J7" s="1507"/>
      <c r="K7" s="1507"/>
      <c r="L7" s="1507"/>
    </row>
    <row r="8" spans="1:29" s="662" customFormat="1" ht="40.5" customHeight="1">
      <c r="A8" s="1526" t="s">
        <v>847</v>
      </c>
      <c r="B8" s="1206"/>
      <c r="C8" s="1206"/>
      <c r="D8" s="1206"/>
      <c r="E8" s="1206"/>
      <c r="F8" s="1206"/>
      <c r="G8" s="1206"/>
      <c r="H8" s="1206"/>
      <c r="I8" s="1206"/>
      <c r="J8" s="1206"/>
      <c r="K8" s="1206"/>
      <c r="L8" s="1206"/>
    </row>
    <row r="9" spans="1:29" s="662" customFormat="1" ht="40.5" customHeight="1">
      <c r="A9" s="1520" t="s">
        <v>419</v>
      </c>
      <c r="B9" s="1520"/>
      <c r="C9" s="1520"/>
      <c r="D9" s="1520"/>
      <c r="E9" s="1520"/>
      <c r="F9" s="1520"/>
      <c r="G9" s="1520"/>
      <c r="H9" s="1520"/>
      <c r="I9" s="1520"/>
      <c r="J9" s="1520"/>
      <c r="K9" s="1520"/>
      <c r="L9" s="1520"/>
    </row>
    <row r="10" spans="1:29" ht="24" customHeight="1">
      <c r="A10" s="1523" t="s">
        <v>420</v>
      </c>
      <c r="B10" s="1516" t="s">
        <v>796</v>
      </c>
      <c r="C10" s="1516" t="s">
        <v>421</v>
      </c>
      <c r="D10" s="1516" t="s">
        <v>422</v>
      </c>
      <c r="E10" s="1525" t="s">
        <v>423</v>
      </c>
      <c r="F10" s="1525"/>
      <c r="G10" s="1525"/>
      <c r="H10" s="1525"/>
      <c r="I10" s="1512" t="s">
        <v>1193</v>
      </c>
      <c r="J10" s="1516" t="s">
        <v>424</v>
      </c>
      <c r="K10" s="1516" t="s">
        <v>802</v>
      </c>
      <c r="L10" s="1504" t="s">
        <v>425</v>
      </c>
    </row>
    <row r="11" spans="1:29" ht="34.950000000000003" customHeight="1">
      <c r="A11" s="1523"/>
      <c r="B11" s="1516"/>
      <c r="C11" s="1516"/>
      <c r="D11" s="1516"/>
      <c r="E11" s="663" t="s">
        <v>797</v>
      </c>
      <c r="F11" s="663" t="s">
        <v>798</v>
      </c>
      <c r="G11" s="663" t="s">
        <v>799</v>
      </c>
      <c r="H11" s="663" t="s">
        <v>800</v>
      </c>
      <c r="I11" s="1527"/>
      <c r="J11" s="1516"/>
      <c r="K11" s="1516"/>
      <c r="L11" s="1504"/>
    </row>
    <row r="12" spans="1:29" s="664" customFormat="1" ht="51.75" customHeight="1">
      <c r="A12" s="1519" t="s">
        <v>1001</v>
      </c>
      <c r="B12" s="768" t="s">
        <v>1058</v>
      </c>
      <c r="C12" s="1519" t="s">
        <v>1002</v>
      </c>
      <c r="D12" s="1519" t="s">
        <v>430</v>
      </c>
      <c r="E12" s="1519"/>
      <c r="F12" s="1519">
        <v>1</v>
      </c>
      <c r="G12" s="1519"/>
      <c r="H12" s="1519"/>
      <c r="I12" s="1530">
        <f>SUM(E12:H14)</f>
        <v>1</v>
      </c>
      <c r="J12" s="1530" t="s">
        <v>1059</v>
      </c>
      <c r="K12" s="1519" t="s">
        <v>1004</v>
      </c>
      <c r="L12" s="1518"/>
    </row>
    <row r="13" spans="1:29" s="664" customFormat="1" ht="45" customHeight="1">
      <c r="A13" s="1519"/>
      <c r="B13" s="768" t="s">
        <v>1003</v>
      </c>
      <c r="C13" s="1519"/>
      <c r="D13" s="1519"/>
      <c r="E13" s="1519"/>
      <c r="F13" s="1519"/>
      <c r="G13" s="1519"/>
      <c r="H13" s="1519"/>
      <c r="I13" s="1531"/>
      <c r="J13" s="1531"/>
      <c r="K13" s="1519"/>
      <c r="L13" s="1518"/>
    </row>
    <row r="14" spans="1:29" s="664" customFormat="1" ht="65.400000000000006" customHeight="1">
      <c r="A14" s="1519"/>
      <c r="B14" s="768" t="s">
        <v>1048</v>
      </c>
      <c r="C14" s="1519"/>
      <c r="D14" s="1519"/>
      <c r="E14" s="1519"/>
      <c r="F14" s="1519"/>
      <c r="G14" s="1519"/>
      <c r="H14" s="1519"/>
      <c r="I14" s="1532"/>
      <c r="J14" s="1532"/>
      <c r="K14" s="1519"/>
      <c r="L14" s="1518"/>
    </row>
    <row r="15" spans="1:29" s="612" customFormat="1" ht="41.25" customHeight="1">
      <c r="A15" s="1541" t="s">
        <v>845</v>
      </c>
      <c r="B15" s="1542"/>
      <c r="C15" s="1542"/>
      <c r="D15" s="1542"/>
      <c r="E15" s="1542"/>
      <c r="F15" s="1542"/>
      <c r="G15" s="1542"/>
      <c r="H15" s="1542"/>
      <c r="I15" s="1542"/>
      <c r="J15" s="1542"/>
      <c r="K15" s="1542"/>
      <c r="L15" s="948">
        <v>7.9000000000000008E-3</v>
      </c>
      <c r="AC15" s="613"/>
    </row>
    <row r="16" spans="1:29" s="769" customFormat="1" ht="41.25" customHeight="1">
      <c r="A16" s="1533" t="s">
        <v>846</v>
      </c>
      <c r="B16" s="1534"/>
      <c r="C16" s="1534"/>
      <c r="D16" s="1534"/>
      <c r="E16" s="1534"/>
      <c r="F16" s="1534"/>
      <c r="G16" s="1534"/>
      <c r="H16" s="1534"/>
      <c r="I16" s="1534"/>
      <c r="J16" s="1534"/>
      <c r="K16" s="1534"/>
      <c r="L16" s="938"/>
      <c r="AC16" s="770"/>
    </row>
    <row r="17" spans="1:12" s="664" customFormat="1" ht="38.25" customHeight="1">
      <c r="A17" s="1543"/>
      <c r="B17" s="1544"/>
      <c r="C17" s="1544"/>
      <c r="D17" s="1544"/>
      <c r="E17" s="1544"/>
      <c r="F17" s="1544"/>
      <c r="G17" s="1544"/>
      <c r="H17" s="1544"/>
      <c r="I17" s="1544"/>
      <c r="J17" s="1544"/>
      <c r="K17" s="1544"/>
      <c r="L17" s="1545"/>
    </row>
    <row r="18" spans="1:12" ht="35.25" customHeight="1">
      <c r="A18" s="1546"/>
      <c r="B18" s="1547"/>
      <c r="C18" s="1547"/>
      <c r="D18" s="1547"/>
      <c r="E18" s="1547"/>
      <c r="F18" s="1547"/>
      <c r="G18" s="1547"/>
      <c r="H18" s="1547"/>
      <c r="I18" s="1547"/>
      <c r="J18" s="1547"/>
      <c r="K18" s="1547"/>
      <c r="L18" s="1548"/>
    </row>
    <row r="19" spans="1:12" ht="40.5" customHeight="1">
      <c r="A19" s="1514" t="s">
        <v>814</v>
      </c>
      <c r="B19" s="1515"/>
      <c r="C19" s="1515"/>
      <c r="D19" s="1515"/>
      <c r="E19" s="1515"/>
      <c r="F19" s="1515"/>
      <c r="G19" s="1515"/>
      <c r="H19" s="1515"/>
      <c r="I19" s="1515"/>
      <c r="J19" s="1515"/>
      <c r="K19" s="1515"/>
      <c r="L19" s="1515"/>
    </row>
    <row r="20" spans="1:12" ht="39" customHeight="1">
      <c r="A20" s="1520" t="s">
        <v>419</v>
      </c>
      <c r="B20" s="1520"/>
      <c r="C20" s="1520"/>
      <c r="D20" s="1520"/>
      <c r="E20" s="1520"/>
      <c r="F20" s="1520"/>
      <c r="G20" s="1520"/>
      <c r="H20" s="1520"/>
      <c r="I20" s="1520"/>
      <c r="J20" s="1520"/>
      <c r="K20" s="1520"/>
      <c r="L20" s="1520"/>
    </row>
    <row r="21" spans="1:12" ht="24" customHeight="1">
      <c r="A21" s="1523" t="s">
        <v>420</v>
      </c>
      <c r="B21" s="1516" t="s">
        <v>796</v>
      </c>
      <c r="C21" s="1516" t="s">
        <v>421</v>
      </c>
      <c r="D21" s="1516" t="s">
        <v>422</v>
      </c>
      <c r="E21" s="1525" t="s">
        <v>423</v>
      </c>
      <c r="F21" s="1525"/>
      <c r="G21" s="1525"/>
      <c r="H21" s="1525"/>
      <c r="I21" s="1512" t="s">
        <v>1193</v>
      </c>
      <c r="J21" s="1516" t="s">
        <v>424</v>
      </c>
      <c r="K21" s="1516" t="s">
        <v>802</v>
      </c>
      <c r="L21" s="1504" t="s">
        <v>425</v>
      </c>
    </row>
    <row r="22" spans="1:12" ht="30" customHeight="1">
      <c r="A22" s="1524"/>
      <c r="B22" s="1517"/>
      <c r="C22" s="1517"/>
      <c r="D22" s="1517"/>
      <c r="E22" s="721" t="s">
        <v>797</v>
      </c>
      <c r="F22" s="721" t="s">
        <v>798</v>
      </c>
      <c r="G22" s="721" t="s">
        <v>799</v>
      </c>
      <c r="H22" s="721" t="s">
        <v>800</v>
      </c>
      <c r="I22" s="1513"/>
      <c r="J22" s="1517"/>
      <c r="K22" s="1517"/>
      <c r="L22" s="1505"/>
    </row>
    <row r="23" spans="1:12" ht="38.4" customHeight="1">
      <c r="A23" s="1535" t="s">
        <v>1005</v>
      </c>
      <c r="B23" s="752" t="s">
        <v>1006</v>
      </c>
      <c r="C23" s="1374" t="s">
        <v>1066</v>
      </c>
      <c r="D23" s="1537">
        <v>0.82</v>
      </c>
      <c r="E23" s="1369">
        <v>0.2</v>
      </c>
      <c r="F23" s="1369">
        <v>0.4</v>
      </c>
      <c r="G23" s="1537">
        <v>0.6</v>
      </c>
      <c r="H23" s="1369">
        <v>0.9</v>
      </c>
      <c r="I23" s="1521">
        <f>+H23</f>
        <v>0.9</v>
      </c>
      <c r="J23" s="1374" t="s">
        <v>890</v>
      </c>
      <c r="K23" s="1539" t="s">
        <v>954</v>
      </c>
      <c r="L23" s="1552"/>
    </row>
    <row r="24" spans="1:12" ht="39" customHeight="1">
      <c r="A24" s="1535"/>
      <c r="B24" s="752" t="s">
        <v>831</v>
      </c>
      <c r="C24" s="1374"/>
      <c r="D24" s="1538"/>
      <c r="E24" s="1369"/>
      <c r="F24" s="1369"/>
      <c r="G24" s="1537"/>
      <c r="H24" s="1369"/>
      <c r="I24" s="1522"/>
      <c r="J24" s="1374"/>
      <c r="K24" s="1539"/>
      <c r="L24" s="1552"/>
    </row>
    <row r="25" spans="1:12" ht="63" customHeight="1">
      <c r="A25" s="1536"/>
      <c r="B25" s="805" t="s">
        <v>1060</v>
      </c>
      <c r="C25" s="777" t="s">
        <v>1007</v>
      </c>
      <c r="D25" s="778" t="s">
        <v>430</v>
      </c>
      <c r="E25" s="779"/>
      <c r="F25" s="780"/>
      <c r="G25" s="781"/>
      <c r="H25" s="778" t="s">
        <v>1049</v>
      </c>
      <c r="I25" s="778" t="str">
        <f>+H25</f>
        <v>≥ 5%</v>
      </c>
      <c r="J25" s="1405"/>
      <c r="K25" s="1540"/>
      <c r="L25" s="1553"/>
    </row>
    <row r="26" spans="1:12" s="771" customFormat="1" ht="34.950000000000003" customHeight="1">
      <c r="A26" s="1556" t="s">
        <v>845</v>
      </c>
      <c r="B26" s="1557"/>
      <c r="C26" s="1557"/>
      <c r="D26" s="1557"/>
      <c r="E26" s="1557"/>
      <c r="F26" s="1557"/>
      <c r="G26" s="1557"/>
      <c r="H26" s="1557"/>
      <c r="I26" s="1557"/>
      <c r="J26" s="1557"/>
      <c r="K26" s="1558"/>
      <c r="L26" s="949">
        <v>2.8E-3</v>
      </c>
    </row>
    <row r="27" spans="1:12" s="771" customFormat="1" ht="40.950000000000003" customHeight="1">
      <c r="A27" s="1554" t="s">
        <v>846</v>
      </c>
      <c r="B27" s="1555"/>
      <c r="C27" s="1555"/>
      <c r="D27" s="1555"/>
      <c r="E27" s="1555"/>
      <c r="F27" s="1555"/>
      <c r="G27" s="1555"/>
      <c r="H27" s="1555"/>
      <c r="I27" s="1555"/>
      <c r="J27" s="1555"/>
      <c r="K27" s="1559"/>
      <c r="L27" s="939"/>
    </row>
    <row r="28" spans="1:12" s="746" customFormat="1" ht="48.6" customHeight="1">
      <c r="A28" s="745"/>
      <c r="B28" s="745"/>
      <c r="C28" s="745"/>
      <c r="D28" s="745"/>
      <c r="E28" s="745"/>
      <c r="F28" s="745"/>
      <c r="G28" s="745"/>
      <c r="H28" s="745"/>
      <c r="I28" s="745"/>
      <c r="J28" s="745"/>
      <c r="K28" s="745"/>
      <c r="L28" s="745"/>
    </row>
    <row r="29" spans="1:12" ht="25.5" customHeight="1">
      <c r="A29" s="1561" t="s">
        <v>974</v>
      </c>
      <c r="B29" s="1561"/>
      <c r="C29" s="1561"/>
      <c r="D29" s="1561"/>
      <c r="E29" s="1561"/>
      <c r="F29" s="1561"/>
      <c r="G29" s="1561"/>
      <c r="H29" s="1561"/>
      <c r="I29" s="1561"/>
      <c r="J29" s="1561"/>
      <c r="K29" s="1561"/>
      <c r="L29" s="1561"/>
    </row>
    <row r="30" spans="1:12" ht="32.4" customHeight="1">
      <c r="A30" s="1520" t="s">
        <v>419</v>
      </c>
      <c r="B30" s="1520"/>
      <c r="C30" s="1520"/>
      <c r="D30" s="1520"/>
      <c r="E30" s="1520"/>
      <c r="F30" s="1520"/>
      <c r="G30" s="1520"/>
      <c r="H30" s="1520"/>
      <c r="I30" s="1520"/>
      <c r="J30" s="1520"/>
      <c r="K30" s="1520"/>
      <c r="L30" s="1520"/>
    </row>
    <row r="31" spans="1:12" ht="24" customHeight="1">
      <c r="A31" s="1523" t="s">
        <v>420</v>
      </c>
      <c r="B31" s="1516" t="s">
        <v>796</v>
      </c>
      <c r="C31" s="1516" t="s">
        <v>421</v>
      </c>
      <c r="D31" s="1516" t="s">
        <v>422</v>
      </c>
      <c r="E31" s="1525" t="s">
        <v>842</v>
      </c>
      <c r="F31" s="1525"/>
      <c r="G31" s="1525"/>
      <c r="H31" s="1525"/>
      <c r="I31" s="1512" t="s">
        <v>1193</v>
      </c>
      <c r="J31" s="1516" t="s">
        <v>424</v>
      </c>
      <c r="K31" s="1516" t="s">
        <v>802</v>
      </c>
      <c r="L31" s="1504" t="s">
        <v>425</v>
      </c>
    </row>
    <row r="32" spans="1:12" ht="30" customHeight="1">
      <c r="A32" s="1523"/>
      <c r="B32" s="1516"/>
      <c r="C32" s="1516"/>
      <c r="D32" s="1516"/>
      <c r="E32" s="755" t="s">
        <v>797</v>
      </c>
      <c r="F32" s="755" t="s">
        <v>798</v>
      </c>
      <c r="G32" s="755" t="s">
        <v>799</v>
      </c>
      <c r="H32" s="755" t="s">
        <v>800</v>
      </c>
      <c r="I32" s="1527"/>
      <c r="J32" s="1516"/>
      <c r="K32" s="1516"/>
      <c r="L32" s="1504"/>
    </row>
    <row r="33" spans="1:12" ht="42" customHeight="1">
      <c r="A33" s="1560" t="s">
        <v>1008</v>
      </c>
      <c r="B33" s="772" t="s">
        <v>1009</v>
      </c>
      <c r="C33" s="776" t="s">
        <v>1010</v>
      </c>
      <c r="D33" s="753" t="s">
        <v>430</v>
      </c>
      <c r="E33" s="773"/>
      <c r="F33" s="773"/>
      <c r="G33" s="773"/>
      <c r="H33" s="774">
        <v>1</v>
      </c>
      <c r="I33" s="774">
        <f>SUM(E33:H33)</f>
        <v>1</v>
      </c>
      <c r="J33" s="776" t="s">
        <v>890</v>
      </c>
      <c r="K33" s="775" t="s">
        <v>924</v>
      </c>
      <c r="L33" s="756"/>
    </row>
    <row r="34" spans="1:12" ht="44.4" customHeight="1">
      <c r="A34" s="1560"/>
      <c r="B34" s="772" t="s">
        <v>976</v>
      </c>
      <c r="C34" s="776" t="s">
        <v>975</v>
      </c>
      <c r="D34" s="753" t="s">
        <v>430</v>
      </c>
      <c r="E34" s="773"/>
      <c r="F34" s="774">
        <v>1</v>
      </c>
      <c r="G34" s="773"/>
      <c r="H34" s="774"/>
      <c r="I34" s="774">
        <f>SUM(E34:H34)</f>
        <v>1</v>
      </c>
      <c r="J34" s="776" t="s">
        <v>890</v>
      </c>
      <c r="K34" s="775" t="s">
        <v>924</v>
      </c>
      <c r="L34" s="757"/>
    </row>
    <row r="35" spans="1:12" ht="42" customHeight="1">
      <c r="A35" s="1560"/>
      <c r="B35" s="772" t="s">
        <v>1061</v>
      </c>
      <c r="C35" s="782" t="s">
        <v>1011</v>
      </c>
      <c r="D35" s="783" t="s">
        <v>430</v>
      </c>
      <c r="E35" s="784"/>
      <c r="F35" s="785"/>
      <c r="G35" s="784"/>
      <c r="H35" s="785" t="s">
        <v>1050</v>
      </c>
      <c r="I35" s="785" t="str">
        <f>+H35</f>
        <v>≥ 85%</v>
      </c>
      <c r="J35" s="776" t="s">
        <v>890</v>
      </c>
      <c r="K35" s="775" t="s">
        <v>1012</v>
      </c>
      <c r="L35" s="757"/>
    </row>
    <row r="36" spans="1:12" s="771" customFormat="1" ht="34.950000000000003" customHeight="1">
      <c r="A36" s="1541" t="s">
        <v>845</v>
      </c>
      <c r="B36" s="1542"/>
      <c r="C36" s="1542"/>
      <c r="D36" s="1542"/>
      <c r="E36" s="1542"/>
      <c r="F36" s="1542"/>
      <c r="G36" s="1542"/>
      <c r="H36" s="1542"/>
      <c r="I36" s="1542"/>
      <c r="J36" s="1542"/>
      <c r="K36" s="1542"/>
      <c r="L36" s="951">
        <v>3.0000000000000001E-3</v>
      </c>
    </row>
    <row r="37" spans="1:12" s="771" customFormat="1" ht="34.950000000000003" customHeight="1">
      <c r="A37" s="1533" t="s">
        <v>846</v>
      </c>
      <c r="B37" s="1534"/>
      <c r="C37" s="1534"/>
      <c r="D37" s="1534"/>
      <c r="E37" s="1534"/>
      <c r="F37" s="1534"/>
      <c r="G37" s="1534"/>
      <c r="H37" s="1534"/>
      <c r="I37" s="1534"/>
      <c r="J37" s="1534"/>
      <c r="K37" s="1534"/>
      <c r="L37" s="936"/>
    </row>
    <row r="38" spans="1:12" ht="53.4" customHeight="1">
      <c r="A38" s="1549"/>
      <c r="B38" s="1550"/>
      <c r="C38" s="1550"/>
      <c r="D38" s="1550"/>
      <c r="E38" s="1550"/>
      <c r="F38" s="1550"/>
      <c r="G38" s="1550"/>
      <c r="H38" s="1550"/>
      <c r="I38" s="1550"/>
      <c r="J38" s="1550"/>
      <c r="K38" s="1550"/>
      <c r="L38" s="1551"/>
    </row>
    <row r="39" spans="1:12" ht="28.5" customHeight="1">
      <c r="A39" s="1514" t="s">
        <v>1013</v>
      </c>
      <c r="B39" s="1515"/>
      <c r="C39" s="1515"/>
      <c r="D39" s="1515"/>
      <c r="E39" s="1515"/>
      <c r="F39" s="1515"/>
      <c r="G39" s="1515"/>
      <c r="H39" s="1515"/>
      <c r="I39" s="1515"/>
      <c r="J39" s="1515"/>
      <c r="K39" s="1515"/>
      <c r="L39" s="1515"/>
    </row>
    <row r="40" spans="1:12" ht="29.4" customHeight="1">
      <c r="A40" s="1520" t="s">
        <v>419</v>
      </c>
      <c r="B40" s="1520"/>
      <c r="C40" s="1520"/>
      <c r="D40" s="1520"/>
      <c r="E40" s="1520"/>
      <c r="F40" s="1520"/>
      <c r="G40" s="1520"/>
      <c r="H40" s="1520"/>
      <c r="I40" s="1520"/>
      <c r="J40" s="1520"/>
      <c r="K40" s="1520"/>
      <c r="L40" s="1520"/>
    </row>
    <row r="41" spans="1:12" ht="26.4" customHeight="1">
      <c r="A41" s="1523" t="s">
        <v>420</v>
      </c>
      <c r="B41" s="1516" t="s">
        <v>796</v>
      </c>
      <c r="C41" s="1516" t="s">
        <v>421</v>
      </c>
      <c r="D41" s="1516" t="s">
        <v>422</v>
      </c>
      <c r="E41" s="1525" t="s">
        <v>423</v>
      </c>
      <c r="F41" s="1525"/>
      <c r="G41" s="1525"/>
      <c r="H41" s="1525"/>
      <c r="I41" s="1512" t="s">
        <v>1193</v>
      </c>
      <c r="J41" s="1516" t="s">
        <v>424</v>
      </c>
      <c r="K41" s="1516" t="s">
        <v>802</v>
      </c>
      <c r="L41" s="1504" t="s">
        <v>425</v>
      </c>
    </row>
    <row r="42" spans="1:12" ht="27" customHeight="1">
      <c r="A42" s="1524"/>
      <c r="B42" s="1517"/>
      <c r="C42" s="1517"/>
      <c r="D42" s="1517"/>
      <c r="E42" s="721" t="s">
        <v>797</v>
      </c>
      <c r="F42" s="721" t="s">
        <v>798</v>
      </c>
      <c r="G42" s="721" t="s">
        <v>799</v>
      </c>
      <c r="H42" s="721" t="s">
        <v>800</v>
      </c>
      <c r="I42" s="1513"/>
      <c r="J42" s="1517"/>
      <c r="K42" s="1517"/>
      <c r="L42" s="1505"/>
    </row>
    <row r="43" spans="1:12" ht="77.400000000000006" customHeight="1">
      <c r="A43" s="1509" t="s">
        <v>1014</v>
      </c>
      <c r="B43" s="754" t="s">
        <v>1015</v>
      </c>
      <c r="C43" s="1509" t="s">
        <v>1016</v>
      </c>
      <c r="D43" s="1509" t="s">
        <v>430</v>
      </c>
      <c r="E43" s="1509"/>
      <c r="F43" s="1509"/>
      <c r="G43" s="1509">
        <v>1</v>
      </c>
      <c r="H43" s="1509"/>
      <c r="I43" s="1510">
        <f>SUM(E43:H44)</f>
        <v>1</v>
      </c>
      <c r="J43" s="747" t="s">
        <v>1017</v>
      </c>
      <c r="K43" s="1503" t="s">
        <v>954</v>
      </c>
      <c r="L43" s="1503"/>
    </row>
    <row r="44" spans="1:12" ht="73.2" customHeight="1">
      <c r="A44" s="1509"/>
      <c r="B44" s="754" t="s">
        <v>1018</v>
      </c>
      <c r="C44" s="1509"/>
      <c r="D44" s="1509"/>
      <c r="E44" s="1509"/>
      <c r="F44" s="1509"/>
      <c r="G44" s="1509"/>
      <c r="H44" s="1509"/>
      <c r="I44" s="1511"/>
      <c r="J44" s="747" t="s">
        <v>1017</v>
      </c>
      <c r="K44" s="1503"/>
      <c r="L44" s="1503"/>
    </row>
    <row r="45" spans="1:12" ht="84.6" customHeight="1">
      <c r="A45" s="1509"/>
      <c r="B45" s="754" t="s">
        <v>1019</v>
      </c>
      <c r="C45" s="754" t="s">
        <v>1020</v>
      </c>
      <c r="D45" s="754" t="s">
        <v>430</v>
      </c>
      <c r="E45" s="754"/>
      <c r="F45" s="754"/>
      <c r="G45" s="754"/>
      <c r="H45" s="754">
        <v>1</v>
      </c>
      <c r="I45" s="887">
        <f>SUM(E45:H45)</f>
        <v>1</v>
      </c>
      <c r="J45" s="747" t="s">
        <v>1021</v>
      </c>
      <c r="K45" s="1503"/>
      <c r="L45" s="1503"/>
    </row>
    <row r="46" spans="1:12" ht="39" customHeight="1">
      <c r="A46" s="1556" t="s">
        <v>845</v>
      </c>
      <c r="B46" s="1557"/>
      <c r="C46" s="1557"/>
      <c r="D46" s="1557"/>
      <c r="E46" s="1557"/>
      <c r="F46" s="1557"/>
      <c r="G46" s="1557"/>
      <c r="H46" s="1557"/>
      <c r="I46" s="1557"/>
      <c r="J46" s="1557"/>
      <c r="K46" s="1557"/>
      <c r="L46" s="952">
        <v>5.5999999999999999E-3</v>
      </c>
    </row>
    <row r="47" spans="1:12" ht="40.950000000000003" customHeight="1">
      <c r="A47" s="1554" t="s">
        <v>846</v>
      </c>
      <c r="B47" s="1555"/>
      <c r="C47" s="1555"/>
      <c r="D47" s="1555"/>
      <c r="E47" s="1555"/>
      <c r="F47" s="1555"/>
      <c r="G47" s="1555"/>
      <c r="H47" s="1555"/>
      <c r="I47" s="1555"/>
      <c r="J47" s="1555"/>
      <c r="K47" s="1555"/>
      <c r="L47" s="937"/>
    </row>
    <row r="50" spans="1:12" s="604" customFormat="1" ht="24.6">
      <c r="A50" s="1225" t="s">
        <v>1196</v>
      </c>
      <c r="B50" s="1226"/>
      <c r="C50" s="1226"/>
      <c r="D50" s="1226"/>
      <c r="E50" s="1226"/>
      <c r="F50" s="1226"/>
      <c r="G50" s="1226"/>
      <c r="H50" s="1226"/>
      <c r="I50" s="1226"/>
      <c r="J50" s="1226"/>
      <c r="K50" s="1227"/>
      <c r="L50" s="955">
        <f>+L15+L26+L36+L46</f>
        <v>1.9300000000000001E-2</v>
      </c>
    </row>
    <row r="51" spans="1:12" s="604" customFormat="1" ht="24.6">
      <c r="A51" s="1228" t="s">
        <v>1197</v>
      </c>
      <c r="B51" s="1229"/>
      <c r="C51" s="1229"/>
      <c r="D51" s="1229"/>
      <c r="E51" s="1229"/>
      <c r="F51" s="1229"/>
      <c r="G51" s="1229"/>
      <c r="H51" s="1229"/>
      <c r="I51" s="1229"/>
      <c r="J51" s="1229"/>
      <c r="K51" s="1230"/>
      <c r="L51" s="956"/>
    </row>
  </sheetData>
  <sheetProtection password="A9D1" sheet="1" objects="1" scenarios="1"/>
  <mergeCells count="102">
    <mergeCell ref="C41:C42"/>
    <mergeCell ref="D41:D42"/>
    <mergeCell ref="E41:H41"/>
    <mergeCell ref="L21:L22"/>
    <mergeCell ref="I21:I22"/>
    <mergeCell ref="G23:G24"/>
    <mergeCell ref="A50:K50"/>
    <mergeCell ref="A51:K51"/>
    <mergeCell ref="A47:K47"/>
    <mergeCell ref="A26:K26"/>
    <mergeCell ref="A27:K27"/>
    <mergeCell ref="A36:K36"/>
    <mergeCell ref="A37:K37"/>
    <mergeCell ref="A46:K46"/>
    <mergeCell ref="A33:A35"/>
    <mergeCell ref="A29:L29"/>
    <mergeCell ref="A30:L30"/>
    <mergeCell ref="A31:A32"/>
    <mergeCell ref="B31:B32"/>
    <mergeCell ref="C31:C32"/>
    <mergeCell ref="D31:D32"/>
    <mergeCell ref="E31:H31"/>
    <mergeCell ref="J31:J32"/>
    <mergeCell ref="K31:K32"/>
    <mergeCell ref="A40:L40"/>
    <mergeCell ref="A41:A42"/>
    <mergeCell ref="B41:B42"/>
    <mergeCell ref="I12:I14"/>
    <mergeCell ref="A16:K16"/>
    <mergeCell ref="A23:A25"/>
    <mergeCell ref="C23:C24"/>
    <mergeCell ref="D23:D24"/>
    <mergeCell ref="E23:E24"/>
    <mergeCell ref="F23:F24"/>
    <mergeCell ref="K23:K25"/>
    <mergeCell ref="G12:G14"/>
    <mergeCell ref="H12:H14"/>
    <mergeCell ref="J12:J14"/>
    <mergeCell ref="K12:K14"/>
    <mergeCell ref="A15:K15"/>
    <mergeCell ref="J21:J22"/>
    <mergeCell ref="K21:K22"/>
    <mergeCell ref="A17:L18"/>
    <mergeCell ref="A38:L38"/>
    <mergeCell ref="L31:L32"/>
    <mergeCell ref="I31:I32"/>
    <mergeCell ref="L23:L25"/>
    <mergeCell ref="A19:L19"/>
    <mergeCell ref="A1:L3"/>
    <mergeCell ref="A9:L9"/>
    <mergeCell ref="A10:A11"/>
    <mergeCell ref="B10:B11"/>
    <mergeCell ref="C10:C11"/>
    <mergeCell ref="D10:D11"/>
    <mergeCell ref="E10:H10"/>
    <mergeCell ref="J10:J11"/>
    <mergeCell ref="K10:K11"/>
    <mergeCell ref="A8:L8"/>
    <mergeCell ref="L10:L11"/>
    <mergeCell ref="I10:I11"/>
    <mergeCell ref="F4:J4"/>
    <mergeCell ref="F5:J5"/>
    <mergeCell ref="F6:J6"/>
    <mergeCell ref="A4:B4"/>
    <mergeCell ref="A5:B5"/>
    <mergeCell ref="A6:B6"/>
    <mergeCell ref="C4:E4"/>
    <mergeCell ref="C5:E5"/>
    <mergeCell ref="C6:E6"/>
    <mergeCell ref="A20:L20"/>
    <mergeCell ref="H23:H24"/>
    <mergeCell ref="J23:J25"/>
    <mergeCell ref="I23:I24"/>
    <mergeCell ref="A21:A22"/>
    <mergeCell ref="B21:B22"/>
    <mergeCell ref="C21:C22"/>
    <mergeCell ref="D21:D22"/>
    <mergeCell ref="E21:H21"/>
    <mergeCell ref="L43:L45"/>
    <mergeCell ref="L41:L42"/>
    <mergeCell ref="A7:L7"/>
    <mergeCell ref="K5:L5"/>
    <mergeCell ref="K6:L6"/>
    <mergeCell ref="A43:A45"/>
    <mergeCell ref="C43:C44"/>
    <mergeCell ref="D43:D44"/>
    <mergeCell ref="E43:E44"/>
    <mergeCell ref="F43:F44"/>
    <mergeCell ref="G43:G44"/>
    <mergeCell ref="H43:H44"/>
    <mergeCell ref="K43:K45"/>
    <mergeCell ref="I43:I44"/>
    <mergeCell ref="I41:I42"/>
    <mergeCell ref="A39:L39"/>
    <mergeCell ref="J41:J42"/>
    <mergeCell ref="K41:K42"/>
    <mergeCell ref="L12:L14"/>
    <mergeCell ref="A12:A14"/>
    <mergeCell ref="C12:C14"/>
    <mergeCell ref="D12:D14"/>
    <mergeCell ref="E12:E14"/>
    <mergeCell ref="F12:F14"/>
  </mergeCells>
  <dataValidations count="6">
    <dataValidation allowBlank="1" showInputMessage="1" showErrorMessage="1" promptTitle="PROGRAMA PLAN DE GESTION" prompt="En este espacio se escribirá el nombre del programa que encierra los diferentes proyectos  que se ejecutaran desde la línea de acción establecida." sqref="WUJ983039:WUL983039 WAR983039:WAT983039 VQV983039:VQX983039 VGZ983039:VHB983039 UXD983039:UXF983039 UNH983039:UNJ983039 UDL983039:UDN983039 TTP983039:TTR983039 TJT983039:TJV983039 SZX983039:SZZ983039 SQB983039:SQD983039 SGF983039:SGH983039 RWJ983039:RWL983039 RMN983039:RMP983039 RCR983039:RCT983039 QSV983039:QSX983039 QIZ983039:QJB983039 PZD983039:PZF983039 PPH983039:PPJ983039 PFL983039:PFN983039 OVP983039:OVR983039 OLT983039:OLV983039 OBX983039:OBZ983039 NSB983039:NSD983039 NIF983039:NIH983039 MYJ983039:MYL983039 MON983039:MOP983039 MER983039:MET983039 LUV983039:LUX983039 LKZ983039:LLB983039 LBD983039:LBF983039 KRH983039:KRJ983039 KHL983039:KHN983039 JXP983039:JXR983039 JNT983039:JNV983039 JDX983039:JDZ983039 IUB983039:IUD983039 IKF983039:IKH983039 IAJ983039:IAL983039 HQN983039:HQP983039 HGR983039:HGT983039 GWV983039:GWX983039 GMZ983039:GNB983039 GDD983039:GDF983039 FTH983039:FTJ983039 FJL983039:FJN983039 EZP983039:EZR983039 EPT983039:EPV983039 EFX983039:EFZ983039 DWB983039:DWD983039 DMF983039:DMH983039 DCJ983039:DCL983039 CSN983039:CSP983039 CIR983039:CIT983039 BYV983039:BYX983039 BOZ983039:BPB983039 BFD983039:BFF983039 AVH983039:AVJ983039 ALL983039:ALN983039 ABP983039:ABR983039 RT983039:RV983039 HX983039:HZ983039 WUJ917503:WUL917503 WKN917503:WKP917503 WAR917503:WAT917503 VQV917503:VQX917503 VGZ917503:VHB917503 UXD917503:UXF917503 UNH917503:UNJ917503 UDL917503:UDN917503 TTP917503:TTR917503 TJT917503:TJV917503 SZX917503:SZZ917503 SQB917503:SQD917503 SGF917503:SGH917503 RWJ917503:RWL917503 RMN917503:RMP917503 RCR917503:RCT917503 QSV917503:QSX917503 QIZ917503:QJB917503 PZD917503:PZF917503 PPH917503:PPJ917503 PFL917503:PFN917503 OVP917503:OVR917503 OLT917503:OLV917503 OBX917503:OBZ917503 NSB917503:NSD917503 NIF917503:NIH917503 MYJ917503:MYL917503 MON917503:MOP917503 MER917503:MET917503 LUV917503:LUX917503 LKZ917503:LLB917503 LBD917503:LBF917503 KRH917503:KRJ917503 KHL917503:KHN917503 JXP917503:JXR917503 JNT917503:JNV917503 JDX917503:JDZ917503 IUB917503:IUD917503 IKF917503:IKH917503 IAJ917503:IAL917503 HQN917503:HQP917503 HGR917503:HGT917503 GWV917503:GWX917503 GMZ917503:GNB917503 GDD917503:GDF917503 FTH917503:FTJ917503 FJL917503:FJN917503 EZP917503:EZR917503 EPT917503:EPV917503 EFX917503:EFZ917503 DWB917503:DWD917503 DMF917503:DMH917503 DCJ917503:DCL917503 CSN917503:CSP917503 CIR917503:CIT917503 BYV917503:BYX917503 BOZ917503:BPB917503 BFD917503:BFF917503 AVH917503:AVJ917503 ALL917503:ALN917503 ABP917503:ABR917503 RT917503:RV917503 HX917503:HZ917503 WUJ851967:WUL851967 WKN851967:WKP851967 WAR851967:WAT851967 VQV851967:VQX851967 VGZ851967:VHB851967 UXD851967:UXF851967 UNH851967:UNJ851967 UDL851967:UDN851967 TTP851967:TTR851967 TJT851967:TJV851967 SZX851967:SZZ851967 SQB851967:SQD851967 SGF851967:SGH851967 RWJ851967:RWL851967 RMN851967:RMP851967 RCR851967:RCT851967 QSV851967:QSX851967 QIZ851967:QJB851967 PZD851967:PZF851967 PPH851967:PPJ851967 PFL851967:PFN851967 OVP851967:OVR851967 OLT851967:OLV851967 OBX851967:OBZ851967 NSB851967:NSD851967 NIF851967:NIH851967 MYJ851967:MYL851967 MON851967:MOP851967 MER851967:MET851967 LUV851967:LUX851967 LKZ851967:LLB851967 LBD851967:LBF851967 KRH851967:KRJ851967 KHL851967:KHN851967 JXP851967:JXR851967 JNT851967:JNV851967 JDX851967:JDZ851967 IUB851967:IUD851967 IKF851967:IKH851967 IAJ851967:IAL851967 HQN851967:HQP851967 HGR851967:HGT851967 GWV851967:GWX851967 GMZ851967:GNB851967 GDD851967:GDF851967 FTH851967:FTJ851967 FJL851967:FJN851967 EZP851967:EZR851967 EPT851967:EPV851967 EFX851967:EFZ851967 DWB851967:DWD851967 DMF851967:DMH851967 DCJ851967:DCL851967 CSN851967:CSP851967 CIR851967:CIT851967 BYV851967:BYX851967 BOZ851967:BPB851967 BFD851967:BFF851967 AVH851967:AVJ851967 ALL851967:ALN851967 ABP851967:ABR851967 RT851967:RV851967 HX851967:HZ851967 WUJ786431:WUL786431 WKN786431:WKP786431 WAR786431:WAT786431 VQV786431:VQX786431 VGZ786431:VHB786431 UXD786431:UXF786431 UNH786431:UNJ786431 UDL786431:UDN786431 TTP786431:TTR786431 TJT786431:TJV786431 SZX786431:SZZ786431 SQB786431:SQD786431 SGF786431:SGH786431 RWJ786431:RWL786431 RMN786431:RMP786431 RCR786431:RCT786431 QSV786431:QSX786431 QIZ786431:QJB786431 PZD786431:PZF786431 PPH786431:PPJ786431 PFL786431:PFN786431 OVP786431:OVR786431 OLT786431:OLV786431 OBX786431:OBZ786431 NSB786431:NSD786431 NIF786431:NIH786431 MYJ786431:MYL786431 MON786431:MOP786431 MER786431:MET786431 LUV786431:LUX786431 LKZ786431:LLB786431 LBD786431:LBF786431 KRH786431:KRJ786431 KHL786431:KHN786431 JXP786431:JXR786431 JNT786431:JNV786431 JDX786431:JDZ786431 IUB786431:IUD786431 IKF786431:IKH786431 IAJ786431:IAL786431 HQN786431:HQP786431 HGR786431:HGT786431 GWV786431:GWX786431 GMZ786431:GNB786431 GDD786431:GDF786431 FTH786431:FTJ786431 FJL786431:FJN786431 EZP786431:EZR786431 EPT786431:EPV786431 EFX786431:EFZ786431 DWB786431:DWD786431 DMF786431:DMH786431 DCJ786431:DCL786431 CSN786431:CSP786431 CIR786431:CIT786431 BYV786431:BYX786431 BOZ786431:BPB786431 BFD786431:BFF786431 AVH786431:AVJ786431 ALL786431:ALN786431 ABP786431:ABR786431 RT786431:RV786431 HX786431:HZ786431 WUJ720895:WUL720895 WKN720895:WKP720895 WAR720895:WAT720895 VQV720895:VQX720895 VGZ720895:VHB720895 UXD720895:UXF720895 UNH720895:UNJ720895 UDL720895:UDN720895 TTP720895:TTR720895 TJT720895:TJV720895 SZX720895:SZZ720895 SQB720895:SQD720895 SGF720895:SGH720895 RWJ720895:RWL720895 RMN720895:RMP720895 RCR720895:RCT720895 QSV720895:QSX720895 QIZ720895:QJB720895 PZD720895:PZF720895 PPH720895:PPJ720895 PFL720895:PFN720895 OVP720895:OVR720895 OLT720895:OLV720895 OBX720895:OBZ720895 NSB720895:NSD720895 NIF720895:NIH720895 MYJ720895:MYL720895 MON720895:MOP720895 MER720895:MET720895 LUV720895:LUX720895 LKZ720895:LLB720895 LBD720895:LBF720895 KRH720895:KRJ720895 KHL720895:KHN720895 JXP720895:JXR720895 JNT720895:JNV720895 JDX720895:JDZ720895 IUB720895:IUD720895 IKF720895:IKH720895 IAJ720895:IAL720895 HQN720895:HQP720895 HGR720895:HGT720895 GWV720895:GWX720895 GMZ720895:GNB720895 GDD720895:GDF720895 FTH720895:FTJ720895 FJL720895:FJN720895 EZP720895:EZR720895 EPT720895:EPV720895 EFX720895:EFZ720895 DWB720895:DWD720895 DMF720895:DMH720895 DCJ720895:DCL720895 CSN720895:CSP720895 CIR720895:CIT720895 BYV720895:BYX720895 BOZ720895:BPB720895 BFD720895:BFF720895 AVH720895:AVJ720895 ALL720895:ALN720895 ABP720895:ABR720895 RT720895:RV720895 HX720895:HZ720895 WUJ655359:WUL655359 WKN655359:WKP655359 WAR655359:WAT655359 VQV655359:VQX655359 VGZ655359:VHB655359 UXD655359:UXF655359 UNH655359:UNJ655359 UDL655359:UDN655359 TTP655359:TTR655359 TJT655359:TJV655359 SZX655359:SZZ655359 SQB655359:SQD655359 SGF655359:SGH655359 RWJ655359:RWL655359 RMN655359:RMP655359 RCR655359:RCT655359 QSV655359:QSX655359 QIZ655359:QJB655359 PZD655359:PZF655359 PPH655359:PPJ655359 PFL655359:PFN655359 OVP655359:OVR655359 OLT655359:OLV655359 OBX655359:OBZ655359 NSB655359:NSD655359 NIF655359:NIH655359 MYJ655359:MYL655359 MON655359:MOP655359 MER655359:MET655359 LUV655359:LUX655359 LKZ655359:LLB655359 LBD655359:LBF655359 KRH655359:KRJ655359 KHL655359:KHN655359 JXP655359:JXR655359 JNT655359:JNV655359 JDX655359:JDZ655359 IUB655359:IUD655359 IKF655359:IKH655359 IAJ655359:IAL655359 HQN655359:HQP655359 HGR655359:HGT655359 GWV655359:GWX655359 GMZ655359:GNB655359 GDD655359:GDF655359 FTH655359:FTJ655359 FJL655359:FJN655359 EZP655359:EZR655359 EPT655359:EPV655359 EFX655359:EFZ655359 DWB655359:DWD655359 DMF655359:DMH655359 DCJ655359:DCL655359 CSN655359:CSP655359 CIR655359:CIT655359 BYV655359:BYX655359 BOZ655359:BPB655359 BFD655359:BFF655359 AVH655359:AVJ655359 ALL655359:ALN655359 ABP655359:ABR655359 RT655359:RV655359 HX655359:HZ655359 WUJ589823:WUL589823 WKN589823:WKP589823 WAR589823:WAT589823 VQV589823:VQX589823 VGZ589823:VHB589823 UXD589823:UXF589823 UNH589823:UNJ589823 UDL589823:UDN589823 TTP589823:TTR589823 TJT589823:TJV589823 SZX589823:SZZ589823 SQB589823:SQD589823 SGF589823:SGH589823 RWJ589823:RWL589823 RMN589823:RMP589823 RCR589823:RCT589823 QSV589823:QSX589823 QIZ589823:QJB589823 PZD589823:PZF589823 PPH589823:PPJ589823 PFL589823:PFN589823 OVP589823:OVR589823 OLT589823:OLV589823 OBX589823:OBZ589823 NSB589823:NSD589823 NIF589823:NIH589823 MYJ589823:MYL589823 MON589823:MOP589823 MER589823:MET589823 LUV589823:LUX589823 LKZ589823:LLB589823 LBD589823:LBF589823 KRH589823:KRJ589823 KHL589823:KHN589823 JXP589823:JXR589823 JNT589823:JNV589823 JDX589823:JDZ589823 IUB589823:IUD589823 IKF589823:IKH589823 IAJ589823:IAL589823 HQN589823:HQP589823 HGR589823:HGT589823 GWV589823:GWX589823 GMZ589823:GNB589823 GDD589823:GDF589823 FTH589823:FTJ589823 FJL589823:FJN589823 EZP589823:EZR589823 EPT589823:EPV589823 EFX589823:EFZ589823 DWB589823:DWD589823 DMF589823:DMH589823 DCJ589823:DCL589823 CSN589823:CSP589823 CIR589823:CIT589823 BYV589823:BYX589823 BOZ589823:BPB589823 BFD589823:BFF589823 AVH589823:AVJ589823 ALL589823:ALN589823 ABP589823:ABR589823 RT589823:RV589823 HX589823:HZ589823 WUJ524287:WUL524287 WKN524287:WKP524287 WAR524287:WAT524287 VQV524287:VQX524287 VGZ524287:VHB524287 UXD524287:UXF524287 UNH524287:UNJ524287 UDL524287:UDN524287 TTP524287:TTR524287 TJT524287:TJV524287 SZX524287:SZZ524287 SQB524287:SQD524287 SGF524287:SGH524287 RWJ524287:RWL524287 RMN524287:RMP524287 RCR524287:RCT524287 QSV524287:QSX524287 QIZ524287:QJB524287 PZD524287:PZF524287 PPH524287:PPJ524287 PFL524287:PFN524287 OVP524287:OVR524287 OLT524287:OLV524287 OBX524287:OBZ524287 NSB524287:NSD524287 NIF524287:NIH524287 MYJ524287:MYL524287 MON524287:MOP524287 MER524287:MET524287 LUV524287:LUX524287 LKZ524287:LLB524287 LBD524287:LBF524287 KRH524287:KRJ524287 KHL524287:KHN524287 JXP524287:JXR524287 JNT524287:JNV524287 JDX524287:JDZ524287 IUB524287:IUD524287 IKF524287:IKH524287 IAJ524287:IAL524287 HQN524287:HQP524287 HGR524287:HGT524287 GWV524287:GWX524287 GMZ524287:GNB524287 GDD524287:GDF524287 FTH524287:FTJ524287 FJL524287:FJN524287 EZP524287:EZR524287 EPT524287:EPV524287 EFX524287:EFZ524287 DWB524287:DWD524287 DMF524287:DMH524287 DCJ524287:DCL524287 CSN524287:CSP524287 CIR524287:CIT524287 BYV524287:BYX524287 BOZ524287:BPB524287 BFD524287:BFF524287 AVH524287:AVJ524287 ALL524287:ALN524287 ABP524287:ABR524287 RT524287:RV524287 HX524287:HZ524287 WUJ458751:WUL458751 WKN458751:WKP458751 WAR458751:WAT458751 VQV458751:VQX458751 VGZ458751:VHB458751 UXD458751:UXF458751 UNH458751:UNJ458751 UDL458751:UDN458751 TTP458751:TTR458751 TJT458751:TJV458751 SZX458751:SZZ458751 SQB458751:SQD458751 SGF458751:SGH458751 RWJ458751:RWL458751 RMN458751:RMP458751 RCR458751:RCT458751 QSV458751:QSX458751 QIZ458751:QJB458751 PZD458751:PZF458751 PPH458751:PPJ458751 PFL458751:PFN458751 OVP458751:OVR458751 OLT458751:OLV458751 OBX458751:OBZ458751 NSB458751:NSD458751 NIF458751:NIH458751 MYJ458751:MYL458751 MON458751:MOP458751 MER458751:MET458751 LUV458751:LUX458751 LKZ458751:LLB458751 LBD458751:LBF458751 KRH458751:KRJ458751 KHL458751:KHN458751 JXP458751:JXR458751 JNT458751:JNV458751 JDX458751:JDZ458751 IUB458751:IUD458751 IKF458751:IKH458751 IAJ458751:IAL458751 HQN458751:HQP458751 HGR458751:HGT458751 GWV458751:GWX458751 GMZ458751:GNB458751 GDD458751:GDF458751 FTH458751:FTJ458751 FJL458751:FJN458751 EZP458751:EZR458751 EPT458751:EPV458751 EFX458751:EFZ458751 DWB458751:DWD458751 DMF458751:DMH458751 DCJ458751:DCL458751 CSN458751:CSP458751 CIR458751:CIT458751 BYV458751:BYX458751 BOZ458751:BPB458751 BFD458751:BFF458751 AVH458751:AVJ458751 ALL458751:ALN458751 ABP458751:ABR458751 RT458751:RV458751 HX458751:HZ458751 WUJ393215:WUL393215 WKN393215:WKP393215 WAR393215:WAT393215 VQV393215:VQX393215 VGZ393215:VHB393215 UXD393215:UXF393215 UNH393215:UNJ393215 UDL393215:UDN393215 TTP393215:TTR393215 TJT393215:TJV393215 SZX393215:SZZ393215 SQB393215:SQD393215 SGF393215:SGH393215 RWJ393215:RWL393215 RMN393215:RMP393215 RCR393215:RCT393215 QSV393215:QSX393215 QIZ393215:QJB393215 PZD393215:PZF393215 PPH393215:PPJ393215 PFL393215:PFN393215 OVP393215:OVR393215 OLT393215:OLV393215 OBX393215:OBZ393215 NSB393215:NSD393215 NIF393215:NIH393215 MYJ393215:MYL393215 MON393215:MOP393215 MER393215:MET393215 LUV393215:LUX393215 LKZ393215:LLB393215 LBD393215:LBF393215 KRH393215:KRJ393215 KHL393215:KHN393215 JXP393215:JXR393215 JNT393215:JNV393215 JDX393215:JDZ393215 IUB393215:IUD393215 IKF393215:IKH393215 IAJ393215:IAL393215 HQN393215:HQP393215 HGR393215:HGT393215 GWV393215:GWX393215 GMZ393215:GNB393215 GDD393215:GDF393215 FTH393215:FTJ393215 FJL393215:FJN393215 EZP393215:EZR393215 EPT393215:EPV393215 EFX393215:EFZ393215 DWB393215:DWD393215 DMF393215:DMH393215 DCJ393215:DCL393215 CSN393215:CSP393215 CIR393215:CIT393215 BYV393215:BYX393215 BOZ393215:BPB393215 BFD393215:BFF393215 AVH393215:AVJ393215 ALL393215:ALN393215 ABP393215:ABR393215 RT393215:RV393215 HX393215:HZ393215 WUJ327679:WUL327679 WKN327679:WKP327679 WAR327679:WAT327679 VQV327679:VQX327679 VGZ327679:VHB327679 UXD327679:UXF327679 UNH327679:UNJ327679 UDL327679:UDN327679 TTP327679:TTR327679 TJT327679:TJV327679 SZX327679:SZZ327679 SQB327679:SQD327679 SGF327679:SGH327679 RWJ327679:RWL327679 RMN327679:RMP327679 RCR327679:RCT327679 QSV327679:QSX327679 QIZ327679:QJB327679 PZD327679:PZF327679 PPH327679:PPJ327679 PFL327679:PFN327679 OVP327679:OVR327679 OLT327679:OLV327679 OBX327679:OBZ327679 NSB327679:NSD327679 NIF327679:NIH327679 MYJ327679:MYL327679 MON327679:MOP327679 MER327679:MET327679 LUV327679:LUX327679 LKZ327679:LLB327679 LBD327679:LBF327679 KRH327679:KRJ327679 KHL327679:KHN327679 JXP327679:JXR327679 JNT327679:JNV327679 JDX327679:JDZ327679 IUB327679:IUD327679 IKF327679:IKH327679 IAJ327679:IAL327679 HQN327679:HQP327679 HGR327679:HGT327679 GWV327679:GWX327679 GMZ327679:GNB327679 GDD327679:GDF327679 FTH327679:FTJ327679 FJL327679:FJN327679 EZP327679:EZR327679 EPT327679:EPV327679 EFX327679:EFZ327679 DWB327679:DWD327679 DMF327679:DMH327679 DCJ327679:DCL327679 CSN327679:CSP327679 CIR327679:CIT327679 BYV327679:BYX327679 BOZ327679:BPB327679 BFD327679:BFF327679 AVH327679:AVJ327679 ALL327679:ALN327679 ABP327679:ABR327679 RT327679:RV327679 HX327679:HZ327679 WUJ262143:WUL262143 WKN262143:WKP262143 WAR262143:WAT262143 VQV262143:VQX262143 VGZ262143:VHB262143 UXD262143:UXF262143 UNH262143:UNJ262143 UDL262143:UDN262143 TTP262143:TTR262143 TJT262143:TJV262143 SZX262143:SZZ262143 SQB262143:SQD262143 SGF262143:SGH262143 RWJ262143:RWL262143 RMN262143:RMP262143 RCR262143:RCT262143 QSV262143:QSX262143 QIZ262143:QJB262143 PZD262143:PZF262143 PPH262143:PPJ262143 PFL262143:PFN262143 OVP262143:OVR262143 OLT262143:OLV262143 OBX262143:OBZ262143 NSB262143:NSD262143 NIF262143:NIH262143 MYJ262143:MYL262143 MON262143:MOP262143 MER262143:MET262143 LUV262143:LUX262143 LKZ262143:LLB262143 LBD262143:LBF262143 KRH262143:KRJ262143 KHL262143:KHN262143 JXP262143:JXR262143 JNT262143:JNV262143 JDX262143:JDZ262143 IUB262143:IUD262143 IKF262143:IKH262143 IAJ262143:IAL262143 HQN262143:HQP262143 HGR262143:HGT262143 GWV262143:GWX262143 GMZ262143:GNB262143 GDD262143:GDF262143 FTH262143:FTJ262143 FJL262143:FJN262143 EZP262143:EZR262143 EPT262143:EPV262143 EFX262143:EFZ262143 DWB262143:DWD262143 DMF262143:DMH262143 DCJ262143:DCL262143 CSN262143:CSP262143 CIR262143:CIT262143 BYV262143:BYX262143 BOZ262143:BPB262143 BFD262143:BFF262143 AVH262143:AVJ262143 ALL262143:ALN262143 ABP262143:ABR262143 RT262143:RV262143 HX262143:HZ262143 WUJ196607:WUL196607 WKN196607:WKP196607 WAR196607:WAT196607 VQV196607:VQX196607 VGZ196607:VHB196607 UXD196607:UXF196607 UNH196607:UNJ196607 UDL196607:UDN196607 TTP196607:TTR196607 TJT196607:TJV196607 SZX196607:SZZ196607 SQB196607:SQD196607 SGF196607:SGH196607 RWJ196607:RWL196607 RMN196607:RMP196607 RCR196607:RCT196607 QSV196607:QSX196607 QIZ196607:QJB196607 PZD196607:PZF196607 PPH196607:PPJ196607 PFL196607:PFN196607 OVP196607:OVR196607 OLT196607:OLV196607 OBX196607:OBZ196607 NSB196607:NSD196607 NIF196607:NIH196607 MYJ196607:MYL196607 MON196607:MOP196607 MER196607:MET196607 LUV196607:LUX196607 LKZ196607:LLB196607 LBD196607:LBF196607 KRH196607:KRJ196607 KHL196607:KHN196607 JXP196607:JXR196607 JNT196607:JNV196607 JDX196607:JDZ196607 IUB196607:IUD196607 IKF196607:IKH196607 IAJ196607:IAL196607 HQN196607:HQP196607 HGR196607:HGT196607 GWV196607:GWX196607 GMZ196607:GNB196607 GDD196607:GDF196607 FTH196607:FTJ196607 FJL196607:FJN196607 EZP196607:EZR196607 EPT196607:EPV196607 EFX196607:EFZ196607 DWB196607:DWD196607 DMF196607:DMH196607 DCJ196607:DCL196607 CSN196607:CSP196607 CIR196607:CIT196607 BYV196607:BYX196607 BOZ196607:BPB196607 BFD196607:BFF196607 AVH196607:AVJ196607 ALL196607:ALN196607 ABP196607:ABR196607 RT196607:RV196607 HX196607:HZ196607 WUJ131071:WUL131071 WKN131071:WKP131071 WAR131071:WAT131071 VQV131071:VQX131071 VGZ131071:VHB131071 UXD131071:UXF131071 UNH131071:UNJ131071 UDL131071:UDN131071 TTP131071:TTR131071 TJT131071:TJV131071 SZX131071:SZZ131071 SQB131071:SQD131071 SGF131071:SGH131071 RWJ131071:RWL131071 RMN131071:RMP131071 RCR131071:RCT131071 QSV131071:QSX131071 QIZ131071:QJB131071 PZD131071:PZF131071 PPH131071:PPJ131071 PFL131071:PFN131071 OVP131071:OVR131071 OLT131071:OLV131071 OBX131071:OBZ131071 NSB131071:NSD131071 NIF131071:NIH131071 MYJ131071:MYL131071 MON131071:MOP131071 MER131071:MET131071 LUV131071:LUX131071 LKZ131071:LLB131071 LBD131071:LBF131071 KRH131071:KRJ131071 KHL131071:KHN131071 JXP131071:JXR131071 JNT131071:JNV131071 JDX131071:JDZ131071 IUB131071:IUD131071 IKF131071:IKH131071 IAJ131071:IAL131071 HQN131071:HQP131071 HGR131071:HGT131071 GWV131071:GWX131071 GMZ131071:GNB131071 GDD131071:GDF131071 FTH131071:FTJ131071 FJL131071:FJN131071 EZP131071:EZR131071 EPT131071:EPV131071 EFX131071:EFZ131071 DWB131071:DWD131071 DMF131071:DMH131071 DCJ131071:DCL131071 CSN131071:CSP131071 CIR131071:CIT131071 BYV131071:BYX131071 BOZ131071:BPB131071 BFD131071:BFF131071 AVH131071:AVJ131071 ALL131071:ALN131071 ABP131071:ABR131071 RT131071:RV131071 HX131071:HZ131071 WUJ65535:WUL65535 WKN65535:WKP65535 WAR65535:WAT65535 VQV65535:VQX65535 VGZ65535:VHB65535 UXD65535:UXF65535 UNH65535:UNJ65535 UDL65535:UDN65535 TTP65535:TTR65535 TJT65535:TJV65535 SZX65535:SZZ65535 SQB65535:SQD65535 SGF65535:SGH65535 RWJ65535:RWL65535 RMN65535:RMP65535 RCR65535:RCT65535 QSV65535:QSX65535 QIZ65535:QJB65535 PZD65535:PZF65535 PPH65535:PPJ65535 PFL65535:PFN65535 OVP65535:OVR65535 OLT65535:OLV65535 OBX65535:OBZ65535 NSB65535:NSD65535 NIF65535:NIH65535 MYJ65535:MYL65535 MON65535:MOP65535 MER65535:MET65535 LUV65535:LUX65535 LKZ65535:LLB65535 LBD65535:LBF65535 KRH65535:KRJ65535 KHL65535:KHN65535 JXP65535:JXR65535 JNT65535:JNV65535 JDX65535:JDZ65535 IUB65535:IUD65535 IKF65535:IKH65535 IAJ65535:IAL65535 HQN65535:HQP65535 HGR65535:HGT65535 GWV65535:GWX65535 GMZ65535:GNB65535 GDD65535:GDF65535 FTH65535:FTJ65535 FJL65535:FJN65535 EZP65535:EZR65535 EPT65535:EPV65535 EFX65535:EFZ65535 DWB65535:DWD65535 DMF65535:DMH65535 DCJ65535:DCL65535 CSN65535:CSP65535 CIR65535:CIT65535 BYV65535:BYX65535 BOZ65535:BPB65535 BFD65535:BFF65535 AVH65535:AVJ65535 ALL65535:ALN65535 ABP65535:ABR65535 RT65535:RV65535 HX65535:HZ65535 J65535:L65535 J131071:L131071 J196607:L196607 J262143:L262143 J327679:L327679 J393215:L393215 J458751:L458751 J524287:L524287 J589823:L589823 J655359:L655359 J720895:L720895 J786431:L786431 J851967:L851967 J917503:L917503 J983039:L983039 WKN983039:WKP983039 WUJ6:WUL6 WKN6:WKP6 WAR6:WAT6 VQV6:VQX6 VGZ6:VHB6 UXD6:UXF6 UNH6:UNJ6 UDL6:UDN6 TTP6:TTR6 TJT6:TJV6 SZX6:SZZ6 SQB6:SQD6 SGF6:SGH6 RWJ6:RWL6 RMN6:RMP6 RCR6:RCT6 QSV6:QSX6 QIZ6:QJB6 PZD6:PZF6 PPH6:PPJ6 PFL6:PFN6 OVP6:OVR6 OLT6:OLV6 OBX6:OBZ6 NSB6:NSD6 NIF6:NIH6 MYJ6:MYL6 MON6:MOP6 MER6:MET6 LUV6:LUX6 LKZ6:LLB6 LBD6:LBF6 KRH6:KRJ6 KHL6:KHN6 JXP6:JXR6 JNT6:JNV6 JDX6:JDZ6 IUB6:IUD6 IKF6:IKH6 IAJ6:IAL6 HQN6:HQP6 HGR6:HGT6 GWV6:GWX6 GMZ6:GNB6 GDD6:GDF6 FTH6:FTJ6 FJL6:FJN6 EZP6:EZR6 EPT6:EPV6 EFX6:EFZ6 DWB6:DWD6 DMF6:DMH6 DCJ6:DCL6 CSN6:CSP6 CIR6:CIT6 BYV6:BYX6 BOZ6:BPB6 BFD6:BFF6 AVH6:AVJ6 ALL6:ALN6 ABP6:ABR6 RT6:RV6 HX6:HZ6 F6"/>
    <dataValidation allowBlank="1" showInputMessage="1" showErrorMessage="1" promptTitle="UNIDAD ADMON" prompt="Identifique el área organizacional de la cual depende el proyecto formulado" sqref="WUJ983040:WUL983040 WKN983040:WKP983040 WAR983040:WAT983040 VQV983040:VQX983040 VGZ983040:VHB983040 UXD983040:UXF983040 UNH983040:UNJ983040 UDL983040:UDN983040 TTP983040:TTR983040 TJT983040:TJV983040 SZX983040:SZZ983040 SQB983040:SQD983040 SGF983040:SGH983040 RWJ983040:RWL983040 RMN983040:RMP983040 RCR983040:RCT983040 QSV983040:QSX983040 QIZ983040:QJB983040 PZD983040:PZF983040 PPH983040:PPJ983040 PFL983040:PFN983040 OVP983040:OVR983040 OLT983040:OLV983040 OBX983040:OBZ983040 NSB983040:NSD983040 NIF983040:NIH983040 MYJ983040:MYL983040 MON983040:MOP983040 MER983040:MET983040 LUV983040:LUX983040 LKZ983040:LLB983040 LBD983040:LBF983040 KRH983040:KRJ983040 KHL983040:KHN983040 JXP983040:JXR983040 JNT983040:JNV983040 JDX983040:JDZ983040 IUB983040:IUD983040 IKF983040:IKH983040 IAJ983040:IAL983040 HQN983040:HQP983040 HGR983040:HGT983040 GWV983040:GWX983040 GMZ983040:GNB983040 GDD983040:GDF983040 FTH983040:FTJ983040 FJL983040:FJN983040 EZP983040:EZR983040 EPT983040:EPV983040 EFX983040:EFZ983040 DWB983040:DWD983040 DMF983040:DMH983040 DCJ983040:DCL983040 CSN983040:CSP983040 CIR983040:CIT983040 BYV983040:BYX983040 BOZ983040:BPB983040 BFD983040:BFF983040 AVH983040:AVJ983040 ALL983040:ALN983040 ABP983040:ABR983040 RT983040:RV983040 HX983040:HZ983040 WUJ917504:WUL917504 WKN917504:WKP917504 WAR917504:WAT917504 VQV917504:VQX917504 VGZ917504:VHB917504 UXD917504:UXF917504 UNH917504:UNJ917504 UDL917504:UDN917504 TTP917504:TTR917504 TJT917504:TJV917504 SZX917504:SZZ917504 SQB917504:SQD917504 SGF917504:SGH917504 RWJ917504:RWL917504 RMN917504:RMP917504 RCR917504:RCT917504 QSV917504:QSX917504 QIZ917504:QJB917504 PZD917504:PZF917504 PPH917504:PPJ917504 PFL917504:PFN917504 OVP917504:OVR917504 OLT917504:OLV917504 OBX917504:OBZ917504 NSB917504:NSD917504 NIF917504:NIH917504 MYJ917504:MYL917504 MON917504:MOP917504 MER917504:MET917504 LUV917504:LUX917504 LKZ917504:LLB917504 LBD917504:LBF917504 KRH917504:KRJ917504 KHL917504:KHN917504 JXP917504:JXR917504 JNT917504:JNV917504 JDX917504:JDZ917504 IUB917504:IUD917504 IKF917504:IKH917504 IAJ917504:IAL917504 HQN917504:HQP917504 HGR917504:HGT917504 GWV917504:GWX917504 GMZ917504:GNB917504 GDD917504:GDF917504 FTH917504:FTJ917504 FJL917504:FJN917504 EZP917504:EZR917504 EPT917504:EPV917504 EFX917504:EFZ917504 DWB917504:DWD917504 DMF917504:DMH917504 DCJ917504:DCL917504 CSN917504:CSP917504 CIR917504:CIT917504 BYV917504:BYX917504 BOZ917504:BPB917504 BFD917504:BFF917504 AVH917504:AVJ917504 ALL917504:ALN917504 ABP917504:ABR917504 RT917504:RV917504 HX917504:HZ917504 WUJ851968:WUL851968 WKN851968:WKP851968 WAR851968:WAT851968 VQV851968:VQX851968 VGZ851968:VHB851968 UXD851968:UXF851968 UNH851968:UNJ851968 UDL851968:UDN851968 TTP851968:TTR851968 TJT851968:TJV851968 SZX851968:SZZ851968 SQB851968:SQD851968 SGF851968:SGH851968 RWJ851968:RWL851968 RMN851968:RMP851968 RCR851968:RCT851968 QSV851968:QSX851968 QIZ851968:QJB851968 PZD851968:PZF851968 PPH851968:PPJ851968 PFL851968:PFN851968 OVP851968:OVR851968 OLT851968:OLV851968 OBX851968:OBZ851968 NSB851968:NSD851968 NIF851968:NIH851968 MYJ851968:MYL851968 MON851968:MOP851968 MER851968:MET851968 LUV851968:LUX851968 LKZ851968:LLB851968 LBD851968:LBF851968 KRH851968:KRJ851968 KHL851968:KHN851968 JXP851968:JXR851968 JNT851968:JNV851968 JDX851968:JDZ851968 IUB851968:IUD851968 IKF851968:IKH851968 IAJ851968:IAL851968 HQN851968:HQP851968 HGR851968:HGT851968 GWV851968:GWX851968 GMZ851968:GNB851968 GDD851968:GDF851968 FTH851968:FTJ851968 FJL851968:FJN851968 EZP851968:EZR851968 EPT851968:EPV851968 EFX851968:EFZ851968 DWB851968:DWD851968 DMF851968:DMH851968 DCJ851968:DCL851968 CSN851968:CSP851968 CIR851968:CIT851968 BYV851968:BYX851968 BOZ851968:BPB851968 BFD851968:BFF851968 AVH851968:AVJ851968 ALL851968:ALN851968 ABP851968:ABR851968 RT851968:RV851968 HX851968:HZ851968 WUJ786432:WUL786432 WKN786432:WKP786432 WAR786432:WAT786432 VQV786432:VQX786432 VGZ786432:VHB786432 UXD786432:UXF786432 UNH786432:UNJ786432 UDL786432:UDN786432 TTP786432:TTR786432 TJT786432:TJV786432 SZX786432:SZZ786432 SQB786432:SQD786432 SGF786432:SGH786432 RWJ786432:RWL786432 RMN786432:RMP786432 RCR786432:RCT786432 QSV786432:QSX786432 QIZ786432:QJB786432 PZD786432:PZF786432 PPH786432:PPJ786432 PFL786432:PFN786432 OVP786432:OVR786432 OLT786432:OLV786432 OBX786432:OBZ786432 NSB786432:NSD786432 NIF786432:NIH786432 MYJ786432:MYL786432 MON786432:MOP786432 MER786432:MET786432 LUV786432:LUX786432 LKZ786432:LLB786432 LBD786432:LBF786432 KRH786432:KRJ786432 KHL786432:KHN786432 JXP786432:JXR786432 JNT786432:JNV786432 JDX786432:JDZ786432 IUB786432:IUD786432 IKF786432:IKH786432 IAJ786432:IAL786432 HQN786432:HQP786432 HGR786432:HGT786432 GWV786432:GWX786432 GMZ786432:GNB786432 GDD786432:GDF786432 FTH786432:FTJ786432 FJL786432:FJN786432 EZP786432:EZR786432 EPT786432:EPV786432 EFX786432:EFZ786432 DWB786432:DWD786432 DMF786432:DMH786432 DCJ786432:DCL786432 CSN786432:CSP786432 CIR786432:CIT786432 BYV786432:BYX786432 BOZ786432:BPB786432 BFD786432:BFF786432 AVH786432:AVJ786432 ALL786432:ALN786432 ABP786432:ABR786432 RT786432:RV786432 HX786432:HZ786432 WUJ720896:WUL720896 WKN720896:WKP720896 WAR720896:WAT720896 VQV720896:VQX720896 VGZ720896:VHB720896 UXD720896:UXF720896 UNH720896:UNJ720896 UDL720896:UDN720896 TTP720896:TTR720896 TJT720896:TJV720896 SZX720896:SZZ720896 SQB720896:SQD720896 SGF720896:SGH720896 RWJ720896:RWL720896 RMN720896:RMP720896 RCR720896:RCT720896 QSV720896:QSX720896 QIZ720896:QJB720896 PZD720896:PZF720896 PPH720896:PPJ720896 PFL720896:PFN720896 OVP720896:OVR720896 OLT720896:OLV720896 OBX720896:OBZ720896 NSB720896:NSD720896 NIF720896:NIH720896 MYJ720896:MYL720896 MON720896:MOP720896 MER720896:MET720896 LUV720896:LUX720896 LKZ720896:LLB720896 LBD720896:LBF720896 KRH720896:KRJ720896 KHL720896:KHN720896 JXP720896:JXR720896 JNT720896:JNV720896 JDX720896:JDZ720896 IUB720896:IUD720896 IKF720896:IKH720896 IAJ720896:IAL720896 HQN720896:HQP720896 HGR720896:HGT720896 GWV720896:GWX720896 GMZ720896:GNB720896 GDD720896:GDF720896 FTH720896:FTJ720896 FJL720896:FJN720896 EZP720896:EZR720896 EPT720896:EPV720896 EFX720896:EFZ720896 DWB720896:DWD720896 DMF720896:DMH720896 DCJ720896:DCL720896 CSN720896:CSP720896 CIR720896:CIT720896 BYV720896:BYX720896 BOZ720896:BPB720896 BFD720896:BFF720896 AVH720896:AVJ720896 ALL720896:ALN720896 ABP720896:ABR720896 RT720896:RV720896 HX720896:HZ720896 WUJ655360:WUL655360 WKN655360:WKP655360 WAR655360:WAT655360 VQV655360:VQX655360 VGZ655360:VHB655360 UXD655360:UXF655360 UNH655360:UNJ655360 UDL655360:UDN655360 TTP655360:TTR655360 TJT655360:TJV655360 SZX655360:SZZ655360 SQB655360:SQD655360 SGF655360:SGH655360 RWJ655360:RWL655360 RMN655360:RMP655360 RCR655360:RCT655360 QSV655360:QSX655360 QIZ655360:QJB655360 PZD655360:PZF655360 PPH655360:PPJ655360 PFL655360:PFN655360 OVP655360:OVR655360 OLT655360:OLV655360 OBX655360:OBZ655360 NSB655360:NSD655360 NIF655360:NIH655360 MYJ655360:MYL655360 MON655360:MOP655360 MER655360:MET655360 LUV655360:LUX655360 LKZ655360:LLB655360 LBD655360:LBF655360 KRH655360:KRJ655360 KHL655360:KHN655360 JXP655360:JXR655360 JNT655360:JNV655360 JDX655360:JDZ655360 IUB655360:IUD655360 IKF655360:IKH655360 IAJ655360:IAL655360 HQN655360:HQP655360 HGR655360:HGT655360 GWV655360:GWX655360 GMZ655360:GNB655360 GDD655360:GDF655360 FTH655360:FTJ655360 FJL655360:FJN655360 EZP655360:EZR655360 EPT655360:EPV655360 EFX655360:EFZ655360 DWB655360:DWD655360 DMF655360:DMH655360 DCJ655360:DCL655360 CSN655360:CSP655360 CIR655360:CIT655360 BYV655360:BYX655360 BOZ655360:BPB655360 BFD655360:BFF655360 AVH655360:AVJ655360 ALL655360:ALN655360 ABP655360:ABR655360 RT655360:RV655360 HX655360:HZ655360 WUJ589824:WUL589824 WKN589824:WKP589824 WAR589824:WAT589824 VQV589824:VQX589824 VGZ589824:VHB589824 UXD589824:UXF589824 UNH589824:UNJ589824 UDL589824:UDN589824 TTP589824:TTR589824 TJT589824:TJV589824 SZX589824:SZZ589824 SQB589824:SQD589824 SGF589824:SGH589824 RWJ589824:RWL589824 RMN589824:RMP589824 RCR589824:RCT589824 QSV589824:QSX589824 QIZ589824:QJB589824 PZD589824:PZF589824 PPH589824:PPJ589824 PFL589824:PFN589824 OVP589824:OVR589824 OLT589824:OLV589824 OBX589824:OBZ589824 NSB589824:NSD589824 NIF589824:NIH589824 MYJ589824:MYL589824 MON589824:MOP589824 MER589824:MET589824 LUV589824:LUX589824 LKZ589824:LLB589824 LBD589824:LBF589824 KRH589824:KRJ589824 KHL589824:KHN589824 JXP589824:JXR589824 JNT589824:JNV589824 JDX589824:JDZ589824 IUB589824:IUD589824 IKF589824:IKH589824 IAJ589824:IAL589824 HQN589824:HQP589824 HGR589824:HGT589824 GWV589824:GWX589824 GMZ589824:GNB589824 GDD589824:GDF589824 FTH589824:FTJ589824 FJL589824:FJN589824 EZP589824:EZR589824 EPT589824:EPV589824 EFX589824:EFZ589824 DWB589824:DWD589824 DMF589824:DMH589824 DCJ589824:DCL589824 CSN589824:CSP589824 CIR589824:CIT589824 BYV589824:BYX589824 BOZ589824:BPB589824 BFD589824:BFF589824 AVH589824:AVJ589824 ALL589824:ALN589824 ABP589824:ABR589824 RT589824:RV589824 HX589824:HZ589824 WUJ524288:WUL524288 WKN524288:WKP524288 WAR524288:WAT524288 VQV524288:VQX524288 VGZ524288:VHB524288 UXD524288:UXF524288 UNH524288:UNJ524288 UDL524288:UDN524288 TTP524288:TTR524288 TJT524288:TJV524288 SZX524288:SZZ524288 SQB524288:SQD524288 SGF524288:SGH524288 RWJ524288:RWL524288 RMN524288:RMP524288 RCR524288:RCT524288 QSV524288:QSX524288 QIZ524288:QJB524288 PZD524288:PZF524288 PPH524288:PPJ524288 PFL524288:PFN524288 OVP524288:OVR524288 OLT524288:OLV524288 OBX524288:OBZ524288 NSB524288:NSD524288 NIF524288:NIH524288 MYJ524288:MYL524288 MON524288:MOP524288 MER524288:MET524288 LUV524288:LUX524288 LKZ524288:LLB524288 LBD524288:LBF524288 KRH524288:KRJ524288 KHL524288:KHN524288 JXP524288:JXR524288 JNT524288:JNV524288 JDX524288:JDZ524288 IUB524288:IUD524288 IKF524288:IKH524288 IAJ524288:IAL524288 HQN524288:HQP524288 HGR524288:HGT524288 GWV524288:GWX524288 GMZ524288:GNB524288 GDD524288:GDF524288 FTH524288:FTJ524288 FJL524288:FJN524288 EZP524288:EZR524288 EPT524288:EPV524288 EFX524288:EFZ524288 DWB524288:DWD524288 DMF524288:DMH524288 DCJ524288:DCL524288 CSN524288:CSP524288 CIR524288:CIT524288 BYV524288:BYX524288 BOZ524288:BPB524288 BFD524288:BFF524288 AVH524288:AVJ524288 ALL524288:ALN524288 ABP524288:ABR524288 RT524288:RV524288 HX524288:HZ524288 WUJ458752:WUL458752 WKN458752:WKP458752 WAR458752:WAT458752 VQV458752:VQX458752 VGZ458752:VHB458752 UXD458752:UXF458752 UNH458752:UNJ458752 UDL458752:UDN458752 TTP458752:TTR458752 TJT458752:TJV458752 SZX458752:SZZ458752 SQB458752:SQD458752 SGF458752:SGH458752 RWJ458752:RWL458752 RMN458752:RMP458752 RCR458752:RCT458752 QSV458752:QSX458752 QIZ458752:QJB458752 PZD458752:PZF458752 PPH458752:PPJ458752 PFL458752:PFN458752 OVP458752:OVR458752 OLT458752:OLV458752 OBX458752:OBZ458752 NSB458752:NSD458752 NIF458752:NIH458752 MYJ458752:MYL458752 MON458752:MOP458752 MER458752:MET458752 LUV458752:LUX458752 LKZ458752:LLB458752 LBD458752:LBF458752 KRH458752:KRJ458752 KHL458752:KHN458752 JXP458752:JXR458752 JNT458752:JNV458752 JDX458752:JDZ458752 IUB458752:IUD458752 IKF458752:IKH458752 IAJ458752:IAL458752 HQN458752:HQP458752 HGR458752:HGT458752 GWV458752:GWX458752 GMZ458752:GNB458752 GDD458752:GDF458752 FTH458752:FTJ458752 FJL458752:FJN458752 EZP458752:EZR458752 EPT458752:EPV458752 EFX458752:EFZ458752 DWB458752:DWD458752 DMF458752:DMH458752 DCJ458752:DCL458752 CSN458752:CSP458752 CIR458752:CIT458752 BYV458752:BYX458752 BOZ458752:BPB458752 BFD458752:BFF458752 AVH458752:AVJ458752 ALL458752:ALN458752 ABP458752:ABR458752 RT458752:RV458752 HX458752:HZ458752 WUJ393216:WUL393216 WKN393216:WKP393216 WAR393216:WAT393216 VQV393216:VQX393216 VGZ393216:VHB393216 UXD393216:UXF393216 UNH393216:UNJ393216 UDL393216:UDN393216 TTP393216:TTR393216 TJT393216:TJV393216 SZX393216:SZZ393216 SQB393216:SQD393216 SGF393216:SGH393216 RWJ393216:RWL393216 RMN393216:RMP393216 RCR393216:RCT393216 QSV393216:QSX393216 QIZ393216:QJB393216 PZD393216:PZF393216 PPH393216:PPJ393216 PFL393216:PFN393216 OVP393216:OVR393216 OLT393216:OLV393216 OBX393216:OBZ393216 NSB393216:NSD393216 NIF393216:NIH393216 MYJ393216:MYL393216 MON393216:MOP393216 MER393216:MET393216 LUV393216:LUX393216 LKZ393216:LLB393216 LBD393216:LBF393216 KRH393216:KRJ393216 KHL393216:KHN393216 JXP393216:JXR393216 JNT393216:JNV393216 JDX393216:JDZ393216 IUB393216:IUD393216 IKF393216:IKH393216 IAJ393216:IAL393216 HQN393216:HQP393216 HGR393216:HGT393216 GWV393216:GWX393216 GMZ393216:GNB393216 GDD393216:GDF393216 FTH393216:FTJ393216 FJL393216:FJN393216 EZP393216:EZR393216 EPT393216:EPV393216 EFX393216:EFZ393216 DWB393216:DWD393216 DMF393216:DMH393216 DCJ393216:DCL393216 CSN393216:CSP393216 CIR393216:CIT393216 BYV393216:BYX393216 BOZ393216:BPB393216 BFD393216:BFF393216 AVH393216:AVJ393216 ALL393216:ALN393216 ABP393216:ABR393216 RT393216:RV393216 HX393216:HZ393216 WUJ327680:WUL327680 WKN327680:WKP327680 WAR327680:WAT327680 VQV327680:VQX327680 VGZ327680:VHB327680 UXD327680:UXF327680 UNH327680:UNJ327680 UDL327680:UDN327680 TTP327680:TTR327680 TJT327680:TJV327680 SZX327680:SZZ327680 SQB327680:SQD327680 SGF327680:SGH327680 RWJ327680:RWL327680 RMN327680:RMP327680 RCR327680:RCT327680 QSV327680:QSX327680 QIZ327680:QJB327680 PZD327680:PZF327680 PPH327680:PPJ327680 PFL327680:PFN327680 OVP327680:OVR327680 OLT327680:OLV327680 OBX327680:OBZ327680 NSB327680:NSD327680 NIF327680:NIH327680 MYJ327680:MYL327680 MON327680:MOP327680 MER327680:MET327680 LUV327680:LUX327680 LKZ327680:LLB327680 LBD327680:LBF327680 KRH327680:KRJ327680 KHL327680:KHN327680 JXP327680:JXR327680 JNT327680:JNV327680 JDX327680:JDZ327680 IUB327680:IUD327680 IKF327680:IKH327680 IAJ327680:IAL327680 HQN327680:HQP327680 HGR327680:HGT327680 GWV327680:GWX327680 GMZ327680:GNB327680 GDD327680:GDF327680 FTH327680:FTJ327680 FJL327680:FJN327680 EZP327680:EZR327680 EPT327680:EPV327680 EFX327680:EFZ327680 DWB327680:DWD327680 DMF327680:DMH327680 DCJ327680:DCL327680 CSN327680:CSP327680 CIR327680:CIT327680 BYV327680:BYX327680 BOZ327680:BPB327680 BFD327680:BFF327680 AVH327680:AVJ327680 ALL327680:ALN327680 ABP327680:ABR327680 RT327680:RV327680 HX327680:HZ327680 WUJ262144:WUL262144 WKN262144:WKP262144 WAR262144:WAT262144 VQV262144:VQX262144 VGZ262144:VHB262144 UXD262144:UXF262144 UNH262144:UNJ262144 UDL262144:UDN262144 TTP262144:TTR262144 TJT262144:TJV262144 SZX262144:SZZ262144 SQB262144:SQD262144 SGF262144:SGH262144 RWJ262144:RWL262144 RMN262144:RMP262144 RCR262144:RCT262144 QSV262144:QSX262144 QIZ262144:QJB262144 PZD262144:PZF262144 PPH262144:PPJ262144 PFL262144:PFN262144 OVP262144:OVR262144 OLT262144:OLV262144 OBX262144:OBZ262144 NSB262144:NSD262144 NIF262144:NIH262144 MYJ262144:MYL262144 MON262144:MOP262144 MER262144:MET262144 LUV262144:LUX262144 LKZ262144:LLB262144 LBD262144:LBF262144 KRH262144:KRJ262144 KHL262144:KHN262144 JXP262144:JXR262144 JNT262144:JNV262144 JDX262144:JDZ262144 IUB262144:IUD262144 IKF262144:IKH262144 IAJ262144:IAL262144 HQN262144:HQP262144 HGR262144:HGT262144 GWV262144:GWX262144 GMZ262144:GNB262144 GDD262144:GDF262144 FTH262144:FTJ262144 FJL262144:FJN262144 EZP262144:EZR262144 EPT262144:EPV262144 EFX262144:EFZ262144 DWB262144:DWD262144 DMF262144:DMH262144 DCJ262144:DCL262144 CSN262144:CSP262144 CIR262144:CIT262144 BYV262144:BYX262144 BOZ262144:BPB262144 BFD262144:BFF262144 AVH262144:AVJ262144 ALL262144:ALN262144 ABP262144:ABR262144 RT262144:RV262144 HX262144:HZ262144 WUJ196608:WUL196608 WKN196608:WKP196608 WAR196608:WAT196608 VQV196608:VQX196608 VGZ196608:VHB196608 UXD196608:UXF196608 UNH196608:UNJ196608 UDL196608:UDN196608 TTP196608:TTR196608 TJT196608:TJV196608 SZX196608:SZZ196608 SQB196608:SQD196608 SGF196608:SGH196608 RWJ196608:RWL196608 RMN196608:RMP196608 RCR196608:RCT196608 QSV196608:QSX196608 QIZ196608:QJB196608 PZD196608:PZF196608 PPH196608:PPJ196608 PFL196608:PFN196608 OVP196608:OVR196608 OLT196608:OLV196608 OBX196608:OBZ196608 NSB196608:NSD196608 NIF196608:NIH196608 MYJ196608:MYL196608 MON196608:MOP196608 MER196608:MET196608 LUV196608:LUX196608 LKZ196608:LLB196608 LBD196608:LBF196608 KRH196608:KRJ196608 KHL196608:KHN196608 JXP196608:JXR196608 JNT196608:JNV196608 JDX196608:JDZ196608 IUB196608:IUD196608 IKF196608:IKH196608 IAJ196608:IAL196608 HQN196608:HQP196608 HGR196608:HGT196608 GWV196608:GWX196608 GMZ196608:GNB196608 GDD196608:GDF196608 FTH196608:FTJ196608 FJL196608:FJN196608 EZP196608:EZR196608 EPT196608:EPV196608 EFX196608:EFZ196608 DWB196608:DWD196608 DMF196608:DMH196608 DCJ196608:DCL196608 CSN196608:CSP196608 CIR196608:CIT196608 BYV196608:BYX196608 BOZ196608:BPB196608 BFD196608:BFF196608 AVH196608:AVJ196608 ALL196608:ALN196608 ABP196608:ABR196608 RT196608:RV196608 HX196608:HZ196608 WUJ131072:WUL131072 WKN131072:WKP131072 WAR131072:WAT131072 VQV131072:VQX131072 VGZ131072:VHB131072 UXD131072:UXF131072 UNH131072:UNJ131072 UDL131072:UDN131072 TTP131072:TTR131072 TJT131072:TJV131072 SZX131072:SZZ131072 SQB131072:SQD131072 SGF131072:SGH131072 RWJ131072:RWL131072 RMN131072:RMP131072 RCR131072:RCT131072 QSV131072:QSX131072 QIZ131072:QJB131072 PZD131072:PZF131072 PPH131072:PPJ131072 PFL131072:PFN131072 OVP131072:OVR131072 OLT131072:OLV131072 OBX131072:OBZ131072 NSB131072:NSD131072 NIF131072:NIH131072 MYJ131072:MYL131072 MON131072:MOP131072 MER131072:MET131072 LUV131072:LUX131072 LKZ131072:LLB131072 LBD131072:LBF131072 KRH131072:KRJ131072 KHL131072:KHN131072 JXP131072:JXR131072 JNT131072:JNV131072 JDX131072:JDZ131072 IUB131072:IUD131072 IKF131072:IKH131072 IAJ131072:IAL131072 HQN131072:HQP131072 HGR131072:HGT131072 GWV131072:GWX131072 GMZ131072:GNB131072 GDD131072:GDF131072 FTH131072:FTJ131072 FJL131072:FJN131072 EZP131072:EZR131072 EPT131072:EPV131072 EFX131072:EFZ131072 DWB131072:DWD131072 DMF131072:DMH131072 DCJ131072:DCL131072 CSN131072:CSP131072 CIR131072:CIT131072 BYV131072:BYX131072 BOZ131072:BPB131072 BFD131072:BFF131072 AVH131072:AVJ131072 ALL131072:ALN131072 ABP131072:ABR131072 RT131072:RV131072 HX131072:HZ131072 WUJ65536:WUL65536 WKN65536:WKP65536 WAR65536:WAT65536 VQV65536:VQX65536 VGZ65536:VHB65536 UXD65536:UXF65536 UNH65536:UNJ65536 UDL65536:UDN65536 TTP65536:TTR65536 TJT65536:TJV65536 SZX65536:SZZ65536 SQB65536:SQD65536 SGF65536:SGH65536 RWJ65536:RWL65536 RMN65536:RMP65536 RCR65536:RCT65536 QSV65536:QSX65536 QIZ65536:QJB65536 PZD65536:PZF65536 PPH65536:PPJ65536 PFL65536:PFN65536 OVP65536:OVR65536 OLT65536:OLV65536 OBX65536:OBZ65536 NSB65536:NSD65536 NIF65536:NIH65536 MYJ65536:MYL65536 MON65536:MOP65536 MER65536:MET65536 LUV65536:LUX65536 LKZ65536:LLB65536 LBD65536:LBF65536 KRH65536:KRJ65536 KHL65536:KHN65536 JXP65536:JXR65536 JNT65536:JNV65536 JDX65536:JDZ65536 IUB65536:IUD65536 IKF65536:IKH65536 IAJ65536:IAL65536 HQN65536:HQP65536 HGR65536:HGT65536 GWV65536:GWX65536 GMZ65536:GNB65536 GDD65536:GDF65536 FTH65536:FTJ65536 FJL65536:FJN65536 EZP65536:EZR65536 EPT65536:EPV65536 EFX65536:EFZ65536 DWB65536:DWD65536 DMF65536:DMH65536 DCJ65536:DCL65536 CSN65536:CSP65536 CIR65536:CIT65536 BYV65536:BYX65536 BOZ65536:BPB65536 BFD65536:BFF65536 AVH65536:AVJ65536 ALL65536:ALN65536 ABP65536:ABR65536 RT65536:RV65536 HX65536:HZ65536 J65536:L65536 J131072:L131072 J196608:L196608 J262144:L262144 J327680:L327680 J393216:L393216 J458752:L458752 J524288:L524288 J589824:L589824 J655360:L655360 J720896:L720896 J786432:L786432 J851968:L851968 J917504:L917504 J983040:L983040 WUJ7:WUL7 WAR7:WAT7 VQV7:VQX7 VGZ7:VHB7 UXD7:UXF7 UNH7:UNJ7 UDL7:UDN7 TTP7:TTR7 TJT7:TJV7 SZX7:SZZ7 SQB7:SQD7 SGF7:SGH7 RWJ7:RWL7 RMN7:RMP7 RCR7:RCT7 QSV7:QSX7 QIZ7:QJB7 PZD7:PZF7 PPH7:PPJ7 PFL7:PFN7 OVP7:OVR7 OLT7:OLV7 OBX7:OBZ7 NSB7:NSD7 NIF7:NIH7 MYJ7:MYL7 MON7:MOP7 MER7:MET7 LUV7:LUX7 LKZ7:LLB7 LBD7:LBF7 KRH7:KRJ7 KHL7:KHN7 JXP7:JXR7 JNT7:JNV7 JDX7:JDZ7 IUB7:IUD7 IKF7:IKH7 IAJ7:IAL7 HQN7:HQP7 HGR7:HGT7 GWV7:GWX7 GMZ7:GNB7 GDD7:GDF7 FTH7:FTJ7 FJL7:FJN7 EZP7:EZR7 EPT7:EPV7 EFX7:EFZ7 DWB7:DWD7 DMF7:DMH7 DCJ7:DCL7 CSN7:CSP7 CIR7:CIT7 BYV7:BYX7 BOZ7:BPB7 BFD7:BFF7 AVH7:AVJ7 ALL7:ALN7 ABP7:ABR7 RT7:RV7 HX7:HZ7 WKN7:WKP7"/>
    <dataValidation allowBlank="1" showInputMessage="1" showErrorMessage="1" promptTitle="LINEA ESTRT PLAN DE GESTION" prompt="De acuerdo a las cinco líneas estratégicas del plan de Gestión de Metrosalud  Humana, Innovadora y Sostenible,  ubique el Plan de acción en una de ellas" sqref="WUJ983037:WUL983037 WAR983037:WAT983037 VQV983037:VQX983037 VGZ983037:VHB983037 UXD983037:UXF983037 UNH983037:UNJ983037 UDL983037:UDN983037 TTP983037:TTR983037 TJT983037:TJV983037 SZX983037:SZZ983037 SQB983037:SQD983037 SGF983037:SGH983037 RWJ983037:RWL983037 RMN983037:RMP983037 RCR983037:RCT983037 QSV983037:QSX983037 QIZ983037:QJB983037 PZD983037:PZF983037 PPH983037:PPJ983037 PFL983037:PFN983037 OVP983037:OVR983037 OLT983037:OLV983037 OBX983037:OBZ983037 NSB983037:NSD983037 NIF983037:NIH983037 MYJ983037:MYL983037 MON983037:MOP983037 MER983037:MET983037 LUV983037:LUX983037 LKZ983037:LLB983037 LBD983037:LBF983037 KRH983037:KRJ983037 KHL983037:KHN983037 JXP983037:JXR983037 JNT983037:JNV983037 JDX983037:JDZ983037 IUB983037:IUD983037 IKF983037:IKH983037 IAJ983037:IAL983037 HQN983037:HQP983037 HGR983037:HGT983037 GWV983037:GWX983037 GMZ983037:GNB983037 GDD983037:GDF983037 FTH983037:FTJ983037 FJL983037:FJN983037 EZP983037:EZR983037 EPT983037:EPV983037 EFX983037:EFZ983037 DWB983037:DWD983037 DMF983037:DMH983037 DCJ983037:DCL983037 CSN983037:CSP983037 CIR983037:CIT983037 BYV983037:BYX983037 BOZ983037:BPB983037 BFD983037:BFF983037 AVH983037:AVJ983037 ALL983037:ALN983037 ABP983037:ABR983037 RT983037:RV983037 HX983037:HZ983037 WUJ917501:WUL917501 WKN917501:WKP917501 WAR917501:WAT917501 VQV917501:VQX917501 VGZ917501:VHB917501 UXD917501:UXF917501 UNH917501:UNJ917501 UDL917501:UDN917501 TTP917501:TTR917501 TJT917501:TJV917501 SZX917501:SZZ917501 SQB917501:SQD917501 SGF917501:SGH917501 RWJ917501:RWL917501 RMN917501:RMP917501 RCR917501:RCT917501 QSV917501:QSX917501 QIZ917501:QJB917501 PZD917501:PZF917501 PPH917501:PPJ917501 PFL917501:PFN917501 OVP917501:OVR917501 OLT917501:OLV917501 OBX917501:OBZ917501 NSB917501:NSD917501 NIF917501:NIH917501 MYJ917501:MYL917501 MON917501:MOP917501 MER917501:MET917501 LUV917501:LUX917501 LKZ917501:LLB917501 LBD917501:LBF917501 KRH917501:KRJ917501 KHL917501:KHN917501 JXP917501:JXR917501 JNT917501:JNV917501 JDX917501:JDZ917501 IUB917501:IUD917501 IKF917501:IKH917501 IAJ917501:IAL917501 HQN917501:HQP917501 HGR917501:HGT917501 GWV917501:GWX917501 GMZ917501:GNB917501 GDD917501:GDF917501 FTH917501:FTJ917501 FJL917501:FJN917501 EZP917501:EZR917501 EPT917501:EPV917501 EFX917501:EFZ917501 DWB917501:DWD917501 DMF917501:DMH917501 DCJ917501:DCL917501 CSN917501:CSP917501 CIR917501:CIT917501 BYV917501:BYX917501 BOZ917501:BPB917501 BFD917501:BFF917501 AVH917501:AVJ917501 ALL917501:ALN917501 ABP917501:ABR917501 RT917501:RV917501 HX917501:HZ917501 WUJ851965:WUL851965 WKN851965:WKP851965 WAR851965:WAT851965 VQV851965:VQX851965 VGZ851965:VHB851965 UXD851965:UXF851965 UNH851965:UNJ851965 UDL851965:UDN851965 TTP851965:TTR851965 TJT851965:TJV851965 SZX851965:SZZ851965 SQB851965:SQD851965 SGF851965:SGH851965 RWJ851965:RWL851965 RMN851965:RMP851965 RCR851965:RCT851965 QSV851965:QSX851965 QIZ851965:QJB851965 PZD851965:PZF851965 PPH851965:PPJ851965 PFL851965:PFN851965 OVP851965:OVR851965 OLT851965:OLV851965 OBX851965:OBZ851965 NSB851965:NSD851965 NIF851965:NIH851965 MYJ851965:MYL851965 MON851965:MOP851965 MER851965:MET851965 LUV851965:LUX851965 LKZ851965:LLB851965 LBD851965:LBF851965 KRH851965:KRJ851965 KHL851965:KHN851965 JXP851965:JXR851965 JNT851965:JNV851965 JDX851965:JDZ851965 IUB851965:IUD851965 IKF851965:IKH851965 IAJ851965:IAL851965 HQN851965:HQP851965 HGR851965:HGT851965 GWV851965:GWX851965 GMZ851965:GNB851965 GDD851965:GDF851965 FTH851965:FTJ851965 FJL851965:FJN851965 EZP851965:EZR851965 EPT851965:EPV851965 EFX851965:EFZ851965 DWB851965:DWD851965 DMF851965:DMH851965 DCJ851965:DCL851965 CSN851965:CSP851965 CIR851965:CIT851965 BYV851965:BYX851965 BOZ851965:BPB851965 BFD851965:BFF851965 AVH851965:AVJ851965 ALL851965:ALN851965 ABP851965:ABR851965 RT851965:RV851965 HX851965:HZ851965 WUJ786429:WUL786429 WKN786429:WKP786429 WAR786429:WAT786429 VQV786429:VQX786429 VGZ786429:VHB786429 UXD786429:UXF786429 UNH786429:UNJ786429 UDL786429:UDN786429 TTP786429:TTR786429 TJT786429:TJV786429 SZX786429:SZZ786429 SQB786429:SQD786429 SGF786429:SGH786429 RWJ786429:RWL786429 RMN786429:RMP786429 RCR786429:RCT786429 QSV786429:QSX786429 QIZ786429:QJB786429 PZD786429:PZF786429 PPH786429:PPJ786429 PFL786429:PFN786429 OVP786429:OVR786429 OLT786429:OLV786429 OBX786429:OBZ786429 NSB786429:NSD786429 NIF786429:NIH786429 MYJ786429:MYL786429 MON786429:MOP786429 MER786429:MET786429 LUV786429:LUX786429 LKZ786429:LLB786429 LBD786429:LBF786429 KRH786429:KRJ786429 KHL786429:KHN786429 JXP786429:JXR786429 JNT786429:JNV786429 JDX786429:JDZ786429 IUB786429:IUD786429 IKF786429:IKH786429 IAJ786429:IAL786429 HQN786429:HQP786429 HGR786429:HGT786429 GWV786429:GWX786429 GMZ786429:GNB786429 GDD786429:GDF786429 FTH786429:FTJ786429 FJL786429:FJN786429 EZP786429:EZR786429 EPT786429:EPV786429 EFX786429:EFZ786429 DWB786429:DWD786429 DMF786429:DMH786429 DCJ786429:DCL786429 CSN786429:CSP786429 CIR786429:CIT786429 BYV786429:BYX786429 BOZ786429:BPB786429 BFD786429:BFF786429 AVH786429:AVJ786429 ALL786429:ALN786429 ABP786429:ABR786429 RT786429:RV786429 HX786429:HZ786429 WUJ720893:WUL720893 WKN720893:WKP720893 WAR720893:WAT720893 VQV720893:VQX720893 VGZ720893:VHB720893 UXD720893:UXF720893 UNH720893:UNJ720893 UDL720893:UDN720893 TTP720893:TTR720893 TJT720893:TJV720893 SZX720893:SZZ720893 SQB720893:SQD720893 SGF720893:SGH720893 RWJ720893:RWL720893 RMN720893:RMP720893 RCR720893:RCT720893 QSV720893:QSX720893 QIZ720893:QJB720893 PZD720893:PZF720893 PPH720893:PPJ720893 PFL720893:PFN720893 OVP720893:OVR720893 OLT720893:OLV720893 OBX720893:OBZ720893 NSB720893:NSD720893 NIF720893:NIH720893 MYJ720893:MYL720893 MON720893:MOP720893 MER720893:MET720893 LUV720893:LUX720893 LKZ720893:LLB720893 LBD720893:LBF720893 KRH720893:KRJ720893 KHL720893:KHN720893 JXP720893:JXR720893 JNT720893:JNV720893 JDX720893:JDZ720893 IUB720893:IUD720893 IKF720893:IKH720893 IAJ720893:IAL720893 HQN720893:HQP720893 HGR720893:HGT720893 GWV720893:GWX720893 GMZ720893:GNB720893 GDD720893:GDF720893 FTH720893:FTJ720893 FJL720893:FJN720893 EZP720893:EZR720893 EPT720893:EPV720893 EFX720893:EFZ720893 DWB720893:DWD720893 DMF720893:DMH720893 DCJ720893:DCL720893 CSN720893:CSP720893 CIR720893:CIT720893 BYV720893:BYX720893 BOZ720893:BPB720893 BFD720893:BFF720893 AVH720893:AVJ720893 ALL720893:ALN720893 ABP720893:ABR720893 RT720893:RV720893 HX720893:HZ720893 WUJ655357:WUL655357 WKN655357:WKP655357 WAR655357:WAT655357 VQV655357:VQX655357 VGZ655357:VHB655357 UXD655357:UXF655357 UNH655357:UNJ655357 UDL655357:UDN655357 TTP655357:TTR655357 TJT655357:TJV655357 SZX655357:SZZ655357 SQB655357:SQD655357 SGF655357:SGH655357 RWJ655357:RWL655357 RMN655357:RMP655357 RCR655357:RCT655357 QSV655357:QSX655357 QIZ655357:QJB655357 PZD655357:PZF655357 PPH655357:PPJ655357 PFL655357:PFN655357 OVP655357:OVR655357 OLT655357:OLV655357 OBX655357:OBZ655357 NSB655357:NSD655357 NIF655357:NIH655357 MYJ655357:MYL655357 MON655357:MOP655357 MER655357:MET655357 LUV655357:LUX655357 LKZ655357:LLB655357 LBD655357:LBF655357 KRH655357:KRJ655357 KHL655357:KHN655357 JXP655357:JXR655357 JNT655357:JNV655357 JDX655357:JDZ655357 IUB655357:IUD655357 IKF655357:IKH655357 IAJ655357:IAL655357 HQN655357:HQP655357 HGR655357:HGT655357 GWV655357:GWX655357 GMZ655357:GNB655357 GDD655357:GDF655357 FTH655357:FTJ655357 FJL655357:FJN655357 EZP655357:EZR655357 EPT655357:EPV655357 EFX655357:EFZ655357 DWB655357:DWD655357 DMF655357:DMH655357 DCJ655357:DCL655357 CSN655357:CSP655357 CIR655357:CIT655357 BYV655357:BYX655357 BOZ655357:BPB655357 BFD655357:BFF655357 AVH655357:AVJ655357 ALL655357:ALN655357 ABP655357:ABR655357 RT655357:RV655357 HX655357:HZ655357 WUJ589821:WUL589821 WKN589821:WKP589821 WAR589821:WAT589821 VQV589821:VQX589821 VGZ589821:VHB589821 UXD589821:UXF589821 UNH589821:UNJ589821 UDL589821:UDN589821 TTP589821:TTR589821 TJT589821:TJV589821 SZX589821:SZZ589821 SQB589821:SQD589821 SGF589821:SGH589821 RWJ589821:RWL589821 RMN589821:RMP589821 RCR589821:RCT589821 QSV589821:QSX589821 QIZ589821:QJB589821 PZD589821:PZF589821 PPH589821:PPJ589821 PFL589821:PFN589821 OVP589821:OVR589821 OLT589821:OLV589821 OBX589821:OBZ589821 NSB589821:NSD589821 NIF589821:NIH589821 MYJ589821:MYL589821 MON589821:MOP589821 MER589821:MET589821 LUV589821:LUX589821 LKZ589821:LLB589821 LBD589821:LBF589821 KRH589821:KRJ589821 KHL589821:KHN589821 JXP589821:JXR589821 JNT589821:JNV589821 JDX589821:JDZ589821 IUB589821:IUD589821 IKF589821:IKH589821 IAJ589821:IAL589821 HQN589821:HQP589821 HGR589821:HGT589821 GWV589821:GWX589821 GMZ589821:GNB589821 GDD589821:GDF589821 FTH589821:FTJ589821 FJL589821:FJN589821 EZP589821:EZR589821 EPT589821:EPV589821 EFX589821:EFZ589821 DWB589821:DWD589821 DMF589821:DMH589821 DCJ589821:DCL589821 CSN589821:CSP589821 CIR589821:CIT589821 BYV589821:BYX589821 BOZ589821:BPB589821 BFD589821:BFF589821 AVH589821:AVJ589821 ALL589821:ALN589821 ABP589821:ABR589821 RT589821:RV589821 HX589821:HZ589821 WUJ524285:WUL524285 WKN524285:WKP524285 WAR524285:WAT524285 VQV524285:VQX524285 VGZ524285:VHB524285 UXD524285:UXF524285 UNH524285:UNJ524285 UDL524285:UDN524285 TTP524285:TTR524285 TJT524285:TJV524285 SZX524285:SZZ524285 SQB524285:SQD524285 SGF524285:SGH524285 RWJ524285:RWL524285 RMN524285:RMP524285 RCR524285:RCT524285 QSV524285:QSX524285 QIZ524285:QJB524285 PZD524285:PZF524285 PPH524285:PPJ524285 PFL524285:PFN524285 OVP524285:OVR524285 OLT524285:OLV524285 OBX524285:OBZ524285 NSB524285:NSD524285 NIF524285:NIH524285 MYJ524285:MYL524285 MON524285:MOP524285 MER524285:MET524285 LUV524285:LUX524285 LKZ524285:LLB524285 LBD524285:LBF524285 KRH524285:KRJ524285 KHL524285:KHN524285 JXP524285:JXR524285 JNT524285:JNV524285 JDX524285:JDZ524285 IUB524285:IUD524285 IKF524285:IKH524285 IAJ524285:IAL524285 HQN524285:HQP524285 HGR524285:HGT524285 GWV524285:GWX524285 GMZ524285:GNB524285 GDD524285:GDF524285 FTH524285:FTJ524285 FJL524285:FJN524285 EZP524285:EZR524285 EPT524285:EPV524285 EFX524285:EFZ524285 DWB524285:DWD524285 DMF524285:DMH524285 DCJ524285:DCL524285 CSN524285:CSP524285 CIR524285:CIT524285 BYV524285:BYX524285 BOZ524285:BPB524285 BFD524285:BFF524285 AVH524285:AVJ524285 ALL524285:ALN524285 ABP524285:ABR524285 RT524285:RV524285 HX524285:HZ524285 WUJ458749:WUL458749 WKN458749:WKP458749 WAR458749:WAT458749 VQV458749:VQX458749 VGZ458749:VHB458749 UXD458749:UXF458749 UNH458749:UNJ458749 UDL458749:UDN458749 TTP458749:TTR458749 TJT458749:TJV458749 SZX458749:SZZ458749 SQB458749:SQD458749 SGF458749:SGH458749 RWJ458749:RWL458749 RMN458749:RMP458749 RCR458749:RCT458749 QSV458749:QSX458749 QIZ458749:QJB458749 PZD458749:PZF458749 PPH458749:PPJ458749 PFL458749:PFN458749 OVP458749:OVR458749 OLT458749:OLV458749 OBX458749:OBZ458749 NSB458749:NSD458749 NIF458749:NIH458749 MYJ458749:MYL458749 MON458749:MOP458749 MER458749:MET458749 LUV458749:LUX458749 LKZ458749:LLB458749 LBD458749:LBF458749 KRH458749:KRJ458749 KHL458749:KHN458749 JXP458749:JXR458749 JNT458749:JNV458749 JDX458749:JDZ458749 IUB458749:IUD458749 IKF458749:IKH458749 IAJ458749:IAL458749 HQN458749:HQP458749 HGR458749:HGT458749 GWV458749:GWX458749 GMZ458749:GNB458749 GDD458749:GDF458749 FTH458749:FTJ458749 FJL458749:FJN458749 EZP458749:EZR458749 EPT458749:EPV458749 EFX458749:EFZ458749 DWB458749:DWD458749 DMF458749:DMH458749 DCJ458749:DCL458749 CSN458749:CSP458749 CIR458749:CIT458749 BYV458749:BYX458749 BOZ458749:BPB458749 BFD458749:BFF458749 AVH458749:AVJ458749 ALL458749:ALN458749 ABP458749:ABR458749 RT458749:RV458749 HX458749:HZ458749 WUJ393213:WUL393213 WKN393213:WKP393213 WAR393213:WAT393213 VQV393213:VQX393213 VGZ393213:VHB393213 UXD393213:UXF393213 UNH393213:UNJ393213 UDL393213:UDN393213 TTP393213:TTR393213 TJT393213:TJV393213 SZX393213:SZZ393213 SQB393213:SQD393213 SGF393213:SGH393213 RWJ393213:RWL393213 RMN393213:RMP393213 RCR393213:RCT393213 QSV393213:QSX393213 QIZ393213:QJB393213 PZD393213:PZF393213 PPH393213:PPJ393213 PFL393213:PFN393213 OVP393213:OVR393213 OLT393213:OLV393213 OBX393213:OBZ393213 NSB393213:NSD393213 NIF393213:NIH393213 MYJ393213:MYL393213 MON393213:MOP393213 MER393213:MET393213 LUV393213:LUX393213 LKZ393213:LLB393213 LBD393213:LBF393213 KRH393213:KRJ393213 KHL393213:KHN393213 JXP393213:JXR393213 JNT393213:JNV393213 JDX393213:JDZ393213 IUB393213:IUD393213 IKF393213:IKH393213 IAJ393213:IAL393213 HQN393213:HQP393213 HGR393213:HGT393213 GWV393213:GWX393213 GMZ393213:GNB393213 GDD393213:GDF393213 FTH393213:FTJ393213 FJL393213:FJN393213 EZP393213:EZR393213 EPT393213:EPV393213 EFX393213:EFZ393213 DWB393213:DWD393213 DMF393213:DMH393213 DCJ393213:DCL393213 CSN393213:CSP393213 CIR393213:CIT393213 BYV393213:BYX393213 BOZ393213:BPB393213 BFD393213:BFF393213 AVH393213:AVJ393213 ALL393213:ALN393213 ABP393213:ABR393213 RT393213:RV393213 HX393213:HZ393213 WUJ327677:WUL327677 WKN327677:WKP327677 WAR327677:WAT327677 VQV327677:VQX327677 VGZ327677:VHB327677 UXD327677:UXF327677 UNH327677:UNJ327677 UDL327677:UDN327677 TTP327677:TTR327677 TJT327677:TJV327677 SZX327677:SZZ327677 SQB327677:SQD327677 SGF327677:SGH327677 RWJ327677:RWL327677 RMN327677:RMP327677 RCR327677:RCT327677 QSV327677:QSX327677 QIZ327677:QJB327677 PZD327677:PZF327677 PPH327677:PPJ327677 PFL327677:PFN327677 OVP327677:OVR327677 OLT327677:OLV327677 OBX327677:OBZ327677 NSB327677:NSD327677 NIF327677:NIH327677 MYJ327677:MYL327677 MON327677:MOP327677 MER327677:MET327677 LUV327677:LUX327677 LKZ327677:LLB327677 LBD327677:LBF327677 KRH327677:KRJ327677 KHL327677:KHN327677 JXP327677:JXR327677 JNT327677:JNV327677 JDX327677:JDZ327677 IUB327677:IUD327677 IKF327677:IKH327677 IAJ327677:IAL327677 HQN327677:HQP327677 HGR327677:HGT327677 GWV327677:GWX327677 GMZ327677:GNB327677 GDD327677:GDF327677 FTH327677:FTJ327677 FJL327677:FJN327677 EZP327677:EZR327677 EPT327677:EPV327677 EFX327677:EFZ327677 DWB327677:DWD327677 DMF327677:DMH327677 DCJ327677:DCL327677 CSN327677:CSP327677 CIR327677:CIT327677 BYV327677:BYX327677 BOZ327677:BPB327677 BFD327677:BFF327677 AVH327677:AVJ327677 ALL327677:ALN327677 ABP327677:ABR327677 RT327677:RV327677 HX327677:HZ327677 WUJ262141:WUL262141 WKN262141:WKP262141 WAR262141:WAT262141 VQV262141:VQX262141 VGZ262141:VHB262141 UXD262141:UXF262141 UNH262141:UNJ262141 UDL262141:UDN262141 TTP262141:TTR262141 TJT262141:TJV262141 SZX262141:SZZ262141 SQB262141:SQD262141 SGF262141:SGH262141 RWJ262141:RWL262141 RMN262141:RMP262141 RCR262141:RCT262141 QSV262141:QSX262141 QIZ262141:QJB262141 PZD262141:PZF262141 PPH262141:PPJ262141 PFL262141:PFN262141 OVP262141:OVR262141 OLT262141:OLV262141 OBX262141:OBZ262141 NSB262141:NSD262141 NIF262141:NIH262141 MYJ262141:MYL262141 MON262141:MOP262141 MER262141:MET262141 LUV262141:LUX262141 LKZ262141:LLB262141 LBD262141:LBF262141 KRH262141:KRJ262141 KHL262141:KHN262141 JXP262141:JXR262141 JNT262141:JNV262141 JDX262141:JDZ262141 IUB262141:IUD262141 IKF262141:IKH262141 IAJ262141:IAL262141 HQN262141:HQP262141 HGR262141:HGT262141 GWV262141:GWX262141 GMZ262141:GNB262141 GDD262141:GDF262141 FTH262141:FTJ262141 FJL262141:FJN262141 EZP262141:EZR262141 EPT262141:EPV262141 EFX262141:EFZ262141 DWB262141:DWD262141 DMF262141:DMH262141 DCJ262141:DCL262141 CSN262141:CSP262141 CIR262141:CIT262141 BYV262141:BYX262141 BOZ262141:BPB262141 BFD262141:BFF262141 AVH262141:AVJ262141 ALL262141:ALN262141 ABP262141:ABR262141 RT262141:RV262141 HX262141:HZ262141 WUJ196605:WUL196605 WKN196605:WKP196605 WAR196605:WAT196605 VQV196605:VQX196605 VGZ196605:VHB196605 UXD196605:UXF196605 UNH196605:UNJ196605 UDL196605:UDN196605 TTP196605:TTR196605 TJT196605:TJV196605 SZX196605:SZZ196605 SQB196605:SQD196605 SGF196605:SGH196605 RWJ196605:RWL196605 RMN196605:RMP196605 RCR196605:RCT196605 QSV196605:QSX196605 QIZ196605:QJB196605 PZD196605:PZF196605 PPH196605:PPJ196605 PFL196605:PFN196605 OVP196605:OVR196605 OLT196605:OLV196605 OBX196605:OBZ196605 NSB196605:NSD196605 NIF196605:NIH196605 MYJ196605:MYL196605 MON196605:MOP196605 MER196605:MET196605 LUV196605:LUX196605 LKZ196605:LLB196605 LBD196605:LBF196605 KRH196605:KRJ196605 KHL196605:KHN196605 JXP196605:JXR196605 JNT196605:JNV196605 JDX196605:JDZ196605 IUB196605:IUD196605 IKF196605:IKH196605 IAJ196605:IAL196605 HQN196605:HQP196605 HGR196605:HGT196605 GWV196605:GWX196605 GMZ196605:GNB196605 GDD196605:GDF196605 FTH196605:FTJ196605 FJL196605:FJN196605 EZP196605:EZR196605 EPT196605:EPV196605 EFX196605:EFZ196605 DWB196605:DWD196605 DMF196605:DMH196605 DCJ196605:DCL196605 CSN196605:CSP196605 CIR196605:CIT196605 BYV196605:BYX196605 BOZ196605:BPB196605 BFD196605:BFF196605 AVH196605:AVJ196605 ALL196605:ALN196605 ABP196605:ABR196605 RT196605:RV196605 HX196605:HZ196605 WUJ131069:WUL131069 WKN131069:WKP131069 WAR131069:WAT131069 VQV131069:VQX131069 VGZ131069:VHB131069 UXD131069:UXF131069 UNH131069:UNJ131069 UDL131069:UDN131069 TTP131069:TTR131069 TJT131069:TJV131069 SZX131069:SZZ131069 SQB131069:SQD131069 SGF131069:SGH131069 RWJ131069:RWL131069 RMN131069:RMP131069 RCR131069:RCT131069 QSV131069:QSX131069 QIZ131069:QJB131069 PZD131069:PZF131069 PPH131069:PPJ131069 PFL131069:PFN131069 OVP131069:OVR131069 OLT131069:OLV131069 OBX131069:OBZ131069 NSB131069:NSD131069 NIF131069:NIH131069 MYJ131069:MYL131069 MON131069:MOP131069 MER131069:MET131069 LUV131069:LUX131069 LKZ131069:LLB131069 LBD131069:LBF131069 KRH131069:KRJ131069 KHL131069:KHN131069 JXP131069:JXR131069 JNT131069:JNV131069 JDX131069:JDZ131069 IUB131069:IUD131069 IKF131069:IKH131069 IAJ131069:IAL131069 HQN131069:HQP131069 HGR131069:HGT131069 GWV131069:GWX131069 GMZ131069:GNB131069 GDD131069:GDF131069 FTH131069:FTJ131069 FJL131069:FJN131069 EZP131069:EZR131069 EPT131069:EPV131069 EFX131069:EFZ131069 DWB131069:DWD131069 DMF131069:DMH131069 DCJ131069:DCL131069 CSN131069:CSP131069 CIR131069:CIT131069 BYV131069:BYX131069 BOZ131069:BPB131069 BFD131069:BFF131069 AVH131069:AVJ131069 ALL131069:ALN131069 ABP131069:ABR131069 RT131069:RV131069 HX131069:HZ131069 WUJ65533:WUL65533 WKN65533:WKP65533 WAR65533:WAT65533 VQV65533:VQX65533 VGZ65533:VHB65533 UXD65533:UXF65533 UNH65533:UNJ65533 UDL65533:UDN65533 TTP65533:TTR65533 TJT65533:TJV65533 SZX65533:SZZ65533 SQB65533:SQD65533 SGF65533:SGH65533 RWJ65533:RWL65533 RMN65533:RMP65533 RCR65533:RCT65533 QSV65533:QSX65533 QIZ65533:QJB65533 PZD65533:PZF65533 PPH65533:PPJ65533 PFL65533:PFN65533 OVP65533:OVR65533 OLT65533:OLV65533 OBX65533:OBZ65533 NSB65533:NSD65533 NIF65533:NIH65533 MYJ65533:MYL65533 MON65533:MOP65533 MER65533:MET65533 LUV65533:LUX65533 LKZ65533:LLB65533 LBD65533:LBF65533 KRH65533:KRJ65533 KHL65533:KHN65533 JXP65533:JXR65533 JNT65533:JNV65533 JDX65533:JDZ65533 IUB65533:IUD65533 IKF65533:IKH65533 IAJ65533:IAL65533 HQN65533:HQP65533 HGR65533:HGT65533 GWV65533:GWX65533 GMZ65533:GNB65533 GDD65533:GDF65533 FTH65533:FTJ65533 FJL65533:FJN65533 EZP65533:EZR65533 EPT65533:EPV65533 EFX65533:EFZ65533 DWB65533:DWD65533 DMF65533:DMH65533 DCJ65533:DCL65533 CSN65533:CSP65533 CIR65533:CIT65533 BYV65533:BYX65533 BOZ65533:BPB65533 BFD65533:BFF65533 AVH65533:AVJ65533 ALL65533:ALN65533 ABP65533:ABR65533 RT65533:RV65533 HX65533:HZ65533 J65533:L65533 J131069:L131069 J196605:L196605 J262141:L262141 J327677:L327677 J393213:L393213 J458749:L458749 J524285:L524285 J589821:L589821 J655357:L655357 J720893:L720893 J786429:L786429 J851965:L851965 J917501:L917501 J983037:L983037 WKN983037:WKP983037 WUJ4:WUL4 WKN4:WKP4 WAR4:WAT4 VQV4:VQX4 VGZ4:VHB4 UXD4:UXF4 UNH4:UNJ4 UDL4:UDN4 TTP4:TTR4 TJT4:TJV4 SZX4:SZZ4 SQB4:SQD4 SGF4:SGH4 RWJ4:RWL4 RMN4:RMP4 RCR4:RCT4 QSV4:QSX4 QIZ4:QJB4 PZD4:PZF4 PPH4:PPJ4 PFL4:PFN4 OVP4:OVR4 OLT4:OLV4 OBX4:OBZ4 NSB4:NSD4 NIF4:NIH4 MYJ4:MYL4 MON4:MOP4 MER4:MET4 LUV4:LUX4 LKZ4:LLB4 LBD4:LBF4 KRH4:KRJ4 KHL4:KHN4 JXP4:JXR4 JNT4:JNV4 JDX4:JDZ4 IUB4:IUD4 IKF4:IKH4 IAJ4:IAL4 HQN4:HQP4 HGR4:HGT4 GWV4:GWX4 GMZ4:GNB4 GDD4:GDF4 FTH4:FTJ4 FJL4:FJN4 EZP4:EZR4 EPT4:EPV4 EFX4:EFZ4 DWB4:DWD4 DMF4:DMH4 DCJ4:DCL4 CSN4:CSP4 CIR4:CIT4 BYV4:BYX4 BOZ4:BPB4 BFD4:BFF4 AVH4:AVJ4 ALL4:ALN4 ABP4:ABR4 RT4:RV4 HX4:HZ4 F4"/>
    <dataValidation allowBlank="1" showInputMessage="1" showErrorMessage="1" promptTitle="COMPONENTE PLAN MPIO" prompt="Estos tres ítems hacen referencia a la ubicación de la línea estratégica del plan de Metrosalud en el Plan de Desarrollo Municipal. " sqref="WUB983038:WUC983038 WKF983038:WKG983038 WAJ983038:WAK983038 VQN983038:VQO983038 VGR983038:VGS983038 UWV983038:UWW983038 UMZ983038:UNA983038 UDD983038:UDE983038 TTH983038:TTI983038 TJL983038:TJM983038 SZP983038:SZQ983038 SPT983038:SPU983038 SFX983038:SFY983038 RWB983038:RWC983038 RMF983038:RMG983038 RCJ983038:RCK983038 QSN983038:QSO983038 QIR983038:QIS983038 PYV983038:PYW983038 POZ983038:PPA983038 PFD983038:PFE983038 OVH983038:OVI983038 OLL983038:OLM983038 OBP983038:OBQ983038 NRT983038:NRU983038 NHX983038:NHY983038 MYB983038:MYC983038 MOF983038:MOG983038 MEJ983038:MEK983038 LUN983038:LUO983038 LKR983038:LKS983038 LAV983038:LAW983038 KQZ983038:KRA983038 KHD983038:KHE983038 JXH983038:JXI983038 JNL983038:JNM983038 JDP983038:JDQ983038 ITT983038:ITU983038 IJX983038:IJY983038 IAB983038:IAC983038 HQF983038:HQG983038 HGJ983038:HGK983038 GWN983038:GWO983038 GMR983038:GMS983038 GCV983038:GCW983038 FSZ983038:FTA983038 FJD983038:FJE983038 EZH983038:EZI983038 EPL983038:EPM983038 EFP983038:EFQ983038 DVT983038:DVU983038 DLX983038:DLY983038 DCB983038:DCC983038 CSF983038:CSG983038 CIJ983038:CIK983038 BYN983038:BYO983038 BOR983038:BOS983038 BEV983038:BEW983038 AUZ983038:AVA983038 ALD983038:ALE983038 ABH983038:ABI983038 RL983038:RM983038 HP983038:HQ983038 WUB917502:WUC917502 WKF917502:WKG917502 WAJ917502:WAK917502 VQN917502:VQO917502 VGR917502:VGS917502 UWV917502:UWW917502 UMZ917502:UNA917502 UDD917502:UDE917502 TTH917502:TTI917502 TJL917502:TJM917502 SZP917502:SZQ917502 SPT917502:SPU917502 SFX917502:SFY917502 RWB917502:RWC917502 RMF917502:RMG917502 RCJ917502:RCK917502 QSN917502:QSO917502 QIR917502:QIS917502 PYV917502:PYW917502 POZ917502:PPA917502 PFD917502:PFE917502 OVH917502:OVI917502 OLL917502:OLM917502 OBP917502:OBQ917502 NRT917502:NRU917502 NHX917502:NHY917502 MYB917502:MYC917502 MOF917502:MOG917502 MEJ917502:MEK917502 LUN917502:LUO917502 LKR917502:LKS917502 LAV917502:LAW917502 KQZ917502:KRA917502 KHD917502:KHE917502 JXH917502:JXI917502 JNL917502:JNM917502 JDP917502:JDQ917502 ITT917502:ITU917502 IJX917502:IJY917502 IAB917502:IAC917502 HQF917502:HQG917502 HGJ917502:HGK917502 GWN917502:GWO917502 GMR917502:GMS917502 GCV917502:GCW917502 FSZ917502:FTA917502 FJD917502:FJE917502 EZH917502:EZI917502 EPL917502:EPM917502 EFP917502:EFQ917502 DVT917502:DVU917502 DLX917502:DLY917502 DCB917502:DCC917502 CSF917502:CSG917502 CIJ917502:CIK917502 BYN917502:BYO917502 BOR917502:BOS917502 BEV917502:BEW917502 AUZ917502:AVA917502 ALD917502:ALE917502 ABH917502:ABI917502 RL917502:RM917502 HP917502:HQ917502 WUB851966:WUC851966 WKF851966:WKG851966 WAJ851966:WAK851966 VQN851966:VQO851966 VGR851966:VGS851966 UWV851966:UWW851966 UMZ851966:UNA851966 UDD851966:UDE851966 TTH851966:TTI851966 TJL851966:TJM851966 SZP851966:SZQ851966 SPT851966:SPU851966 SFX851966:SFY851966 RWB851966:RWC851966 RMF851966:RMG851966 RCJ851966:RCK851966 QSN851966:QSO851966 QIR851966:QIS851966 PYV851966:PYW851966 POZ851966:PPA851966 PFD851966:PFE851966 OVH851966:OVI851966 OLL851966:OLM851966 OBP851966:OBQ851966 NRT851966:NRU851966 NHX851966:NHY851966 MYB851966:MYC851966 MOF851966:MOG851966 MEJ851966:MEK851966 LUN851966:LUO851966 LKR851966:LKS851966 LAV851966:LAW851966 KQZ851966:KRA851966 KHD851966:KHE851966 JXH851966:JXI851966 JNL851966:JNM851966 JDP851966:JDQ851966 ITT851966:ITU851966 IJX851966:IJY851966 IAB851966:IAC851966 HQF851966:HQG851966 HGJ851966:HGK851966 GWN851966:GWO851966 GMR851966:GMS851966 GCV851966:GCW851966 FSZ851966:FTA851966 FJD851966:FJE851966 EZH851966:EZI851966 EPL851966:EPM851966 EFP851966:EFQ851966 DVT851966:DVU851966 DLX851966:DLY851966 DCB851966:DCC851966 CSF851966:CSG851966 CIJ851966:CIK851966 BYN851966:BYO851966 BOR851966:BOS851966 BEV851966:BEW851966 AUZ851966:AVA851966 ALD851966:ALE851966 ABH851966:ABI851966 RL851966:RM851966 HP851966:HQ851966 WUB786430:WUC786430 WKF786430:WKG786430 WAJ786430:WAK786430 VQN786430:VQO786430 VGR786430:VGS786430 UWV786430:UWW786430 UMZ786430:UNA786430 UDD786430:UDE786430 TTH786430:TTI786430 TJL786430:TJM786430 SZP786430:SZQ786430 SPT786430:SPU786430 SFX786430:SFY786430 RWB786430:RWC786430 RMF786430:RMG786430 RCJ786430:RCK786430 QSN786430:QSO786430 QIR786430:QIS786430 PYV786430:PYW786430 POZ786430:PPA786430 PFD786430:PFE786430 OVH786430:OVI786430 OLL786430:OLM786430 OBP786430:OBQ786430 NRT786430:NRU786430 NHX786430:NHY786430 MYB786430:MYC786430 MOF786430:MOG786430 MEJ786430:MEK786430 LUN786430:LUO786430 LKR786430:LKS786430 LAV786430:LAW786430 KQZ786430:KRA786430 KHD786430:KHE786430 JXH786430:JXI786430 JNL786430:JNM786430 JDP786430:JDQ786430 ITT786430:ITU786430 IJX786430:IJY786430 IAB786430:IAC786430 HQF786430:HQG786430 HGJ786430:HGK786430 GWN786430:GWO786430 GMR786430:GMS786430 GCV786430:GCW786430 FSZ786430:FTA786430 FJD786430:FJE786430 EZH786430:EZI786430 EPL786430:EPM786430 EFP786430:EFQ786430 DVT786430:DVU786430 DLX786430:DLY786430 DCB786430:DCC786430 CSF786430:CSG786430 CIJ786430:CIK786430 BYN786430:BYO786430 BOR786430:BOS786430 BEV786430:BEW786430 AUZ786430:AVA786430 ALD786430:ALE786430 ABH786430:ABI786430 RL786430:RM786430 HP786430:HQ786430 WUB720894:WUC720894 WKF720894:WKG720894 WAJ720894:WAK720894 VQN720894:VQO720894 VGR720894:VGS720894 UWV720894:UWW720894 UMZ720894:UNA720894 UDD720894:UDE720894 TTH720894:TTI720894 TJL720894:TJM720894 SZP720894:SZQ720894 SPT720894:SPU720894 SFX720894:SFY720894 RWB720894:RWC720894 RMF720894:RMG720894 RCJ720894:RCK720894 QSN720894:QSO720894 QIR720894:QIS720894 PYV720894:PYW720894 POZ720894:PPA720894 PFD720894:PFE720894 OVH720894:OVI720894 OLL720894:OLM720894 OBP720894:OBQ720894 NRT720894:NRU720894 NHX720894:NHY720894 MYB720894:MYC720894 MOF720894:MOG720894 MEJ720894:MEK720894 LUN720894:LUO720894 LKR720894:LKS720894 LAV720894:LAW720894 KQZ720894:KRA720894 KHD720894:KHE720894 JXH720894:JXI720894 JNL720894:JNM720894 JDP720894:JDQ720894 ITT720894:ITU720894 IJX720894:IJY720894 IAB720894:IAC720894 HQF720894:HQG720894 HGJ720894:HGK720894 GWN720894:GWO720894 GMR720894:GMS720894 GCV720894:GCW720894 FSZ720894:FTA720894 FJD720894:FJE720894 EZH720894:EZI720894 EPL720894:EPM720894 EFP720894:EFQ720894 DVT720894:DVU720894 DLX720894:DLY720894 DCB720894:DCC720894 CSF720894:CSG720894 CIJ720894:CIK720894 BYN720894:BYO720894 BOR720894:BOS720894 BEV720894:BEW720894 AUZ720894:AVA720894 ALD720894:ALE720894 ABH720894:ABI720894 RL720894:RM720894 HP720894:HQ720894 WUB655358:WUC655358 WKF655358:WKG655358 WAJ655358:WAK655358 VQN655358:VQO655358 VGR655358:VGS655358 UWV655358:UWW655358 UMZ655358:UNA655358 UDD655358:UDE655358 TTH655358:TTI655358 TJL655358:TJM655358 SZP655358:SZQ655358 SPT655358:SPU655358 SFX655358:SFY655358 RWB655358:RWC655358 RMF655358:RMG655358 RCJ655358:RCK655358 QSN655358:QSO655358 QIR655358:QIS655358 PYV655358:PYW655358 POZ655358:PPA655358 PFD655358:PFE655358 OVH655358:OVI655358 OLL655358:OLM655358 OBP655358:OBQ655358 NRT655358:NRU655358 NHX655358:NHY655358 MYB655358:MYC655358 MOF655358:MOG655358 MEJ655358:MEK655358 LUN655358:LUO655358 LKR655358:LKS655358 LAV655358:LAW655358 KQZ655358:KRA655358 KHD655358:KHE655358 JXH655358:JXI655358 JNL655358:JNM655358 JDP655358:JDQ655358 ITT655358:ITU655358 IJX655358:IJY655358 IAB655358:IAC655358 HQF655358:HQG655358 HGJ655358:HGK655358 GWN655358:GWO655358 GMR655358:GMS655358 GCV655358:GCW655358 FSZ655358:FTA655358 FJD655358:FJE655358 EZH655358:EZI655358 EPL655358:EPM655358 EFP655358:EFQ655358 DVT655358:DVU655358 DLX655358:DLY655358 DCB655358:DCC655358 CSF655358:CSG655358 CIJ655358:CIK655358 BYN655358:BYO655358 BOR655358:BOS655358 BEV655358:BEW655358 AUZ655358:AVA655358 ALD655358:ALE655358 ABH655358:ABI655358 RL655358:RM655358 HP655358:HQ655358 WUB589822:WUC589822 WKF589822:WKG589822 WAJ589822:WAK589822 VQN589822:VQO589822 VGR589822:VGS589822 UWV589822:UWW589822 UMZ589822:UNA589822 UDD589822:UDE589822 TTH589822:TTI589822 TJL589822:TJM589822 SZP589822:SZQ589822 SPT589822:SPU589822 SFX589822:SFY589822 RWB589822:RWC589822 RMF589822:RMG589822 RCJ589822:RCK589822 QSN589822:QSO589822 QIR589822:QIS589822 PYV589822:PYW589822 POZ589822:PPA589822 PFD589822:PFE589822 OVH589822:OVI589822 OLL589822:OLM589822 OBP589822:OBQ589822 NRT589822:NRU589822 NHX589822:NHY589822 MYB589822:MYC589822 MOF589822:MOG589822 MEJ589822:MEK589822 LUN589822:LUO589822 LKR589822:LKS589822 LAV589822:LAW589822 KQZ589822:KRA589822 KHD589822:KHE589822 JXH589822:JXI589822 JNL589822:JNM589822 JDP589822:JDQ589822 ITT589822:ITU589822 IJX589822:IJY589822 IAB589822:IAC589822 HQF589822:HQG589822 HGJ589822:HGK589822 GWN589822:GWO589822 GMR589822:GMS589822 GCV589822:GCW589822 FSZ589822:FTA589822 FJD589822:FJE589822 EZH589822:EZI589822 EPL589822:EPM589822 EFP589822:EFQ589822 DVT589822:DVU589822 DLX589822:DLY589822 DCB589822:DCC589822 CSF589822:CSG589822 CIJ589822:CIK589822 BYN589822:BYO589822 BOR589822:BOS589822 BEV589822:BEW589822 AUZ589822:AVA589822 ALD589822:ALE589822 ABH589822:ABI589822 RL589822:RM589822 HP589822:HQ589822 WUB524286:WUC524286 WKF524286:WKG524286 WAJ524286:WAK524286 VQN524286:VQO524286 VGR524286:VGS524286 UWV524286:UWW524286 UMZ524286:UNA524286 UDD524286:UDE524286 TTH524286:TTI524286 TJL524286:TJM524286 SZP524286:SZQ524286 SPT524286:SPU524286 SFX524286:SFY524286 RWB524286:RWC524286 RMF524286:RMG524286 RCJ524286:RCK524286 QSN524286:QSO524286 QIR524286:QIS524286 PYV524286:PYW524286 POZ524286:PPA524286 PFD524286:PFE524286 OVH524286:OVI524286 OLL524286:OLM524286 OBP524286:OBQ524286 NRT524286:NRU524286 NHX524286:NHY524286 MYB524286:MYC524286 MOF524286:MOG524286 MEJ524286:MEK524286 LUN524286:LUO524286 LKR524286:LKS524286 LAV524286:LAW524286 KQZ524286:KRA524286 KHD524286:KHE524286 JXH524286:JXI524286 JNL524286:JNM524286 JDP524286:JDQ524286 ITT524286:ITU524286 IJX524286:IJY524286 IAB524286:IAC524286 HQF524286:HQG524286 HGJ524286:HGK524286 GWN524286:GWO524286 GMR524286:GMS524286 GCV524286:GCW524286 FSZ524286:FTA524286 FJD524286:FJE524286 EZH524286:EZI524286 EPL524286:EPM524286 EFP524286:EFQ524286 DVT524286:DVU524286 DLX524286:DLY524286 DCB524286:DCC524286 CSF524286:CSG524286 CIJ524286:CIK524286 BYN524286:BYO524286 BOR524286:BOS524286 BEV524286:BEW524286 AUZ524286:AVA524286 ALD524286:ALE524286 ABH524286:ABI524286 RL524286:RM524286 HP524286:HQ524286 WUB458750:WUC458750 WKF458750:WKG458750 WAJ458750:WAK458750 VQN458750:VQO458750 VGR458750:VGS458750 UWV458750:UWW458750 UMZ458750:UNA458750 UDD458750:UDE458750 TTH458750:TTI458750 TJL458750:TJM458750 SZP458750:SZQ458750 SPT458750:SPU458750 SFX458750:SFY458750 RWB458750:RWC458750 RMF458750:RMG458750 RCJ458750:RCK458750 QSN458750:QSO458750 QIR458750:QIS458750 PYV458750:PYW458750 POZ458750:PPA458750 PFD458750:PFE458750 OVH458750:OVI458750 OLL458750:OLM458750 OBP458750:OBQ458750 NRT458750:NRU458750 NHX458750:NHY458750 MYB458750:MYC458750 MOF458750:MOG458750 MEJ458750:MEK458750 LUN458750:LUO458750 LKR458750:LKS458750 LAV458750:LAW458750 KQZ458750:KRA458750 KHD458750:KHE458750 JXH458750:JXI458750 JNL458750:JNM458750 JDP458750:JDQ458750 ITT458750:ITU458750 IJX458750:IJY458750 IAB458750:IAC458750 HQF458750:HQG458750 HGJ458750:HGK458750 GWN458750:GWO458750 GMR458750:GMS458750 GCV458750:GCW458750 FSZ458750:FTA458750 FJD458750:FJE458750 EZH458750:EZI458750 EPL458750:EPM458750 EFP458750:EFQ458750 DVT458750:DVU458750 DLX458750:DLY458750 DCB458750:DCC458750 CSF458750:CSG458750 CIJ458750:CIK458750 BYN458750:BYO458750 BOR458750:BOS458750 BEV458750:BEW458750 AUZ458750:AVA458750 ALD458750:ALE458750 ABH458750:ABI458750 RL458750:RM458750 HP458750:HQ458750 WUB393214:WUC393214 WKF393214:WKG393214 WAJ393214:WAK393214 VQN393214:VQO393214 VGR393214:VGS393214 UWV393214:UWW393214 UMZ393214:UNA393214 UDD393214:UDE393214 TTH393214:TTI393214 TJL393214:TJM393214 SZP393214:SZQ393214 SPT393214:SPU393214 SFX393214:SFY393214 RWB393214:RWC393214 RMF393214:RMG393214 RCJ393214:RCK393214 QSN393214:QSO393214 QIR393214:QIS393214 PYV393214:PYW393214 POZ393214:PPA393214 PFD393214:PFE393214 OVH393214:OVI393214 OLL393214:OLM393214 OBP393214:OBQ393214 NRT393214:NRU393214 NHX393214:NHY393214 MYB393214:MYC393214 MOF393214:MOG393214 MEJ393214:MEK393214 LUN393214:LUO393214 LKR393214:LKS393214 LAV393214:LAW393214 KQZ393214:KRA393214 KHD393214:KHE393214 JXH393214:JXI393214 JNL393214:JNM393214 JDP393214:JDQ393214 ITT393214:ITU393214 IJX393214:IJY393214 IAB393214:IAC393214 HQF393214:HQG393214 HGJ393214:HGK393214 GWN393214:GWO393214 GMR393214:GMS393214 GCV393214:GCW393214 FSZ393214:FTA393214 FJD393214:FJE393214 EZH393214:EZI393214 EPL393214:EPM393214 EFP393214:EFQ393214 DVT393214:DVU393214 DLX393214:DLY393214 DCB393214:DCC393214 CSF393214:CSG393214 CIJ393214:CIK393214 BYN393214:BYO393214 BOR393214:BOS393214 BEV393214:BEW393214 AUZ393214:AVA393214 ALD393214:ALE393214 ABH393214:ABI393214 RL393214:RM393214 HP393214:HQ393214 WUB327678:WUC327678 WKF327678:WKG327678 WAJ327678:WAK327678 VQN327678:VQO327678 VGR327678:VGS327678 UWV327678:UWW327678 UMZ327678:UNA327678 UDD327678:UDE327678 TTH327678:TTI327678 TJL327678:TJM327678 SZP327678:SZQ327678 SPT327678:SPU327678 SFX327678:SFY327678 RWB327678:RWC327678 RMF327678:RMG327678 RCJ327678:RCK327678 QSN327678:QSO327678 QIR327678:QIS327678 PYV327678:PYW327678 POZ327678:PPA327678 PFD327678:PFE327678 OVH327678:OVI327678 OLL327678:OLM327678 OBP327678:OBQ327678 NRT327678:NRU327678 NHX327678:NHY327678 MYB327678:MYC327678 MOF327678:MOG327678 MEJ327678:MEK327678 LUN327678:LUO327678 LKR327678:LKS327678 LAV327678:LAW327678 KQZ327678:KRA327678 KHD327678:KHE327678 JXH327678:JXI327678 JNL327678:JNM327678 JDP327678:JDQ327678 ITT327678:ITU327678 IJX327678:IJY327678 IAB327678:IAC327678 HQF327678:HQG327678 HGJ327678:HGK327678 GWN327678:GWO327678 GMR327678:GMS327678 GCV327678:GCW327678 FSZ327678:FTA327678 FJD327678:FJE327678 EZH327678:EZI327678 EPL327678:EPM327678 EFP327678:EFQ327678 DVT327678:DVU327678 DLX327678:DLY327678 DCB327678:DCC327678 CSF327678:CSG327678 CIJ327678:CIK327678 BYN327678:BYO327678 BOR327678:BOS327678 BEV327678:BEW327678 AUZ327678:AVA327678 ALD327678:ALE327678 ABH327678:ABI327678 RL327678:RM327678 HP327678:HQ327678 WUB262142:WUC262142 WKF262142:WKG262142 WAJ262142:WAK262142 VQN262142:VQO262142 VGR262142:VGS262142 UWV262142:UWW262142 UMZ262142:UNA262142 UDD262142:UDE262142 TTH262142:TTI262142 TJL262142:TJM262142 SZP262142:SZQ262142 SPT262142:SPU262142 SFX262142:SFY262142 RWB262142:RWC262142 RMF262142:RMG262142 RCJ262142:RCK262142 QSN262142:QSO262142 QIR262142:QIS262142 PYV262142:PYW262142 POZ262142:PPA262142 PFD262142:PFE262142 OVH262142:OVI262142 OLL262142:OLM262142 OBP262142:OBQ262142 NRT262142:NRU262142 NHX262142:NHY262142 MYB262142:MYC262142 MOF262142:MOG262142 MEJ262142:MEK262142 LUN262142:LUO262142 LKR262142:LKS262142 LAV262142:LAW262142 KQZ262142:KRA262142 KHD262142:KHE262142 JXH262142:JXI262142 JNL262142:JNM262142 JDP262142:JDQ262142 ITT262142:ITU262142 IJX262142:IJY262142 IAB262142:IAC262142 HQF262142:HQG262142 HGJ262142:HGK262142 GWN262142:GWO262142 GMR262142:GMS262142 GCV262142:GCW262142 FSZ262142:FTA262142 FJD262142:FJE262142 EZH262142:EZI262142 EPL262142:EPM262142 EFP262142:EFQ262142 DVT262142:DVU262142 DLX262142:DLY262142 DCB262142:DCC262142 CSF262142:CSG262142 CIJ262142:CIK262142 BYN262142:BYO262142 BOR262142:BOS262142 BEV262142:BEW262142 AUZ262142:AVA262142 ALD262142:ALE262142 ABH262142:ABI262142 RL262142:RM262142 HP262142:HQ262142 WUB196606:WUC196606 WKF196606:WKG196606 WAJ196606:WAK196606 VQN196606:VQO196606 VGR196606:VGS196606 UWV196606:UWW196606 UMZ196606:UNA196606 UDD196606:UDE196606 TTH196606:TTI196606 TJL196606:TJM196606 SZP196606:SZQ196606 SPT196606:SPU196606 SFX196606:SFY196606 RWB196606:RWC196606 RMF196606:RMG196606 RCJ196606:RCK196606 QSN196606:QSO196606 QIR196606:QIS196606 PYV196606:PYW196606 POZ196606:PPA196606 PFD196606:PFE196606 OVH196606:OVI196606 OLL196606:OLM196606 OBP196606:OBQ196606 NRT196606:NRU196606 NHX196606:NHY196606 MYB196606:MYC196606 MOF196606:MOG196606 MEJ196606:MEK196606 LUN196606:LUO196606 LKR196606:LKS196606 LAV196606:LAW196606 KQZ196606:KRA196606 KHD196606:KHE196606 JXH196606:JXI196606 JNL196606:JNM196606 JDP196606:JDQ196606 ITT196606:ITU196606 IJX196606:IJY196606 IAB196606:IAC196606 HQF196606:HQG196606 HGJ196606:HGK196606 GWN196606:GWO196606 GMR196606:GMS196606 GCV196606:GCW196606 FSZ196606:FTA196606 FJD196606:FJE196606 EZH196606:EZI196606 EPL196606:EPM196606 EFP196606:EFQ196606 DVT196606:DVU196606 DLX196606:DLY196606 DCB196606:DCC196606 CSF196606:CSG196606 CIJ196606:CIK196606 BYN196606:BYO196606 BOR196606:BOS196606 BEV196606:BEW196606 AUZ196606:AVA196606 ALD196606:ALE196606 ABH196606:ABI196606 RL196606:RM196606 HP196606:HQ196606 WUB131070:WUC131070 WKF131070:WKG131070 WAJ131070:WAK131070 VQN131070:VQO131070 VGR131070:VGS131070 UWV131070:UWW131070 UMZ131070:UNA131070 UDD131070:UDE131070 TTH131070:TTI131070 TJL131070:TJM131070 SZP131070:SZQ131070 SPT131070:SPU131070 SFX131070:SFY131070 RWB131070:RWC131070 RMF131070:RMG131070 RCJ131070:RCK131070 QSN131070:QSO131070 QIR131070:QIS131070 PYV131070:PYW131070 POZ131070:PPA131070 PFD131070:PFE131070 OVH131070:OVI131070 OLL131070:OLM131070 OBP131070:OBQ131070 NRT131070:NRU131070 NHX131070:NHY131070 MYB131070:MYC131070 MOF131070:MOG131070 MEJ131070:MEK131070 LUN131070:LUO131070 LKR131070:LKS131070 LAV131070:LAW131070 KQZ131070:KRA131070 KHD131070:KHE131070 JXH131070:JXI131070 JNL131070:JNM131070 JDP131070:JDQ131070 ITT131070:ITU131070 IJX131070:IJY131070 IAB131070:IAC131070 HQF131070:HQG131070 HGJ131070:HGK131070 GWN131070:GWO131070 GMR131070:GMS131070 GCV131070:GCW131070 FSZ131070:FTA131070 FJD131070:FJE131070 EZH131070:EZI131070 EPL131070:EPM131070 EFP131070:EFQ131070 DVT131070:DVU131070 DLX131070:DLY131070 DCB131070:DCC131070 CSF131070:CSG131070 CIJ131070:CIK131070 BYN131070:BYO131070 BOR131070:BOS131070 BEV131070:BEW131070 AUZ131070:AVA131070 ALD131070:ALE131070 ABH131070:ABI131070 RL131070:RM131070 HP131070:HQ131070 WUB65534:WUC65534 WKF65534:WKG65534 WAJ65534:WAK65534 VQN65534:VQO65534 VGR65534:VGS65534 UWV65534:UWW65534 UMZ65534:UNA65534 UDD65534:UDE65534 TTH65534:TTI65534 TJL65534:TJM65534 SZP65534:SZQ65534 SPT65534:SPU65534 SFX65534:SFY65534 RWB65534:RWC65534 RMF65534:RMG65534 RCJ65534:RCK65534 QSN65534:QSO65534 QIR65534:QIS65534 PYV65534:PYW65534 POZ65534:PPA65534 PFD65534:PFE65534 OVH65534:OVI65534 OLL65534:OLM65534 OBP65534:OBQ65534 NRT65534:NRU65534 NHX65534:NHY65534 MYB65534:MYC65534 MOF65534:MOG65534 MEJ65534:MEK65534 LUN65534:LUO65534 LKR65534:LKS65534 LAV65534:LAW65534 KQZ65534:KRA65534 KHD65534:KHE65534 JXH65534:JXI65534 JNL65534:JNM65534 JDP65534:JDQ65534 ITT65534:ITU65534 IJX65534:IJY65534 IAB65534:IAC65534 HQF65534:HQG65534 HGJ65534:HGK65534 GWN65534:GWO65534 GMR65534:GMS65534 GCV65534:GCW65534 FSZ65534:FTA65534 FJD65534:FJE65534 EZH65534:EZI65534 EPL65534:EPM65534 EFP65534:EFQ65534 DVT65534:DVU65534 DLX65534:DLY65534 DCB65534:DCC65534 CSF65534:CSG65534 CIJ65534:CIK65534 BYN65534:BYO65534 BOR65534:BOS65534 BEV65534:BEW65534 AUZ65534:AVA65534 ALD65534:ALE65534 ABH65534:ABI65534 RL65534:RM65534 HP65534:HQ65534 A131070:B131070 A196606:B196606 A262142:B262142 A327678:B327678 A393214:B393214 A458750:B458750 A524286:B524286 A589822:B589822 A655358:B655358 A720894:B720894 A786430:B786430 A851966:B851966 A917502:B917502 A983038:B983038 A65534:B65534 WUB5:WUC5 WKF5:WKG5 WAJ5:WAK5 VQN5:VQO5 VGR5:VGS5 UWV5:UWW5 UMZ5:UNA5 UDD5:UDE5 TTH5:TTI5 TJL5:TJM5 SZP5:SZQ5 SPT5:SPU5 SFX5:SFY5 RWB5:RWC5 RMF5:RMG5 RCJ5:RCK5 QSN5:QSO5 QIR5:QIS5 PYV5:PYW5 POZ5:PPA5 PFD5:PFE5 OVH5:OVI5 OLL5:OLM5 OBP5:OBQ5 NRT5:NRU5 NHX5:NHY5 MYB5:MYC5 MOF5:MOG5 MEJ5:MEK5 LUN5:LUO5 LKR5:LKS5 LAV5:LAW5 KQZ5:KRA5 KHD5:KHE5 JXH5:JXI5 JNL5:JNM5 JDP5:JDQ5 ITT5:ITU5 IJX5:IJY5 IAB5:IAC5 HQF5:HQG5 HGJ5:HGK5 GWN5:GWO5 GMR5:GMS5 GCV5:GCW5 FSZ5:FTA5 FJD5:FJE5 EZH5:EZI5 EPL5:EPM5 EFP5:EFQ5 DVT5:DVU5 DLX5:DLY5 DCB5:DCC5 CSF5:CSG5 CIJ5:CIK5 BYN5:BYO5 BOR5:BOS5 BEV5:BEW5 AUZ5:AVA5 ALD5:ALE5 ABH5:ABI5 RL5:RM5 HP5:HQ5 A5:B5"/>
    <dataValidation allowBlank="1" showInputMessage="1" showErrorMessage="1" promptTitle="PROGRAMA PLAN MPIO" prompt="Estos tres ítems hacen referencia a la ubicación de la línea estratégica del plan de Metrosalud en el Plan de Desarrollo Municipal. " sqref="WUB983039 WKF983039 WAJ983039 VQN983039 VGR983039 UWV983039 UMZ983039 UDD983039 TTH983039 TJL983039 SZP983039 SPT983039 SFX983039 RWB983039 RMF983039 RCJ983039 QSN983039 QIR983039 PYV983039 POZ983039 PFD983039 OVH983039 OLL983039 OBP983039 NRT983039 NHX983039 MYB983039 MOF983039 MEJ983039 LUN983039 LKR983039 LAV983039 KQZ983039 KHD983039 JXH983039 JNL983039 JDP983039 ITT983039 IJX983039 IAB983039 HQF983039 HGJ983039 GWN983039 GMR983039 GCV983039 FSZ983039 FJD983039 EZH983039 EPL983039 EFP983039 DVT983039 DLX983039 DCB983039 CSF983039 CIJ983039 BYN983039 BOR983039 BEV983039 AUZ983039 ALD983039 ABH983039 RL983039 HP983039 WUB917503 WKF917503 WAJ917503 VQN917503 VGR917503 UWV917503 UMZ917503 UDD917503 TTH917503 TJL917503 SZP917503 SPT917503 SFX917503 RWB917503 RMF917503 RCJ917503 QSN917503 QIR917503 PYV917503 POZ917503 PFD917503 OVH917503 OLL917503 OBP917503 NRT917503 NHX917503 MYB917503 MOF917503 MEJ917503 LUN917503 LKR917503 LAV917503 KQZ917503 KHD917503 JXH917503 JNL917503 JDP917503 ITT917503 IJX917503 IAB917503 HQF917503 HGJ917503 GWN917503 GMR917503 GCV917503 FSZ917503 FJD917503 EZH917503 EPL917503 EFP917503 DVT917503 DLX917503 DCB917503 CSF917503 CIJ917503 BYN917503 BOR917503 BEV917503 AUZ917503 ALD917503 ABH917503 RL917503 HP917503 WUB851967 WKF851967 WAJ851967 VQN851967 VGR851967 UWV851967 UMZ851967 UDD851967 TTH851967 TJL851967 SZP851967 SPT851967 SFX851967 RWB851967 RMF851967 RCJ851967 QSN851967 QIR851967 PYV851967 POZ851967 PFD851967 OVH851967 OLL851967 OBP851967 NRT851967 NHX851967 MYB851967 MOF851967 MEJ851967 LUN851967 LKR851967 LAV851967 KQZ851967 KHD851967 JXH851967 JNL851967 JDP851967 ITT851967 IJX851967 IAB851967 HQF851967 HGJ851967 GWN851967 GMR851967 GCV851967 FSZ851967 FJD851967 EZH851967 EPL851967 EFP851967 DVT851967 DLX851967 DCB851967 CSF851967 CIJ851967 BYN851967 BOR851967 BEV851967 AUZ851967 ALD851967 ABH851967 RL851967 HP851967 WUB786431 WKF786431 WAJ786431 VQN786431 VGR786431 UWV786431 UMZ786431 UDD786431 TTH786431 TJL786431 SZP786431 SPT786431 SFX786431 RWB786431 RMF786431 RCJ786431 QSN786431 QIR786431 PYV786431 POZ786431 PFD786431 OVH786431 OLL786431 OBP786431 NRT786431 NHX786431 MYB786431 MOF786431 MEJ786431 LUN786431 LKR786431 LAV786431 KQZ786431 KHD786431 JXH786431 JNL786431 JDP786431 ITT786431 IJX786431 IAB786431 HQF786431 HGJ786431 GWN786431 GMR786431 GCV786431 FSZ786431 FJD786431 EZH786431 EPL786431 EFP786431 DVT786431 DLX786431 DCB786431 CSF786431 CIJ786431 BYN786431 BOR786431 BEV786431 AUZ786431 ALD786431 ABH786431 RL786431 HP786431 WUB720895 WKF720895 WAJ720895 VQN720895 VGR720895 UWV720895 UMZ720895 UDD720895 TTH720895 TJL720895 SZP720895 SPT720895 SFX720895 RWB720895 RMF720895 RCJ720895 QSN720895 QIR720895 PYV720895 POZ720895 PFD720895 OVH720895 OLL720895 OBP720895 NRT720895 NHX720895 MYB720895 MOF720895 MEJ720895 LUN720895 LKR720895 LAV720895 KQZ720895 KHD720895 JXH720895 JNL720895 JDP720895 ITT720895 IJX720895 IAB720895 HQF720895 HGJ720895 GWN720895 GMR720895 GCV720895 FSZ720895 FJD720895 EZH720895 EPL720895 EFP720895 DVT720895 DLX720895 DCB720895 CSF720895 CIJ720895 BYN720895 BOR720895 BEV720895 AUZ720895 ALD720895 ABH720895 RL720895 HP720895 WUB655359 WKF655359 WAJ655359 VQN655359 VGR655359 UWV655359 UMZ655359 UDD655359 TTH655359 TJL655359 SZP655359 SPT655359 SFX655359 RWB655359 RMF655359 RCJ655359 QSN655359 QIR655359 PYV655359 POZ655359 PFD655359 OVH655359 OLL655359 OBP655359 NRT655359 NHX655359 MYB655359 MOF655359 MEJ655359 LUN655359 LKR655359 LAV655359 KQZ655359 KHD655359 JXH655359 JNL655359 JDP655359 ITT655359 IJX655359 IAB655359 HQF655359 HGJ655359 GWN655359 GMR655359 GCV655359 FSZ655359 FJD655359 EZH655359 EPL655359 EFP655359 DVT655359 DLX655359 DCB655359 CSF655359 CIJ655359 BYN655359 BOR655359 BEV655359 AUZ655359 ALD655359 ABH655359 RL655359 HP655359 WUB589823 WKF589823 WAJ589823 VQN589823 VGR589823 UWV589823 UMZ589823 UDD589823 TTH589823 TJL589823 SZP589823 SPT589823 SFX589823 RWB589823 RMF589823 RCJ589823 QSN589823 QIR589823 PYV589823 POZ589823 PFD589823 OVH589823 OLL589823 OBP589823 NRT589823 NHX589823 MYB589823 MOF589823 MEJ589823 LUN589823 LKR589823 LAV589823 KQZ589823 KHD589823 JXH589823 JNL589823 JDP589823 ITT589823 IJX589823 IAB589823 HQF589823 HGJ589823 GWN589823 GMR589823 GCV589823 FSZ589823 FJD589823 EZH589823 EPL589823 EFP589823 DVT589823 DLX589823 DCB589823 CSF589823 CIJ589823 BYN589823 BOR589823 BEV589823 AUZ589823 ALD589823 ABH589823 RL589823 HP589823 WUB524287 WKF524287 WAJ524287 VQN524287 VGR524287 UWV524287 UMZ524287 UDD524287 TTH524287 TJL524287 SZP524287 SPT524287 SFX524287 RWB524287 RMF524287 RCJ524287 QSN524287 QIR524287 PYV524287 POZ524287 PFD524287 OVH524287 OLL524287 OBP524287 NRT524287 NHX524287 MYB524287 MOF524287 MEJ524287 LUN524287 LKR524287 LAV524287 KQZ524287 KHD524287 JXH524287 JNL524287 JDP524287 ITT524287 IJX524287 IAB524287 HQF524287 HGJ524287 GWN524287 GMR524287 GCV524287 FSZ524287 FJD524287 EZH524287 EPL524287 EFP524287 DVT524287 DLX524287 DCB524287 CSF524287 CIJ524287 BYN524287 BOR524287 BEV524287 AUZ524287 ALD524287 ABH524287 RL524287 HP524287 WUB458751 WKF458751 WAJ458751 VQN458751 VGR458751 UWV458751 UMZ458751 UDD458751 TTH458751 TJL458751 SZP458751 SPT458751 SFX458751 RWB458751 RMF458751 RCJ458751 QSN458751 QIR458751 PYV458751 POZ458751 PFD458751 OVH458751 OLL458751 OBP458751 NRT458751 NHX458751 MYB458751 MOF458751 MEJ458751 LUN458751 LKR458751 LAV458751 KQZ458751 KHD458751 JXH458751 JNL458751 JDP458751 ITT458751 IJX458751 IAB458751 HQF458751 HGJ458751 GWN458751 GMR458751 GCV458751 FSZ458751 FJD458751 EZH458751 EPL458751 EFP458751 DVT458751 DLX458751 DCB458751 CSF458751 CIJ458751 BYN458751 BOR458751 BEV458751 AUZ458751 ALD458751 ABH458751 RL458751 HP458751 WUB393215 WKF393215 WAJ393215 VQN393215 VGR393215 UWV393215 UMZ393215 UDD393215 TTH393215 TJL393215 SZP393215 SPT393215 SFX393215 RWB393215 RMF393215 RCJ393215 QSN393215 QIR393215 PYV393215 POZ393215 PFD393215 OVH393215 OLL393215 OBP393215 NRT393215 NHX393215 MYB393215 MOF393215 MEJ393215 LUN393215 LKR393215 LAV393215 KQZ393215 KHD393215 JXH393215 JNL393215 JDP393215 ITT393215 IJX393215 IAB393215 HQF393215 HGJ393215 GWN393215 GMR393215 GCV393215 FSZ393215 FJD393215 EZH393215 EPL393215 EFP393215 DVT393215 DLX393215 DCB393215 CSF393215 CIJ393215 BYN393215 BOR393215 BEV393215 AUZ393215 ALD393215 ABH393215 RL393215 HP393215 WUB327679 WKF327679 WAJ327679 VQN327679 VGR327679 UWV327679 UMZ327679 UDD327679 TTH327679 TJL327679 SZP327679 SPT327679 SFX327679 RWB327679 RMF327679 RCJ327679 QSN327679 QIR327679 PYV327679 POZ327679 PFD327679 OVH327679 OLL327679 OBP327679 NRT327679 NHX327679 MYB327679 MOF327679 MEJ327679 LUN327679 LKR327679 LAV327679 KQZ327679 KHD327679 JXH327679 JNL327679 JDP327679 ITT327679 IJX327679 IAB327679 HQF327679 HGJ327679 GWN327679 GMR327679 GCV327679 FSZ327679 FJD327679 EZH327679 EPL327679 EFP327679 DVT327679 DLX327679 DCB327679 CSF327679 CIJ327679 BYN327679 BOR327679 BEV327679 AUZ327679 ALD327679 ABH327679 RL327679 HP327679 WUB262143 WKF262143 WAJ262143 VQN262143 VGR262143 UWV262143 UMZ262143 UDD262143 TTH262143 TJL262143 SZP262143 SPT262143 SFX262143 RWB262143 RMF262143 RCJ262143 QSN262143 QIR262143 PYV262143 POZ262143 PFD262143 OVH262143 OLL262143 OBP262143 NRT262143 NHX262143 MYB262143 MOF262143 MEJ262143 LUN262143 LKR262143 LAV262143 KQZ262143 KHD262143 JXH262143 JNL262143 JDP262143 ITT262143 IJX262143 IAB262143 HQF262143 HGJ262143 GWN262143 GMR262143 GCV262143 FSZ262143 FJD262143 EZH262143 EPL262143 EFP262143 DVT262143 DLX262143 DCB262143 CSF262143 CIJ262143 BYN262143 BOR262143 BEV262143 AUZ262143 ALD262143 ABH262143 RL262143 HP262143 WUB196607 WKF196607 WAJ196607 VQN196607 VGR196607 UWV196607 UMZ196607 UDD196607 TTH196607 TJL196607 SZP196607 SPT196607 SFX196607 RWB196607 RMF196607 RCJ196607 QSN196607 QIR196607 PYV196607 POZ196607 PFD196607 OVH196607 OLL196607 OBP196607 NRT196607 NHX196607 MYB196607 MOF196607 MEJ196607 LUN196607 LKR196607 LAV196607 KQZ196607 KHD196607 JXH196607 JNL196607 JDP196607 ITT196607 IJX196607 IAB196607 HQF196607 HGJ196607 GWN196607 GMR196607 GCV196607 FSZ196607 FJD196607 EZH196607 EPL196607 EFP196607 DVT196607 DLX196607 DCB196607 CSF196607 CIJ196607 BYN196607 BOR196607 BEV196607 AUZ196607 ALD196607 ABH196607 RL196607 HP196607 WUB131071 WKF131071 WAJ131071 VQN131071 VGR131071 UWV131071 UMZ131071 UDD131071 TTH131071 TJL131071 SZP131071 SPT131071 SFX131071 RWB131071 RMF131071 RCJ131071 QSN131071 QIR131071 PYV131071 POZ131071 PFD131071 OVH131071 OLL131071 OBP131071 NRT131071 NHX131071 MYB131071 MOF131071 MEJ131071 LUN131071 LKR131071 LAV131071 KQZ131071 KHD131071 JXH131071 JNL131071 JDP131071 ITT131071 IJX131071 IAB131071 HQF131071 HGJ131071 GWN131071 GMR131071 GCV131071 FSZ131071 FJD131071 EZH131071 EPL131071 EFP131071 DVT131071 DLX131071 DCB131071 CSF131071 CIJ131071 BYN131071 BOR131071 BEV131071 AUZ131071 ALD131071 ABH131071 RL131071 HP131071 WUB65535 WKF65535 WAJ65535 VQN65535 VGR65535 UWV65535 UMZ65535 UDD65535 TTH65535 TJL65535 SZP65535 SPT65535 SFX65535 RWB65535 RMF65535 RCJ65535 QSN65535 QIR65535 PYV65535 POZ65535 PFD65535 OVH65535 OLL65535 OBP65535 NRT65535 NHX65535 MYB65535 MOF65535 MEJ65535 LUN65535 LKR65535 LAV65535 KQZ65535 KHD65535 JXH65535 JNL65535 JDP65535 ITT65535 IJX65535 IAB65535 HQF65535 HGJ65535 GWN65535 GMR65535 GCV65535 FSZ65535 FJD65535 EZH65535 EPL65535 EFP65535 DVT65535 DLX65535 DCB65535 CSF65535 CIJ65535 BYN65535 BOR65535 BEV65535 AUZ65535 ALD65535 ABH65535 RL65535 HP65535 A131071 A196607 A262143 A327679 A393215 A458751 A524287 A589823 A655359 A720895 A786431 A851967 A917503 A983039 A65535 WUB6 WKF6 WAJ6 VQN6 VGR6 UWV6 UMZ6 UDD6 TTH6 TJL6 SZP6 SPT6 SFX6 RWB6 RMF6 RCJ6 QSN6 QIR6 PYV6 POZ6 PFD6 OVH6 OLL6 OBP6 NRT6 NHX6 MYB6 MOF6 MEJ6 LUN6 LKR6 LAV6 KQZ6 KHD6 JXH6 JNL6 JDP6 ITT6 IJX6 IAB6 HQF6 HGJ6 GWN6 GMR6 GCV6 FSZ6 FJD6 EZH6 EPL6 EFP6 DVT6 DLX6 DCB6 CSF6 CIJ6 BYN6 BOR6 BEV6 AUZ6 ALD6 ABH6 RL6 HP6 A6"/>
    <dataValidation allowBlank="1" showInputMessage="1" showErrorMessage="1" promptTitle="LINEA ESTRATE PLAN DE DLLO MPIO" prompt="Estos tres ítems hacen referencia a la ubicación de la línea estratégica del plan de Metrosalud en el Plan de Desarrollo Municipal. " sqref="WUB983037:WUC983037 WKF983037:WKG983037 WAJ983037:WAK983037 VQN983037:VQO983037 VGR983037:VGS983037 UWV983037:UWW983037 UMZ983037:UNA983037 UDD983037:UDE983037 TTH983037:TTI983037 TJL983037:TJM983037 SZP983037:SZQ983037 SPT983037:SPU983037 SFX983037:SFY983037 RWB983037:RWC983037 RMF983037:RMG983037 RCJ983037:RCK983037 QSN983037:QSO983037 QIR983037:QIS983037 PYV983037:PYW983037 POZ983037:PPA983037 PFD983037:PFE983037 OVH983037:OVI983037 OLL983037:OLM983037 OBP983037:OBQ983037 NRT983037:NRU983037 NHX983037:NHY983037 MYB983037:MYC983037 MOF983037:MOG983037 MEJ983037:MEK983037 LUN983037:LUO983037 LKR983037:LKS983037 LAV983037:LAW983037 KQZ983037:KRA983037 KHD983037:KHE983037 JXH983037:JXI983037 JNL983037:JNM983037 JDP983037:JDQ983037 ITT983037:ITU983037 IJX983037:IJY983037 IAB983037:IAC983037 HQF983037:HQG983037 HGJ983037:HGK983037 GWN983037:GWO983037 GMR983037:GMS983037 GCV983037:GCW983037 FSZ983037:FTA983037 FJD983037:FJE983037 EZH983037:EZI983037 EPL983037:EPM983037 EFP983037:EFQ983037 DVT983037:DVU983037 DLX983037:DLY983037 DCB983037:DCC983037 CSF983037:CSG983037 CIJ983037:CIK983037 BYN983037:BYO983037 BOR983037:BOS983037 BEV983037:BEW983037 AUZ983037:AVA983037 ALD983037:ALE983037 ABH983037:ABI983037 RL983037:RM983037 HP983037:HQ983037 WUB917501:WUC917501 WKF917501:WKG917501 WAJ917501:WAK917501 VQN917501:VQO917501 VGR917501:VGS917501 UWV917501:UWW917501 UMZ917501:UNA917501 UDD917501:UDE917501 TTH917501:TTI917501 TJL917501:TJM917501 SZP917501:SZQ917501 SPT917501:SPU917501 SFX917501:SFY917501 RWB917501:RWC917501 RMF917501:RMG917501 RCJ917501:RCK917501 QSN917501:QSO917501 QIR917501:QIS917501 PYV917501:PYW917501 POZ917501:PPA917501 PFD917501:PFE917501 OVH917501:OVI917501 OLL917501:OLM917501 OBP917501:OBQ917501 NRT917501:NRU917501 NHX917501:NHY917501 MYB917501:MYC917501 MOF917501:MOG917501 MEJ917501:MEK917501 LUN917501:LUO917501 LKR917501:LKS917501 LAV917501:LAW917501 KQZ917501:KRA917501 KHD917501:KHE917501 JXH917501:JXI917501 JNL917501:JNM917501 JDP917501:JDQ917501 ITT917501:ITU917501 IJX917501:IJY917501 IAB917501:IAC917501 HQF917501:HQG917501 HGJ917501:HGK917501 GWN917501:GWO917501 GMR917501:GMS917501 GCV917501:GCW917501 FSZ917501:FTA917501 FJD917501:FJE917501 EZH917501:EZI917501 EPL917501:EPM917501 EFP917501:EFQ917501 DVT917501:DVU917501 DLX917501:DLY917501 DCB917501:DCC917501 CSF917501:CSG917501 CIJ917501:CIK917501 BYN917501:BYO917501 BOR917501:BOS917501 BEV917501:BEW917501 AUZ917501:AVA917501 ALD917501:ALE917501 ABH917501:ABI917501 RL917501:RM917501 HP917501:HQ917501 WUB851965:WUC851965 WKF851965:WKG851965 WAJ851965:WAK851965 VQN851965:VQO851965 VGR851965:VGS851965 UWV851965:UWW851965 UMZ851965:UNA851965 UDD851965:UDE851965 TTH851965:TTI851965 TJL851965:TJM851965 SZP851965:SZQ851965 SPT851965:SPU851965 SFX851965:SFY851965 RWB851965:RWC851965 RMF851965:RMG851965 RCJ851965:RCK851965 QSN851965:QSO851965 QIR851965:QIS851965 PYV851965:PYW851965 POZ851965:PPA851965 PFD851965:PFE851965 OVH851965:OVI851965 OLL851965:OLM851965 OBP851965:OBQ851965 NRT851965:NRU851965 NHX851965:NHY851965 MYB851965:MYC851965 MOF851965:MOG851965 MEJ851965:MEK851965 LUN851965:LUO851965 LKR851965:LKS851965 LAV851965:LAW851965 KQZ851965:KRA851965 KHD851965:KHE851965 JXH851965:JXI851965 JNL851965:JNM851965 JDP851965:JDQ851965 ITT851965:ITU851965 IJX851965:IJY851965 IAB851965:IAC851965 HQF851965:HQG851965 HGJ851965:HGK851965 GWN851965:GWO851965 GMR851965:GMS851965 GCV851965:GCW851965 FSZ851965:FTA851965 FJD851965:FJE851965 EZH851965:EZI851965 EPL851965:EPM851965 EFP851965:EFQ851965 DVT851965:DVU851965 DLX851965:DLY851965 DCB851965:DCC851965 CSF851965:CSG851965 CIJ851965:CIK851965 BYN851965:BYO851965 BOR851965:BOS851965 BEV851965:BEW851965 AUZ851965:AVA851965 ALD851965:ALE851965 ABH851965:ABI851965 RL851965:RM851965 HP851965:HQ851965 WUB786429:WUC786429 WKF786429:WKG786429 WAJ786429:WAK786429 VQN786429:VQO786429 VGR786429:VGS786429 UWV786429:UWW786429 UMZ786429:UNA786429 UDD786429:UDE786429 TTH786429:TTI786429 TJL786429:TJM786429 SZP786429:SZQ786429 SPT786429:SPU786429 SFX786429:SFY786429 RWB786429:RWC786429 RMF786429:RMG786429 RCJ786429:RCK786429 QSN786429:QSO786429 QIR786429:QIS786429 PYV786429:PYW786429 POZ786429:PPA786429 PFD786429:PFE786429 OVH786429:OVI786429 OLL786429:OLM786429 OBP786429:OBQ786429 NRT786429:NRU786429 NHX786429:NHY786429 MYB786429:MYC786429 MOF786429:MOG786429 MEJ786429:MEK786429 LUN786429:LUO786429 LKR786429:LKS786429 LAV786429:LAW786429 KQZ786429:KRA786429 KHD786429:KHE786429 JXH786429:JXI786429 JNL786429:JNM786429 JDP786429:JDQ786429 ITT786429:ITU786429 IJX786429:IJY786429 IAB786429:IAC786429 HQF786429:HQG786429 HGJ786429:HGK786429 GWN786429:GWO786429 GMR786429:GMS786429 GCV786429:GCW786429 FSZ786429:FTA786429 FJD786429:FJE786429 EZH786429:EZI786429 EPL786429:EPM786429 EFP786429:EFQ786429 DVT786429:DVU786429 DLX786429:DLY786429 DCB786429:DCC786429 CSF786429:CSG786429 CIJ786429:CIK786429 BYN786429:BYO786429 BOR786429:BOS786429 BEV786429:BEW786429 AUZ786429:AVA786429 ALD786429:ALE786429 ABH786429:ABI786429 RL786429:RM786429 HP786429:HQ786429 WUB720893:WUC720893 WKF720893:WKG720893 WAJ720893:WAK720893 VQN720893:VQO720893 VGR720893:VGS720893 UWV720893:UWW720893 UMZ720893:UNA720893 UDD720893:UDE720893 TTH720893:TTI720893 TJL720893:TJM720893 SZP720893:SZQ720893 SPT720893:SPU720893 SFX720893:SFY720893 RWB720893:RWC720893 RMF720893:RMG720893 RCJ720893:RCK720893 QSN720893:QSO720893 QIR720893:QIS720893 PYV720893:PYW720893 POZ720893:PPA720893 PFD720893:PFE720893 OVH720893:OVI720893 OLL720893:OLM720893 OBP720893:OBQ720893 NRT720893:NRU720893 NHX720893:NHY720893 MYB720893:MYC720893 MOF720893:MOG720893 MEJ720893:MEK720893 LUN720893:LUO720893 LKR720893:LKS720893 LAV720893:LAW720893 KQZ720893:KRA720893 KHD720893:KHE720893 JXH720893:JXI720893 JNL720893:JNM720893 JDP720893:JDQ720893 ITT720893:ITU720893 IJX720893:IJY720893 IAB720893:IAC720893 HQF720893:HQG720893 HGJ720893:HGK720893 GWN720893:GWO720893 GMR720893:GMS720893 GCV720893:GCW720893 FSZ720893:FTA720893 FJD720893:FJE720893 EZH720893:EZI720893 EPL720893:EPM720893 EFP720893:EFQ720893 DVT720893:DVU720893 DLX720893:DLY720893 DCB720893:DCC720893 CSF720893:CSG720893 CIJ720893:CIK720893 BYN720893:BYO720893 BOR720893:BOS720893 BEV720893:BEW720893 AUZ720893:AVA720893 ALD720893:ALE720893 ABH720893:ABI720893 RL720893:RM720893 HP720893:HQ720893 WUB655357:WUC655357 WKF655357:WKG655357 WAJ655357:WAK655357 VQN655357:VQO655357 VGR655357:VGS655357 UWV655357:UWW655357 UMZ655357:UNA655357 UDD655357:UDE655357 TTH655357:TTI655357 TJL655357:TJM655357 SZP655357:SZQ655357 SPT655357:SPU655357 SFX655357:SFY655357 RWB655357:RWC655357 RMF655357:RMG655357 RCJ655357:RCK655357 QSN655357:QSO655357 QIR655357:QIS655357 PYV655357:PYW655357 POZ655357:PPA655357 PFD655357:PFE655357 OVH655357:OVI655357 OLL655357:OLM655357 OBP655357:OBQ655357 NRT655357:NRU655357 NHX655357:NHY655357 MYB655357:MYC655357 MOF655357:MOG655357 MEJ655357:MEK655357 LUN655357:LUO655357 LKR655357:LKS655357 LAV655357:LAW655357 KQZ655357:KRA655357 KHD655357:KHE655357 JXH655357:JXI655357 JNL655357:JNM655357 JDP655357:JDQ655357 ITT655357:ITU655357 IJX655357:IJY655357 IAB655357:IAC655357 HQF655357:HQG655357 HGJ655357:HGK655357 GWN655357:GWO655357 GMR655357:GMS655357 GCV655357:GCW655357 FSZ655357:FTA655357 FJD655357:FJE655357 EZH655357:EZI655357 EPL655357:EPM655357 EFP655357:EFQ655357 DVT655357:DVU655357 DLX655357:DLY655357 DCB655357:DCC655357 CSF655357:CSG655357 CIJ655357:CIK655357 BYN655357:BYO655357 BOR655357:BOS655357 BEV655357:BEW655357 AUZ655357:AVA655357 ALD655357:ALE655357 ABH655357:ABI655357 RL655357:RM655357 HP655357:HQ655357 WUB589821:WUC589821 WKF589821:WKG589821 WAJ589821:WAK589821 VQN589821:VQO589821 VGR589821:VGS589821 UWV589821:UWW589821 UMZ589821:UNA589821 UDD589821:UDE589821 TTH589821:TTI589821 TJL589821:TJM589821 SZP589821:SZQ589821 SPT589821:SPU589821 SFX589821:SFY589821 RWB589821:RWC589821 RMF589821:RMG589821 RCJ589821:RCK589821 QSN589821:QSO589821 QIR589821:QIS589821 PYV589821:PYW589821 POZ589821:PPA589821 PFD589821:PFE589821 OVH589821:OVI589821 OLL589821:OLM589821 OBP589821:OBQ589821 NRT589821:NRU589821 NHX589821:NHY589821 MYB589821:MYC589821 MOF589821:MOG589821 MEJ589821:MEK589821 LUN589821:LUO589821 LKR589821:LKS589821 LAV589821:LAW589821 KQZ589821:KRA589821 KHD589821:KHE589821 JXH589821:JXI589821 JNL589821:JNM589821 JDP589821:JDQ589821 ITT589821:ITU589821 IJX589821:IJY589821 IAB589821:IAC589821 HQF589821:HQG589821 HGJ589821:HGK589821 GWN589821:GWO589821 GMR589821:GMS589821 GCV589821:GCW589821 FSZ589821:FTA589821 FJD589821:FJE589821 EZH589821:EZI589821 EPL589821:EPM589821 EFP589821:EFQ589821 DVT589821:DVU589821 DLX589821:DLY589821 DCB589821:DCC589821 CSF589821:CSG589821 CIJ589821:CIK589821 BYN589821:BYO589821 BOR589821:BOS589821 BEV589821:BEW589821 AUZ589821:AVA589821 ALD589821:ALE589821 ABH589821:ABI589821 RL589821:RM589821 HP589821:HQ589821 WUB524285:WUC524285 WKF524285:WKG524285 WAJ524285:WAK524285 VQN524285:VQO524285 VGR524285:VGS524285 UWV524285:UWW524285 UMZ524285:UNA524285 UDD524285:UDE524285 TTH524285:TTI524285 TJL524285:TJM524285 SZP524285:SZQ524285 SPT524285:SPU524285 SFX524285:SFY524285 RWB524285:RWC524285 RMF524285:RMG524285 RCJ524285:RCK524285 QSN524285:QSO524285 QIR524285:QIS524285 PYV524285:PYW524285 POZ524285:PPA524285 PFD524285:PFE524285 OVH524285:OVI524285 OLL524285:OLM524285 OBP524285:OBQ524285 NRT524285:NRU524285 NHX524285:NHY524285 MYB524285:MYC524285 MOF524285:MOG524285 MEJ524285:MEK524285 LUN524285:LUO524285 LKR524285:LKS524285 LAV524285:LAW524285 KQZ524285:KRA524285 KHD524285:KHE524285 JXH524285:JXI524285 JNL524285:JNM524285 JDP524285:JDQ524285 ITT524285:ITU524285 IJX524285:IJY524285 IAB524285:IAC524285 HQF524285:HQG524285 HGJ524285:HGK524285 GWN524285:GWO524285 GMR524285:GMS524285 GCV524285:GCW524285 FSZ524285:FTA524285 FJD524285:FJE524285 EZH524285:EZI524285 EPL524285:EPM524285 EFP524285:EFQ524285 DVT524285:DVU524285 DLX524285:DLY524285 DCB524285:DCC524285 CSF524285:CSG524285 CIJ524285:CIK524285 BYN524285:BYO524285 BOR524285:BOS524285 BEV524285:BEW524285 AUZ524285:AVA524285 ALD524285:ALE524285 ABH524285:ABI524285 RL524285:RM524285 HP524285:HQ524285 WUB458749:WUC458749 WKF458749:WKG458749 WAJ458749:WAK458749 VQN458749:VQO458749 VGR458749:VGS458749 UWV458749:UWW458749 UMZ458749:UNA458749 UDD458749:UDE458749 TTH458749:TTI458749 TJL458749:TJM458749 SZP458749:SZQ458749 SPT458749:SPU458749 SFX458749:SFY458749 RWB458749:RWC458749 RMF458749:RMG458749 RCJ458749:RCK458749 QSN458749:QSO458749 QIR458749:QIS458749 PYV458749:PYW458749 POZ458749:PPA458749 PFD458749:PFE458749 OVH458749:OVI458749 OLL458749:OLM458749 OBP458749:OBQ458749 NRT458749:NRU458749 NHX458749:NHY458749 MYB458749:MYC458749 MOF458749:MOG458749 MEJ458749:MEK458749 LUN458749:LUO458749 LKR458749:LKS458749 LAV458749:LAW458749 KQZ458749:KRA458749 KHD458749:KHE458749 JXH458749:JXI458749 JNL458749:JNM458749 JDP458749:JDQ458749 ITT458749:ITU458749 IJX458749:IJY458749 IAB458749:IAC458749 HQF458749:HQG458749 HGJ458749:HGK458749 GWN458749:GWO458749 GMR458749:GMS458749 GCV458749:GCW458749 FSZ458749:FTA458749 FJD458749:FJE458749 EZH458749:EZI458749 EPL458749:EPM458749 EFP458749:EFQ458749 DVT458749:DVU458749 DLX458749:DLY458749 DCB458749:DCC458749 CSF458749:CSG458749 CIJ458749:CIK458749 BYN458749:BYO458749 BOR458749:BOS458749 BEV458749:BEW458749 AUZ458749:AVA458749 ALD458749:ALE458749 ABH458749:ABI458749 RL458749:RM458749 HP458749:HQ458749 WUB393213:WUC393213 WKF393213:WKG393213 WAJ393213:WAK393213 VQN393213:VQO393213 VGR393213:VGS393213 UWV393213:UWW393213 UMZ393213:UNA393213 UDD393213:UDE393213 TTH393213:TTI393213 TJL393213:TJM393213 SZP393213:SZQ393213 SPT393213:SPU393213 SFX393213:SFY393213 RWB393213:RWC393213 RMF393213:RMG393213 RCJ393213:RCK393213 QSN393213:QSO393213 QIR393213:QIS393213 PYV393213:PYW393213 POZ393213:PPA393213 PFD393213:PFE393213 OVH393213:OVI393213 OLL393213:OLM393213 OBP393213:OBQ393213 NRT393213:NRU393213 NHX393213:NHY393213 MYB393213:MYC393213 MOF393213:MOG393213 MEJ393213:MEK393213 LUN393213:LUO393213 LKR393213:LKS393213 LAV393213:LAW393213 KQZ393213:KRA393213 KHD393213:KHE393213 JXH393213:JXI393213 JNL393213:JNM393213 JDP393213:JDQ393213 ITT393213:ITU393213 IJX393213:IJY393213 IAB393213:IAC393213 HQF393213:HQG393213 HGJ393213:HGK393213 GWN393213:GWO393213 GMR393213:GMS393213 GCV393213:GCW393213 FSZ393213:FTA393213 FJD393213:FJE393213 EZH393213:EZI393213 EPL393213:EPM393213 EFP393213:EFQ393213 DVT393213:DVU393213 DLX393213:DLY393213 DCB393213:DCC393213 CSF393213:CSG393213 CIJ393213:CIK393213 BYN393213:BYO393213 BOR393213:BOS393213 BEV393213:BEW393213 AUZ393213:AVA393213 ALD393213:ALE393213 ABH393213:ABI393213 RL393213:RM393213 HP393213:HQ393213 WUB327677:WUC327677 WKF327677:WKG327677 WAJ327677:WAK327677 VQN327677:VQO327677 VGR327677:VGS327677 UWV327677:UWW327677 UMZ327677:UNA327677 UDD327677:UDE327677 TTH327677:TTI327677 TJL327677:TJM327677 SZP327677:SZQ327677 SPT327677:SPU327677 SFX327677:SFY327677 RWB327677:RWC327677 RMF327677:RMG327677 RCJ327677:RCK327677 QSN327677:QSO327677 QIR327677:QIS327677 PYV327677:PYW327677 POZ327677:PPA327677 PFD327677:PFE327677 OVH327677:OVI327677 OLL327677:OLM327677 OBP327677:OBQ327677 NRT327677:NRU327677 NHX327677:NHY327677 MYB327677:MYC327677 MOF327677:MOG327677 MEJ327677:MEK327677 LUN327677:LUO327677 LKR327677:LKS327677 LAV327677:LAW327677 KQZ327677:KRA327677 KHD327677:KHE327677 JXH327677:JXI327677 JNL327677:JNM327677 JDP327677:JDQ327677 ITT327677:ITU327677 IJX327677:IJY327677 IAB327677:IAC327677 HQF327677:HQG327677 HGJ327677:HGK327677 GWN327677:GWO327677 GMR327677:GMS327677 GCV327677:GCW327677 FSZ327677:FTA327677 FJD327677:FJE327677 EZH327677:EZI327677 EPL327677:EPM327677 EFP327677:EFQ327677 DVT327677:DVU327677 DLX327677:DLY327677 DCB327677:DCC327677 CSF327677:CSG327677 CIJ327677:CIK327677 BYN327677:BYO327677 BOR327677:BOS327677 BEV327677:BEW327677 AUZ327677:AVA327677 ALD327677:ALE327677 ABH327677:ABI327677 RL327677:RM327677 HP327677:HQ327677 WUB262141:WUC262141 WKF262141:WKG262141 WAJ262141:WAK262141 VQN262141:VQO262141 VGR262141:VGS262141 UWV262141:UWW262141 UMZ262141:UNA262141 UDD262141:UDE262141 TTH262141:TTI262141 TJL262141:TJM262141 SZP262141:SZQ262141 SPT262141:SPU262141 SFX262141:SFY262141 RWB262141:RWC262141 RMF262141:RMG262141 RCJ262141:RCK262141 QSN262141:QSO262141 QIR262141:QIS262141 PYV262141:PYW262141 POZ262141:PPA262141 PFD262141:PFE262141 OVH262141:OVI262141 OLL262141:OLM262141 OBP262141:OBQ262141 NRT262141:NRU262141 NHX262141:NHY262141 MYB262141:MYC262141 MOF262141:MOG262141 MEJ262141:MEK262141 LUN262141:LUO262141 LKR262141:LKS262141 LAV262141:LAW262141 KQZ262141:KRA262141 KHD262141:KHE262141 JXH262141:JXI262141 JNL262141:JNM262141 JDP262141:JDQ262141 ITT262141:ITU262141 IJX262141:IJY262141 IAB262141:IAC262141 HQF262141:HQG262141 HGJ262141:HGK262141 GWN262141:GWO262141 GMR262141:GMS262141 GCV262141:GCW262141 FSZ262141:FTA262141 FJD262141:FJE262141 EZH262141:EZI262141 EPL262141:EPM262141 EFP262141:EFQ262141 DVT262141:DVU262141 DLX262141:DLY262141 DCB262141:DCC262141 CSF262141:CSG262141 CIJ262141:CIK262141 BYN262141:BYO262141 BOR262141:BOS262141 BEV262141:BEW262141 AUZ262141:AVA262141 ALD262141:ALE262141 ABH262141:ABI262141 RL262141:RM262141 HP262141:HQ262141 WUB196605:WUC196605 WKF196605:WKG196605 WAJ196605:WAK196605 VQN196605:VQO196605 VGR196605:VGS196605 UWV196605:UWW196605 UMZ196605:UNA196605 UDD196605:UDE196605 TTH196605:TTI196605 TJL196605:TJM196605 SZP196605:SZQ196605 SPT196605:SPU196605 SFX196605:SFY196605 RWB196605:RWC196605 RMF196605:RMG196605 RCJ196605:RCK196605 QSN196605:QSO196605 QIR196605:QIS196605 PYV196605:PYW196605 POZ196605:PPA196605 PFD196605:PFE196605 OVH196605:OVI196605 OLL196605:OLM196605 OBP196605:OBQ196605 NRT196605:NRU196605 NHX196605:NHY196605 MYB196605:MYC196605 MOF196605:MOG196605 MEJ196605:MEK196605 LUN196605:LUO196605 LKR196605:LKS196605 LAV196605:LAW196605 KQZ196605:KRA196605 KHD196605:KHE196605 JXH196605:JXI196605 JNL196605:JNM196605 JDP196605:JDQ196605 ITT196605:ITU196605 IJX196605:IJY196605 IAB196605:IAC196605 HQF196605:HQG196605 HGJ196605:HGK196605 GWN196605:GWO196605 GMR196605:GMS196605 GCV196605:GCW196605 FSZ196605:FTA196605 FJD196605:FJE196605 EZH196605:EZI196605 EPL196605:EPM196605 EFP196605:EFQ196605 DVT196605:DVU196605 DLX196605:DLY196605 DCB196605:DCC196605 CSF196605:CSG196605 CIJ196605:CIK196605 BYN196605:BYO196605 BOR196605:BOS196605 BEV196605:BEW196605 AUZ196605:AVA196605 ALD196605:ALE196605 ABH196605:ABI196605 RL196605:RM196605 HP196605:HQ196605 WUB131069:WUC131069 WKF131069:WKG131069 WAJ131069:WAK131069 VQN131069:VQO131069 VGR131069:VGS131069 UWV131069:UWW131069 UMZ131069:UNA131069 UDD131069:UDE131069 TTH131069:TTI131069 TJL131069:TJM131069 SZP131069:SZQ131069 SPT131069:SPU131069 SFX131069:SFY131069 RWB131069:RWC131069 RMF131069:RMG131069 RCJ131069:RCK131069 QSN131069:QSO131069 QIR131069:QIS131069 PYV131069:PYW131069 POZ131069:PPA131069 PFD131069:PFE131069 OVH131069:OVI131069 OLL131069:OLM131069 OBP131069:OBQ131069 NRT131069:NRU131069 NHX131069:NHY131069 MYB131069:MYC131069 MOF131069:MOG131069 MEJ131069:MEK131069 LUN131069:LUO131069 LKR131069:LKS131069 LAV131069:LAW131069 KQZ131069:KRA131069 KHD131069:KHE131069 JXH131069:JXI131069 JNL131069:JNM131069 JDP131069:JDQ131069 ITT131069:ITU131069 IJX131069:IJY131069 IAB131069:IAC131069 HQF131069:HQG131069 HGJ131069:HGK131069 GWN131069:GWO131069 GMR131069:GMS131069 GCV131069:GCW131069 FSZ131069:FTA131069 FJD131069:FJE131069 EZH131069:EZI131069 EPL131069:EPM131069 EFP131069:EFQ131069 DVT131069:DVU131069 DLX131069:DLY131069 DCB131069:DCC131069 CSF131069:CSG131069 CIJ131069:CIK131069 BYN131069:BYO131069 BOR131069:BOS131069 BEV131069:BEW131069 AUZ131069:AVA131069 ALD131069:ALE131069 ABH131069:ABI131069 RL131069:RM131069 HP131069:HQ131069 WUB65533:WUC65533 WKF65533:WKG65533 WAJ65533:WAK65533 VQN65533:VQO65533 VGR65533:VGS65533 UWV65533:UWW65533 UMZ65533:UNA65533 UDD65533:UDE65533 TTH65533:TTI65533 TJL65533:TJM65533 SZP65533:SZQ65533 SPT65533:SPU65533 SFX65533:SFY65533 RWB65533:RWC65533 RMF65533:RMG65533 RCJ65533:RCK65533 QSN65533:QSO65533 QIR65533:QIS65533 PYV65533:PYW65533 POZ65533:PPA65533 PFD65533:PFE65533 OVH65533:OVI65533 OLL65533:OLM65533 OBP65533:OBQ65533 NRT65533:NRU65533 NHX65533:NHY65533 MYB65533:MYC65533 MOF65533:MOG65533 MEJ65533:MEK65533 LUN65533:LUO65533 LKR65533:LKS65533 LAV65533:LAW65533 KQZ65533:KRA65533 KHD65533:KHE65533 JXH65533:JXI65533 JNL65533:JNM65533 JDP65533:JDQ65533 ITT65533:ITU65533 IJX65533:IJY65533 IAB65533:IAC65533 HQF65533:HQG65533 HGJ65533:HGK65533 GWN65533:GWO65533 GMR65533:GMS65533 GCV65533:GCW65533 FSZ65533:FTA65533 FJD65533:FJE65533 EZH65533:EZI65533 EPL65533:EPM65533 EFP65533:EFQ65533 DVT65533:DVU65533 DLX65533:DLY65533 DCB65533:DCC65533 CSF65533:CSG65533 CIJ65533:CIK65533 BYN65533:BYO65533 BOR65533:BOS65533 BEV65533:BEW65533 AUZ65533:AVA65533 ALD65533:ALE65533 ABH65533:ABI65533 RL65533:RM65533 HP65533:HQ65533 A131069:B131069 A196605:B196605 A262141:B262141 A327677:B327677 A393213:B393213 A458749:B458749 A524285:B524285 A589821:B589821 A655357:B655357 A720893:B720893 A786429:B786429 A851965:B851965 A917501:B917501 A983037:B983037 A65533:B65533 WUB4:WUC4 WKF4:WKG4 WAJ4:WAK4 VQN4:VQO4 VGR4:VGS4 UWV4:UWW4 UMZ4:UNA4 UDD4:UDE4 TTH4:TTI4 TJL4:TJM4 SZP4:SZQ4 SPT4:SPU4 SFX4:SFY4 RWB4:RWC4 RMF4:RMG4 RCJ4:RCK4 QSN4:QSO4 QIR4:QIS4 PYV4:PYW4 POZ4:PPA4 PFD4:PFE4 OVH4:OVI4 OLL4:OLM4 OBP4:OBQ4 NRT4:NRU4 NHX4:NHY4 MYB4:MYC4 MOF4:MOG4 MEJ4:MEK4 LUN4:LUO4 LKR4:LKS4 LAV4:LAW4 KQZ4:KRA4 KHD4:KHE4 JXH4:JXI4 JNL4:JNM4 JDP4:JDQ4 ITT4:ITU4 IJX4:IJY4 IAB4:IAC4 HQF4:HQG4 HGJ4:HGK4 GWN4:GWO4 GMR4:GMS4 GCV4:GCW4 FSZ4:FTA4 FJD4:FJE4 EZH4:EZI4 EPL4:EPM4 EFP4:EFQ4 DVT4:DVU4 DLX4:DLY4 DCB4:DCC4 CSF4:CSG4 CIJ4:CIK4 BYN4:BYO4 BOR4:BOS4 BEV4:BEW4 AUZ4:AVA4 ALD4:ALE4 ABH4:ABI4 RL4:RM4 HP4:HQ4 A4:B4"/>
  </dataValidations>
  <printOptions horizontalCentered="1"/>
  <pageMargins left="0.70866141732283472" right="0.70866141732283472" top="0.74803149606299213" bottom="0.74803149606299213" header="0.31496062992125984" footer="0.31496062992125984"/>
  <pageSetup paperSize="14" scale="70" orientation="landscape" r:id="rId1"/>
  <headerFooter>
    <oddFooter>Página &amp;P</oddFooter>
  </headerFooter>
</worksheet>
</file>

<file path=xl/worksheets/sheet15.xml><?xml version="1.0" encoding="utf-8"?>
<worksheet xmlns="http://schemas.openxmlformats.org/spreadsheetml/2006/main" xmlns:r="http://schemas.openxmlformats.org/officeDocument/2006/relationships">
  <sheetPr>
    <tabColor rgb="FFFFC000"/>
  </sheetPr>
  <dimension ref="A1:AB44"/>
  <sheetViews>
    <sheetView tabSelected="1" topLeftCell="A28" zoomScale="56" zoomScaleNormal="56" workbookViewId="0">
      <selection activeCell="L39" sqref="L39"/>
    </sheetView>
  </sheetViews>
  <sheetFormatPr baseColWidth="10" defaultColWidth="11.54296875" defaultRowHeight="15"/>
  <cols>
    <col min="1" max="1" width="28.08984375" style="690" customWidth="1"/>
    <col min="2" max="2" width="32" style="690" customWidth="1"/>
    <col min="3" max="3" width="20.90625" style="690" customWidth="1"/>
    <col min="4" max="4" width="8.81640625" style="690" customWidth="1"/>
    <col min="5" max="5" width="4.90625" style="690" hidden="1" customWidth="1"/>
    <col min="6" max="6" width="4.36328125" style="690" hidden="1" customWidth="1"/>
    <col min="7" max="7" width="4.453125" style="690" hidden="1" customWidth="1"/>
    <col min="8" max="8" width="5.36328125" style="690" hidden="1" customWidth="1"/>
    <col min="9" max="9" width="8.1796875" style="690" customWidth="1"/>
    <col min="10" max="10" width="41.6328125" style="692" customWidth="1"/>
    <col min="11" max="12" width="16.6328125" style="690" customWidth="1"/>
    <col min="13" max="226" width="11.54296875" style="690"/>
    <col min="227" max="227" width="19.90625" style="690" customWidth="1"/>
    <col min="228" max="228" width="28.453125" style="690" customWidth="1"/>
    <col min="229" max="229" width="11.81640625" style="690" customWidth="1"/>
    <col min="230" max="230" width="8.81640625" style="690" customWidth="1"/>
    <col min="231" max="231" width="4.90625" style="690" customWidth="1"/>
    <col min="232" max="232" width="4.36328125" style="690" customWidth="1"/>
    <col min="233" max="233" width="4.453125" style="690" customWidth="1"/>
    <col min="234" max="234" width="5.36328125" style="690" customWidth="1"/>
    <col min="235" max="237" width="11.54296875" style="690"/>
    <col min="238" max="238" width="4.81640625" style="690" customWidth="1"/>
    <col min="239" max="239" width="8" style="690" customWidth="1"/>
    <col min="240" max="240" width="5.36328125" style="690" customWidth="1"/>
    <col min="241" max="241" width="7.6328125" style="690" customWidth="1"/>
    <col min="242" max="242" width="5.6328125" style="690" customWidth="1"/>
    <col min="243" max="243" width="7.6328125" style="690" customWidth="1"/>
    <col min="244" max="244" width="5.36328125" style="690" customWidth="1"/>
    <col min="245" max="245" width="8.6328125" style="690" customWidth="1"/>
    <col min="246" max="246" width="4.36328125" style="690" customWidth="1"/>
    <col min="247" max="247" width="8.453125" style="690" customWidth="1"/>
    <col min="248" max="248" width="4.1796875" style="690" customWidth="1"/>
    <col min="249" max="249" width="8.08984375" style="690" customWidth="1"/>
    <col min="250" max="250" width="8" style="690" customWidth="1"/>
    <col min="251" max="251" width="8.36328125" style="690" customWidth="1"/>
    <col min="252" max="252" width="6.08984375" style="690" customWidth="1"/>
    <col min="253" max="253" width="7.6328125" style="690" customWidth="1"/>
    <col min="254" max="254" width="6.36328125" style="690" customWidth="1"/>
    <col min="255" max="255" width="5.6328125" style="690" customWidth="1"/>
    <col min="256" max="256" width="6.81640625" style="690" customWidth="1"/>
    <col min="257" max="257" width="5.1796875" style="690" customWidth="1"/>
    <col min="258" max="258" width="12.81640625" style="690" customWidth="1"/>
    <col min="259" max="259" width="14.81640625" style="690" customWidth="1"/>
    <col min="260" max="482" width="11.54296875" style="690"/>
    <col min="483" max="483" width="19.90625" style="690" customWidth="1"/>
    <col min="484" max="484" width="28.453125" style="690" customWidth="1"/>
    <col min="485" max="485" width="11.81640625" style="690" customWidth="1"/>
    <col min="486" max="486" width="8.81640625" style="690" customWidth="1"/>
    <col min="487" max="487" width="4.90625" style="690" customWidth="1"/>
    <col min="488" max="488" width="4.36328125" style="690" customWidth="1"/>
    <col min="489" max="489" width="4.453125" style="690" customWidth="1"/>
    <col min="490" max="490" width="5.36328125" style="690" customWidth="1"/>
    <col min="491" max="493" width="11.54296875" style="690"/>
    <col min="494" max="494" width="4.81640625" style="690" customWidth="1"/>
    <col min="495" max="495" width="8" style="690" customWidth="1"/>
    <col min="496" max="496" width="5.36328125" style="690" customWidth="1"/>
    <col min="497" max="497" width="7.6328125" style="690" customWidth="1"/>
    <col min="498" max="498" width="5.6328125" style="690" customWidth="1"/>
    <col min="499" max="499" width="7.6328125" style="690" customWidth="1"/>
    <col min="500" max="500" width="5.36328125" style="690" customWidth="1"/>
    <col min="501" max="501" width="8.6328125" style="690" customWidth="1"/>
    <col min="502" max="502" width="4.36328125" style="690" customWidth="1"/>
    <col min="503" max="503" width="8.453125" style="690" customWidth="1"/>
    <col min="504" max="504" width="4.1796875" style="690" customWidth="1"/>
    <col min="505" max="505" width="8.08984375" style="690" customWidth="1"/>
    <col min="506" max="506" width="8" style="690" customWidth="1"/>
    <col min="507" max="507" width="8.36328125" style="690" customWidth="1"/>
    <col min="508" max="508" width="6.08984375" style="690" customWidth="1"/>
    <col min="509" max="509" width="7.6328125" style="690" customWidth="1"/>
    <col min="510" max="510" width="6.36328125" style="690" customWidth="1"/>
    <col min="511" max="511" width="5.6328125" style="690" customWidth="1"/>
    <col min="512" max="512" width="6.81640625" style="690" customWidth="1"/>
    <col min="513" max="513" width="5.1796875" style="690" customWidth="1"/>
    <col min="514" max="514" width="12.81640625" style="690" customWidth="1"/>
    <col min="515" max="515" width="14.81640625" style="690" customWidth="1"/>
    <col min="516" max="738" width="11.54296875" style="690"/>
    <col min="739" max="739" width="19.90625" style="690" customWidth="1"/>
    <col min="740" max="740" width="28.453125" style="690" customWidth="1"/>
    <col min="741" max="741" width="11.81640625" style="690" customWidth="1"/>
    <col min="742" max="742" width="8.81640625" style="690" customWidth="1"/>
    <col min="743" max="743" width="4.90625" style="690" customWidth="1"/>
    <col min="744" max="744" width="4.36328125" style="690" customWidth="1"/>
    <col min="745" max="745" width="4.453125" style="690" customWidth="1"/>
    <col min="746" max="746" width="5.36328125" style="690" customWidth="1"/>
    <col min="747" max="749" width="11.54296875" style="690"/>
    <col min="750" max="750" width="4.81640625" style="690" customWidth="1"/>
    <col min="751" max="751" width="8" style="690" customWidth="1"/>
    <col min="752" max="752" width="5.36328125" style="690" customWidth="1"/>
    <col min="753" max="753" width="7.6328125" style="690" customWidth="1"/>
    <col min="754" max="754" width="5.6328125" style="690" customWidth="1"/>
    <col min="755" max="755" width="7.6328125" style="690" customWidth="1"/>
    <col min="756" max="756" width="5.36328125" style="690" customWidth="1"/>
    <col min="757" max="757" width="8.6328125" style="690" customWidth="1"/>
    <col min="758" max="758" width="4.36328125" style="690" customWidth="1"/>
    <col min="759" max="759" width="8.453125" style="690" customWidth="1"/>
    <col min="760" max="760" width="4.1796875" style="690" customWidth="1"/>
    <col min="761" max="761" width="8.08984375" style="690" customWidth="1"/>
    <col min="762" max="762" width="8" style="690" customWidth="1"/>
    <col min="763" max="763" width="8.36328125" style="690" customWidth="1"/>
    <col min="764" max="764" width="6.08984375" style="690" customWidth="1"/>
    <col min="765" max="765" width="7.6328125" style="690" customWidth="1"/>
    <col min="766" max="766" width="6.36328125" style="690" customWidth="1"/>
    <col min="767" max="767" width="5.6328125" style="690" customWidth="1"/>
    <col min="768" max="768" width="6.81640625" style="690" customWidth="1"/>
    <col min="769" max="769" width="5.1796875" style="690" customWidth="1"/>
    <col min="770" max="770" width="12.81640625" style="690" customWidth="1"/>
    <col min="771" max="771" width="14.81640625" style="690" customWidth="1"/>
    <col min="772" max="994" width="11.54296875" style="690"/>
    <col min="995" max="995" width="19.90625" style="690" customWidth="1"/>
    <col min="996" max="996" width="28.453125" style="690" customWidth="1"/>
    <col min="997" max="997" width="11.81640625" style="690" customWidth="1"/>
    <col min="998" max="998" width="8.81640625" style="690" customWidth="1"/>
    <col min="999" max="999" width="4.90625" style="690" customWidth="1"/>
    <col min="1000" max="1000" width="4.36328125" style="690" customWidth="1"/>
    <col min="1001" max="1001" width="4.453125" style="690" customWidth="1"/>
    <col min="1002" max="1002" width="5.36328125" style="690" customWidth="1"/>
    <col min="1003" max="1005" width="11.54296875" style="690"/>
    <col min="1006" max="1006" width="4.81640625" style="690" customWidth="1"/>
    <col min="1007" max="1007" width="8" style="690" customWidth="1"/>
    <col min="1008" max="1008" width="5.36328125" style="690" customWidth="1"/>
    <col min="1009" max="1009" width="7.6328125" style="690" customWidth="1"/>
    <col min="1010" max="1010" width="5.6328125" style="690" customWidth="1"/>
    <col min="1011" max="1011" width="7.6328125" style="690" customWidth="1"/>
    <col min="1012" max="1012" width="5.36328125" style="690" customWidth="1"/>
    <col min="1013" max="1013" width="8.6328125" style="690" customWidth="1"/>
    <col min="1014" max="1014" width="4.36328125" style="690" customWidth="1"/>
    <col min="1015" max="1015" width="8.453125" style="690" customWidth="1"/>
    <col min="1016" max="1016" width="4.1796875" style="690" customWidth="1"/>
    <col min="1017" max="1017" width="8.08984375" style="690" customWidth="1"/>
    <col min="1018" max="1018" width="8" style="690" customWidth="1"/>
    <col min="1019" max="1019" width="8.36328125" style="690" customWidth="1"/>
    <col min="1020" max="1020" width="6.08984375" style="690" customWidth="1"/>
    <col min="1021" max="1021" width="7.6328125" style="690" customWidth="1"/>
    <col min="1022" max="1022" width="6.36328125" style="690" customWidth="1"/>
    <col min="1023" max="1023" width="5.6328125" style="690" customWidth="1"/>
    <col min="1024" max="1024" width="6.81640625" style="690" customWidth="1"/>
    <col min="1025" max="1025" width="5.1796875" style="690" customWidth="1"/>
    <col min="1026" max="1026" width="12.81640625" style="690" customWidth="1"/>
    <col min="1027" max="1027" width="14.81640625" style="690" customWidth="1"/>
    <col min="1028" max="1250" width="11.54296875" style="690"/>
    <col min="1251" max="1251" width="19.90625" style="690" customWidth="1"/>
    <col min="1252" max="1252" width="28.453125" style="690" customWidth="1"/>
    <col min="1253" max="1253" width="11.81640625" style="690" customWidth="1"/>
    <col min="1254" max="1254" width="8.81640625" style="690" customWidth="1"/>
    <col min="1255" max="1255" width="4.90625" style="690" customWidth="1"/>
    <col min="1256" max="1256" width="4.36328125" style="690" customWidth="1"/>
    <col min="1257" max="1257" width="4.453125" style="690" customWidth="1"/>
    <col min="1258" max="1258" width="5.36328125" style="690" customWidth="1"/>
    <col min="1259" max="1261" width="11.54296875" style="690"/>
    <col min="1262" max="1262" width="4.81640625" style="690" customWidth="1"/>
    <col min="1263" max="1263" width="8" style="690" customWidth="1"/>
    <col min="1264" max="1264" width="5.36328125" style="690" customWidth="1"/>
    <col min="1265" max="1265" width="7.6328125" style="690" customWidth="1"/>
    <col min="1266" max="1266" width="5.6328125" style="690" customWidth="1"/>
    <col min="1267" max="1267" width="7.6328125" style="690" customWidth="1"/>
    <col min="1268" max="1268" width="5.36328125" style="690" customWidth="1"/>
    <col min="1269" max="1269" width="8.6328125" style="690" customWidth="1"/>
    <col min="1270" max="1270" width="4.36328125" style="690" customWidth="1"/>
    <col min="1271" max="1271" width="8.453125" style="690" customWidth="1"/>
    <col min="1272" max="1272" width="4.1796875" style="690" customWidth="1"/>
    <col min="1273" max="1273" width="8.08984375" style="690" customWidth="1"/>
    <col min="1274" max="1274" width="8" style="690" customWidth="1"/>
    <col min="1275" max="1275" width="8.36328125" style="690" customWidth="1"/>
    <col min="1276" max="1276" width="6.08984375" style="690" customWidth="1"/>
    <col min="1277" max="1277" width="7.6328125" style="690" customWidth="1"/>
    <col min="1278" max="1278" width="6.36328125" style="690" customWidth="1"/>
    <col min="1279" max="1279" width="5.6328125" style="690" customWidth="1"/>
    <col min="1280" max="1280" width="6.81640625" style="690" customWidth="1"/>
    <col min="1281" max="1281" width="5.1796875" style="690" customWidth="1"/>
    <col min="1282" max="1282" width="12.81640625" style="690" customWidth="1"/>
    <col min="1283" max="1283" width="14.81640625" style="690" customWidth="1"/>
    <col min="1284" max="1506" width="11.54296875" style="690"/>
    <col min="1507" max="1507" width="19.90625" style="690" customWidth="1"/>
    <col min="1508" max="1508" width="28.453125" style="690" customWidth="1"/>
    <col min="1509" max="1509" width="11.81640625" style="690" customWidth="1"/>
    <col min="1510" max="1510" width="8.81640625" style="690" customWidth="1"/>
    <col min="1511" max="1511" width="4.90625" style="690" customWidth="1"/>
    <col min="1512" max="1512" width="4.36328125" style="690" customWidth="1"/>
    <col min="1513" max="1513" width="4.453125" style="690" customWidth="1"/>
    <col min="1514" max="1514" width="5.36328125" style="690" customWidth="1"/>
    <col min="1515" max="1517" width="11.54296875" style="690"/>
    <col min="1518" max="1518" width="4.81640625" style="690" customWidth="1"/>
    <col min="1519" max="1519" width="8" style="690" customWidth="1"/>
    <col min="1520" max="1520" width="5.36328125" style="690" customWidth="1"/>
    <col min="1521" max="1521" width="7.6328125" style="690" customWidth="1"/>
    <col min="1522" max="1522" width="5.6328125" style="690" customWidth="1"/>
    <col min="1523" max="1523" width="7.6328125" style="690" customWidth="1"/>
    <col min="1524" max="1524" width="5.36328125" style="690" customWidth="1"/>
    <col min="1525" max="1525" width="8.6328125" style="690" customWidth="1"/>
    <col min="1526" max="1526" width="4.36328125" style="690" customWidth="1"/>
    <col min="1527" max="1527" width="8.453125" style="690" customWidth="1"/>
    <col min="1528" max="1528" width="4.1796875" style="690" customWidth="1"/>
    <col min="1529" max="1529" width="8.08984375" style="690" customWidth="1"/>
    <col min="1530" max="1530" width="8" style="690" customWidth="1"/>
    <col min="1531" max="1531" width="8.36328125" style="690" customWidth="1"/>
    <col min="1532" max="1532" width="6.08984375" style="690" customWidth="1"/>
    <col min="1533" max="1533" width="7.6328125" style="690" customWidth="1"/>
    <col min="1534" max="1534" width="6.36328125" style="690" customWidth="1"/>
    <col min="1535" max="1535" width="5.6328125" style="690" customWidth="1"/>
    <col min="1536" max="1536" width="6.81640625" style="690" customWidth="1"/>
    <col min="1537" max="1537" width="5.1796875" style="690" customWidth="1"/>
    <col min="1538" max="1538" width="12.81640625" style="690" customWidth="1"/>
    <col min="1539" max="1539" width="14.81640625" style="690" customWidth="1"/>
    <col min="1540" max="1762" width="11.54296875" style="690"/>
    <col min="1763" max="1763" width="19.90625" style="690" customWidth="1"/>
    <col min="1764" max="1764" width="28.453125" style="690" customWidth="1"/>
    <col min="1765" max="1765" width="11.81640625" style="690" customWidth="1"/>
    <col min="1766" max="1766" width="8.81640625" style="690" customWidth="1"/>
    <col min="1767" max="1767" width="4.90625" style="690" customWidth="1"/>
    <col min="1768" max="1768" width="4.36328125" style="690" customWidth="1"/>
    <col min="1769" max="1769" width="4.453125" style="690" customWidth="1"/>
    <col min="1770" max="1770" width="5.36328125" style="690" customWidth="1"/>
    <col min="1771" max="1773" width="11.54296875" style="690"/>
    <col min="1774" max="1774" width="4.81640625" style="690" customWidth="1"/>
    <col min="1775" max="1775" width="8" style="690" customWidth="1"/>
    <col min="1776" max="1776" width="5.36328125" style="690" customWidth="1"/>
    <col min="1777" max="1777" width="7.6328125" style="690" customWidth="1"/>
    <col min="1778" max="1778" width="5.6328125" style="690" customWidth="1"/>
    <col min="1779" max="1779" width="7.6328125" style="690" customWidth="1"/>
    <col min="1780" max="1780" width="5.36328125" style="690" customWidth="1"/>
    <col min="1781" max="1781" width="8.6328125" style="690" customWidth="1"/>
    <col min="1782" max="1782" width="4.36328125" style="690" customWidth="1"/>
    <col min="1783" max="1783" width="8.453125" style="690" customWidth="1"/>
    <col min="1784" max="1784" width="4.1796875" style="690" customWidth="1"/>
    <col min="1785" max="1785" width="8.08984375" style="690" customWidth="1"/>
    <col min="1786" max="1786" width="8" style="690" customWidth="1"/>
    <col min="1787" max="1787" width="8.36328125" style="690" customWidth="1"/>
    <col min="1788" max="1788" width="6.08984375" style="690" customWidth="1"/>
    <col min="1789" max="1789" width="7.6328125" style="690" customWidth="1"/>
    <col min="1790" max="1790" width="6.36328125" style="690" customWidth="1"/>
    <col min="1791" max="1791" width="5.6328125" style="690" customWidth="1"/>
    <col min="1792" max="1792" width="6.81640625" style="690" customWidth="1"/>
    <col min="1793" max="1793" width="5.1796875" style="690" customWidth="1"/>
    <col min="1794" max="1794" width="12.81640625" style="690" customWidth="1"/>
    <col min="1795" max="1795" width="14.81640625" style="690" customWidth="1"/>
    <col min="1796" max="2018" width="11.54296875" style="690"/>
    <col min="2019" max="2019" width="19.90625" style="690" customWidth="1"/>
    <col min="2020" max="2020" width="28.453125" style="690" customWidth="1"/>
    <col min="2021" max="2021" width="11.81640625" style="690" customWidth="1"/>
    <col min="2022" max="2022" width="8.81640625" style="690" customWidth="1"/>
    <col min="2023" max="2023" width="4.90625" style="690" customWidth="1"/>
    <col min="2024" max="2024" width="4.36328125" style="690" customWidth="1"/>
    <col min="2025" max="2025" width="4.453125" style="690" customWidth="1"/>
    <col min="2026" max="2026" width="5.36328125" style="690" customWidth="1"/>
    <col min="2027" max="2029" width="11.54296875" style="690"/>
    <col min="2030" max="2030" width="4.81640625" style="690" customWidth="1"/>
    <col min="2031" max="2031" width="8" style="690" customWidth="1"/>
    <col min="2032" max="2032" width="5.36328125" style="690" customWidth="1"/>
    <col min="2033" max="2033" width="7.6328125" style="690" customWidth="1"/>
    <col min="2034" max="2034" width="5.6328125" style="690" customWidth="1"/>
    <col min="2035" max="2035" width="7.6328125" style="690" customWidth="1"/>
    <col min="2036" max="2036" width="5.36328125" style="690" customWidth="1"/>
    <col min="2037" max="2037" width="8.6328125" style="690" customWidth="1"/>
    <col min="2038" max="2038" width="4.36328125" style="690" customWidth="1"/>
    <col min="2039" max="2039" width="8.453125" style="690" customWidth="1"/>
    <col min="2040" max="2040" width="4.1796875" style="690" customWidth="1"/>
    <col min="2041" max="2041" width="8.08984375" style="690" customWidth="1"/>
    <col min="2042" max="2042" width="8" style="690" customWidth="1"/>
    <col min="2043" max="2043" width="8.36328125" style="690" customWidth="1"/>
    <col min="2044" max="2044" width="6.08984375" style="690" customWidth="1"/>
    <col min="2045" max="2045" width="7.6328125" style="690" customWidth="1"/>
    <col min="2046" max="2046" width="6.36328125" style="690" customWidth="1"/>
    <col min="2047" max="2047" width="5.6328125" style="690" customWidth="1"/>
    <col min="2048" max="2048" width="6.81640625" style="690" customWidth="1"/>
    <col min="2049" max="2049" width="5.1796875" style="690" customWidth="1"/>
    <col min="2050" max="2050" width="12.81640625" style="690" customWidth="1"/>
    <col min="2051" max="2051" width="14.81640625" style="690" customWidth="1"/>
    <col min="2052" max="2274" width="11.54296875" style="690"/>
    <col min="2275" max="2275" width="19.90625" style="690" customWidth="1"/>
    <col min="2276" max="2276" width="28.453125" style="690" customWidth="1"/>
    <col min="2277" max="2277" width="11.81640625" style="690" customWidth="1"/>
    <col min="2278" max="2278" width="8.81640625" style="690" customWidth="1"/>
    <col min="2279" max="2279" width="4.90625" style="690" customWidth="1"/>
    <col min="2280" max="2280" width="4.36328125" style="690" customWidth="1"/>
    <col min="2281" max="2281" width="4.453125" style="690" customWidth="1"/>
    <col min="2282" max="2282" width="5.36328125" style="690" customWidth="1"/>
    <col min="2283" max="2285" width="11.54296875" style="690"/>
    <col min="2286" max="2286" width="4.81640625" style="690" customWidth="1"/>
    <col min="2287" max="2287" width="8" style="690" customWidth="1"/>
    <col min="2288" max="2288" width="5.36328125" style="690" customWidth="1"/>
    <col min="2289" max="2289" width="7.6328125" style="690" customWidth="1"/>
    <col min="2290" max="2290" width="5.6328125" style="690" customWidth="1"/>
    <col min="2291" max="2291" width="7.6328125" style="690" customWidth="1"/>
    <col min="2292" max="2292" width="5.36328125" style="690" customWidth="1"/>
    <col min="2293" max="2293" width="8.6328125" style="690" customWidth="1"/>
    <col min="2294" max="2294" width="4.36328125" style="690" customWidth="1"/>
    <col min="2295" max="2295" width="8.453125" style="690" customWidth="1"/>
    <col min="2296" max="2296" width="4.1796875" style="690" customWidth="1"/>
    <col min="2297" max="2297" width="8.08984375" style="690" customWidth="1"/>
    <col min="2298" max="2298" width="8" style="690" customWidth="1"/>
    <col min="2299" max="2299" width="8.36328125" style="690" customWidth="1"/>
    <col min="2300" max="2300" width="6.08984375" style="690" customWidth="1"/>
    <col min="2301" max="2301" width="7.6328125" style="690" customWidth="1"/>
    <col min="2302" max="2302" width="6.36328125" style="690" customWidth="1"/>
    <col min="2303" max="2303" width="5.6328125" style="690" customWidth="1"/>
    <col min="2304" max="2304" width="6.81640625" style="690" customWidth="1"/>
    <col min="2305" max="2305" width="5.1796875" style="690" customWidth="1"/>
    <col min="2306" max="2306" width="12.81640625" style="690" customWidth="1"/>
    <col min="2307" max="2307" width="14.81640625" style="690" customWidth="1"/>
    <col min="2308" max="2530" width="11.54296875" style="690"/>
    <col min="2531" max="2531" width="19.90625" style="690" customWidth="1"/>
    <col min="2532" max="2532" width="28.453125" style="690" customWidth="1"/>
    <col min="2533" max="2533" width="11.81640625" style="690" customWidth="1"/>
    <col min="2534" max="2534" width="8.81640625" style="690" customWidth="1"/>
    <col min="2535" max="2535" width="4.90625" style="690" customWidth="1"/>
    <col min="2536" max="2536" width="4.36328125" style="690" customWidth="1"/>
    <col min="2537" max="2537" width="4.453125" style="690" customWidth="1"/>
    <col min="2538" max="2538" width="5.36328125" style="690" customWidth="1"/>
    <col min="2539" max="2541" width="11.54296875" style="690"/>
    <col min="2542" max="2542" width="4.81640625" style="690" customWidth="1"/>
    <col min="2543" max="2543" width="8" style="690" customWidth="1"/>
    <col min="2544" max="2544" width="5.36328125" style="690" customWidth="1"/>
    <col min="2545" max="2545" width="7.6328125" style="690" customWidth="1"/>
    <col min="2546" max="2546" width="5.6328125" style="690" customWidth="1"/>
    <col min="2547" max="2547" width="7.6328125" style="690" customWidth="1"/>
    <col min="2548" max="2548" width="5.36328125" style="690" customWidth="1"/>
    <col min="2549" max="2549" width="8.6328125" style="690" customWidth="1"/>
    <col min="2550" max="2550" width="4.36328125" style="690" customWidth="1"/>
    <col min="2551" max="2551" width="8.453125" style="690" customWidth="1"/>
    <col min="2552" max="2552" width="4.1796875" style="690" customWidth="1"/>
    <col min="2553" max="2553" width="8.08984375" style="690" customWidth="1"/>
    <col min="2554" max="2554" width="8" style="690" customWidth="1"/>
    <col min="2555" max="2555" width="8.36328125" style="690" customWidth="1"/>
    <col min="2556" max="2556" width="6.08984375" style="690" customWidth="1"/>
    <col min="2557" max="2557" width="7.6328125" style="690" customWidth="1"/>
    <col min="2558" max="2558" width="6.36328125" style="690" customWidth="1"/>
    <col min="2559" max="2559" width="5.6328125" style="690" customWidth="1"/>
    <col min="2560" max="2560" width="6.81640625" style="690" customWidth="1"/>
    <col min="2561" max="2561" width="5.1796875" style="690" customWidth="1"/>
    <col min="2562" max="2562" width="12.81640625" style="690" customWidth="1"/>
    <col min="2563" max="2563" width="14.81640625" style="690" customWidth="1"/>
    <col min="2564" max="2786" width="11.54296875" style="690"/>
    <col min="2787" max="2787" width="19.90625" style="690" customWidth="1"/>
    <col min="2788" max="2788" width="28.453125" style="690" customWidth="1"/>
    <col min="2789" max="2789" width="11.81640625" style="690" customWidth="1"/>
    <col min="2790" max="2790" width="8.81640625" style="690" customWidth="1"/>
    <col min="2791" max="2791" width="4.90625" style="690" customWidth="1"/>
    <col min="2792" max="2792" width="4.36328125" style="690" customWidth="1"/>
    <col min="2793" max="2793" width="4.453125" style="690" customWidth="1"/>
    <col min="2794" max="2794" width="5.36328125" style="690" customWidth="1"/>
    <col min="2795" max="2797" width="11.54296875" style="690"/>
    <col min="2798" max="2798" width="4.81640625" style="690" customWidth="1"/>
    <col min="2799" max="2799" width="8" style="690" customWidth="1"/>
    <col min="2800" max="2800" width="5.36328125" style="690" customWidth="1"/>
    <col min="2801" max="2801" width="7.6328125" style="690" customWidth="1"/>
    <col min="2802" max="2802" width="5.6328125" style="690" customWidth="1"/>
    <col min="2803" max="2803" width="7.6328125" style="690" customWidth="1"/>
    <col min="2804" max="2804" width="5.36328125" style="690" customWidth="1"/>
    <col min="2805" max="2805" width="8.6328125" style="690" customWidth="1"/>
    <col min="2806" max="2806" width="4.36328125" style="690" customWidth="1"/>
    <col min="2807" max="2807" width="8.453125" style="690" customWidth="1"/>
    <col min="2808" max="2808" width="4.1796875" style="690" customWidth="1"/>
    <col min="2809" max="2809" width="8.08984375" style="690" customWidth="1"/>
    <col min="2810" max="2810" width="8" style="690" customWidth="1"/>
    <col min="2811" max="2811" width="8.36328125" style="690" customWidth="1"/>
    <col min="2812" max="2812" width="6.08984375" style="690" customWidth="1"/>
    <col min="2813" max="2813" width="7.6328125" style="690" customWidth="1"/>
    <col min="2814" max="2814" width="6.36328125" style="690" customWidth="1"/>
    <col min="2815" max="2815" width="5.6328125" style="690" customWidth="1"/>
    <col min="2816" max="2816" width="6.81640625" style="690" customWidth="1"/>
    <col min="2817" max="2817" width="5.1796875" style="690" customWidth="1"/>
    <col min="2818" max="2818" width="12.81640625" style="690" customWidth="1"/>
    <col min="2819" max="2819" width="14.81640625" style="690" customWidth="1"/>
    <col min="2820" max="3042" width="11.54296875" style="690"/>
    <col min="3043" max="3043" width="19.90625" style="690" customWidth="1"/>
    <col min="3044" max="3044" width="28.453125" style="690" customWidth="1"/>
    <col min="3045" max="3045" width="11.81640625" style="690" customWidth="1"/>
    <col min="3046" max="3046" width="8.81640625" style="690" customWidth="1"/>
    <col min="3047" max="3047" width="4.90625" style="690" customWidth="1"/>
    <col min="3048" max="3048" width="4.36328125" style="690" customWidth="1"/>
    <col min="3049" max="3049" width="4.453125" style="690" customWidth="1"/>
    <col min="3050" max="3050" width="5.36328125" style="690" customWidth="1"/>
    <col min="3051" max="3053" width="11.54296875" style="690"/>
    <col min="3054" max="3054" width="4.81640625" style="690" customWidth="1"/>
    <col min="3055" max="3055" width="8" style="690" customWidth="1"/>
    <col min="3056" max="3056" width="5.36328125" style="690" customWidth="1"/>
    <col min="3057" max="3057" width="7.6328125" style="690" customWidth="1"/>
    <col min="3058" max="3058" width="5.6328125" style="690" customWidth="1"/>
    <col min="3059" max="3059" width="7.6328125" style="690" customWidth="1"/>
    <col min="3060" max="3060" width="5.36328125" style="690" customWidth="1"/>
    <col min="3061" max="3061" width="8.6328125" style="690" customWidth="1"/>
    <col min="3062" max="3062" width="4.36328125" style="690" customWidth="1"/>
    <col min="3063" max="3063" width="8.453125" style="690" customWidth="1"/>
    <col min="3064" max="3064" width="4.1796875" style="690" customWidth="1"/>
    <col min="3065" max="3065" width="8.08984375" style="690" customWidth="1"/>
    <col min="3066" max="3066" width="8" style="690" customWidth="1"/>
    <col min="3067" max="3067" width="8.36328125" style="690" customWidth="1"/>
    <col min="3068" max="3068" width="6.08984375" style="690" customWidth="1"/>
    <col min="3069" max="3069" width="7.6328125" style="690" customWidth="1"/>
    <col min="3070" max="3070" width="6.36328125" style="690" customWidth="1"/>
    <col min="3071" max="3071" width="5.6328125" style="690" customWidth="1"/>
    <col min="3072" max="3072" width="6.81640625" style="690" customWidth="1"/>
    <col min="3073" max="3073" width="5.1796875" style="690" customWidth="1"/>
    <col min="3074" max="3074" width="12.81640625" style="690" customWidth="1"/>
    <col min="3075" max="3075" width="14.81640625" style="690" customWidth="1"/>
    <col min="3076" max="3298" width="11.54296875" style="690"/>
    <col min="3299" max="3299" width="19.90625" style="690" customWidth="1"/>
    <col min="3300" max="3300" width="28.453125" style="690" customWidth="1"/>
    <col min="3301" max="3301" width="11.81640625" style="690" customWidth="1"/>
    <col min="3302" max="3302" width="8.81640625" style="690" customWidth="1"/>
    <col min="3303" max="3303" width="4.90625" style="690" customWidth="1"/>
    <col min="3304" max="3304" width="4.36328125" style="690" customWidth="1"/>
    <col min="3305" max="3305" width="4.453125" style="690" customWidth="1"/>
    <col min="3306" max="3306" width="5.36328125" style="690" customWidth="1"/>
    <col min="3307" max="3309" width="11.54296875" style="690"/>
    <col min="3310" max="3310" width="4.81640625" style="690" customWidth="1"/>
    <col min="3311" max="3311" width="8" style="690" customWidth="1"/>
    <col min="3312" max="3312" width="5.36328125" style="690" customWidth="1"/>
    <col min="3313" max="3313" width="7.6328125" style="690" customWidth="1"/>
    <col min="3314" max="3314" width="5.6328125" style="690" customWidth="1"/>
    <col min="3315" max="3315" width="7.6328125" style="690" customWidth="1"/>
    <col min="3316" max="3316" width="5.36328125" style="690" customWidth="1"/>
    <col min="3317" max="3317" width="8.6328125" style="690" customWidth="1"/>
    <col min="3318" max="3318" width="4.36328125" style="690" customWidth="1"/>
    <col min="3319" max="3319" width="8.453125" style="690" customWidth="1"/>
    <col min="3320" max="3320" width="4.1796875" style="690" customWidth="1"/>
    <col min="3321" max="3321" width="8.08984375" style="690" customWidth="1"/>
    <col min="3322" max="3322" width="8" style="690" customWidth="1"/>
    <col min="3323" max="3323" width="8.36328125" style="690" customWidth="1"/>
    <col min="3324" max="3324" width="6.08984375" style="690" customWidth="1"/>
    <col min="3325" max="3325" width="7.6328125" style="690" customWidth="1"/>
    <col min="3326" max="3326" width="6.36328125" style="690" customWidth="1"/>
    <col min="3327" max="3327" width="5.6328125" style="690" customWidth="1"/>
    <col min="3328" max="3328" width="6.81640625" style="690" customWidth="1"/>
    <col min="3329" max="3329" width="5.1796875" style="690" customWidth="1"/>
    <col min="3330" max="3330" width="12.81640625" style="690" customWidth="1"/>
    <col min="3331" max="3331" width="14.81640625" style="690" customWidth="1"/>
    <col min="3332" max="3554" width="11.54296875" style="690"/>
    <col min="3555" max="3555" width="19.90625" style="690" customWidth="1"/>
    <col min="3556" max="3556" width="28.453125" style="690" customWidth="1"/>
    <col min="3557" max="3557" width="11.81640625" style="690" customWidth="1"/>
    <col min="3558" max="3558" width="8.81640625" style="690" customWidth="1"/>
    <col min="3559" max="3559" width="4.90625" style="690" customWidth="1"/>
    <col min="3560" max="3560" width="4.36328125" style="690" customWidth="1"/>
    <col min="3561" max="3561" width="4.453125" style="690" customWidth="1"/>
    <col min="3562" max="3562" width="5.36328125" style="690" customWidth="1"/>
    <col min="3563" max="3565" width="11.54296875" style="690"/>
    <col min="3566" max="3566" width="4.81640625" style="690" customWidth="1"/>
    <col min="3567" max="3567" width="8" style="690" customWidth="1"/>
    <col min="3568" max="3568" width="5.36328125" style="690" customWidth="1"/>
    <col min="3569" max="3569" width="7.6328125" style="690" customWidth="1"/>
    <col min="3570" max="3570" width="5.6328125" style="690" customWidth="1"/>
    <col min="3571" max="3571" width="7.6328125" style="690" customWidth="1"/>
    <col min="3572" max="3572" width="5.36328125" style="690" customWidth="1"/>
    <col min="3573" max="3573" width="8.6328125" style="690" customWidth="1"/>
    <col min="3574" max="3574" width="4.36328125" style="690" customWidth="1"/>
    <col min="3575" max="3575" width="8.453125" style="690" customWidth="1"/>
    <col min="3576" max="3576" width="4.1796875" style="690" customWidth="1"/>
    <col min="3577" max="3577" width="8.08984375" style="690" customWidth="1"/>
    <col min="3578" max="3578" width="8" style="690" customWidth="1"/>
    <col min="3579" max="3579" width="8.36328125" style="690" customWidth="1"/>
    <col min="3580" max="3580" width="6.08984375" style="690" customWidth="1"/>
    <col min="3581" max="3581" width="7.6328125" style="690" customWidth="1"/>
    <col min="3582" max="3582" width="6.36328125" style="690" customWidth="1"/>
    <col min="3583" max="3583" width="5.6328125" style="690" customWidth="1"/>
    <col min="3584" max="3584" width="6.81640625" style="690" customWidth="1"/>
    <col min="3585" max="3585" width="5.1796875" style="690" customWidth="1"/>
    <col min="3586" max="3586" width="12.81640625" style="690" customWidth="1"/>
    <col min="3587" max="3587" width="14.81640625" style="690" customWidth="1"/>
    <col min="3588" max="3810" width="11.54296875" style="690"/>
    <col min="3811" max="3811" width="19.90625" style="690" customWidth="1"/>
    <col min="3812" max="3812" width="28.453125" style="690" customWidth="1"/>
    <col min="3813" max="3813" width="11.81640625" style="690" customWidth="1"/>
    <col min="3814" max="3814" width="8.81640625" style="690" customWidth="1"/>
    <col min="3815" max="3815" width="4.90625" style="690" customWidth="1"/>
    <col min="3816" max="3816" width="4.36328125" style="690" customWidth="1"/>
    <col min="3817" max="3817" width="4.453125" style="690" customWidth="1"/>
    <col min="3818" max="3818" width="5.36328125" style="690" customWidth="1"/>
    <col min="3819" max="3821" width="11.54296875" style="690"/>
    <col min="3822" max="3822" width="4.81640625" style="690" customWidth="1"/>
    <col min="3823" max="3823" width="8" style="690" customWidth="1"/>
    <col min="3824" max="3824" width="5.36328125" style="690" customWidth="1"/>
    <col min="3825" max="3825" width="7.6328125" style="690" customWidth="1"/>
    <col min="3826" max="3826" width="5.6328125" style="690" customWidth="1"/>
    <col min="3827" max="3827" width="7.6328125" style="690" customWidth="1"/>
    <col min="3828" max="3828" width="5.36328125" style="690" customWidth="1"/>
    <col min="3829" max="3829" width="8.6328125" style="690" customWidth="1"/>
    <col min="3830" max="3830" width="4.36328125" style="690" customWidth="1"/>
    <col min="3831" max="3831" width="8.453125" style="690" customWidth="1"/>
    <col min="3832" max="3832" width="4.1796875" style="690" customWidth="1"/>
    <col min="3833" max="3833" width="8.08984375" style="690" customWidth="1"/>
    <col min="3834" max="3834" width="8" style="690" customWidth="1"/>
    <col min="3835" max="3835" width="8.36328125" style="690" customWidth="1"/>
    <col min="3836" max="3836" width="6.08984375" style="690" customWidth="1"/>
    <col min="3837" max="3837" width="7.6328125" style="690" customWidth="1"/>
    <col min="3838" max="3838" width="6.36328125" style="690" customWidth="1"/>
    <col min="3839" max="3839" width="5.6328125" style="690" customWidth="1"/>
    <col min="3840" max="3840" width="6.81640625" style="690" customWidth="1"/>
    <col min="3841" max="3841" width="5.1796875" style="690" customWidth="1"/>
    <col min="3842" max="3842" width="12.81640625" style="690" customWidth="1"/>
    <col min="3843" max="3843" width="14.81640625" style="690" customWidth="1"/>
    <col min="3844" max="4066" width="11.54296875" style="690"/>
    <col min="4067" max="4067" width="19.90625" style="690" customWidth="1"/>
    <col min="4068" max="4068" width="28.453125" style="690" customWidth="1"/>
    <col min="4069" max="4069" width="11.81640625" style="690" customWidth="1"/>
    <col min="4070" max="4070" width="8.81640625" style="690" customWidth="1"/>
    <col min="4071" max="4071" width="4.90625" style="690" customWidth="1"/>
    <col min="4072" max="4072" width="4.36328125" style="690" customWidth="1"/>
    <col min="4073" max="4073" width="4.453125" style="690" customWidth="1"/>
    <col min="4074" max="4074" width="5.36328125" style="690" customWidth="1"/>
    <col min="4075" max="4077" width="11.54296875" style="690"/>
    <col min="4078" max="4078" width="4.81640625" style="690" customWidth="1"/>
    <col min="4079" max="4079" width="8" style="690" customWidth="1"/>
    <col min="4080" max="4080" width="5.36328125" style="690" customWidth="1"/>
    <col min="4081" max="4081" width="7.6328125" style="690" customWidth="1"/>
    <col min="4082" max="4082" width="5.6328125" style="690" customWidth="1"/>
    <col min="4083" max="4083" width="7.6328125" style="690" customWidth="1"/>
    <col min="4084" max="4084" width="5.36328125" style="690" customWidth="1"/>
    <col min="4085" max="4085" width="8.6328125" style="690" customWidth="1"/>
    <col min="4086" max="4086" width="4.36328125" style="690" customWidth="1"/>
    <col min="4087" max="4087" width="8.453125" style="690" customWidth="1"/>
    <col min="4088" max="4088" width="4.1796875" style="690" customWidth="1"/>
    <col min="4089" max="4089" width="8.08984375" style="690" customWidth="1"/>
    <col min="4090" max="4090" width="8" style="690" customWidth="1"/>
    <col min="4091" max="4091" width="8.36328125" style="690" customWidth="1"/>
    <col min="4092" max="4092" width="6.08984375" style="690" customWidth="1"/>
    <col min="4093" max="4093" width="7.6328125" style="690" customWidth="1"/>
    <col min="4094" max="4094" width="6.36328125" style="690" customWidth="1"/>
    <col min="4095" max="4095" width="5.6328125" style="690" customWidth="1"/>
    <col min="4096" max="4096" width="6.81640625" style="690" customWidth="1"/>
    <col min="4097" max="4097" width="5.1796875" style="690" customWidth="1"/>
    <col min="4098" max="4098" width="12.81640625" style="690" customWidth="1"/>
    <col min="4099" max="4099" width="14.81640625" style="690" customWidth="1"/>
    <col min="4100" max="4322" width="11.54296875" style="690"/>
    <col min="4323" max="4323" width="19.90625" style="690" customWidth="1"/>
    <col min="4324" max="4324" width="28.453125" style="690" customWidth="1"/>
    <col min="4325" max="4325" width="11.81640625" style="690" customWidth="1"/>
    <col min="4326" max="4326" width="8.81640625" style="690" customWidth="1"/>
    <col min="4327" max="4327" width="4.90625" style="690" customWidth="1"/>
    <col min="4328" max="4328" width="4.36328125" style="690" customWidth="1"/>
    <col min="4329" max="4329" width="4.453125" style="690" customWidth="1"/>
    <col min="4330" max="4330" width="5.36328125" style="690" customWidth="1"/>
    <col min="4331" max="4333" width="11.54296875" style="690"/>
    <col min="4334" max="4334" width="4.81640625" style="690" customWidth="1"/>
    <col min="4335" max="4335" width="8" style="690" customWidth="1"/>
    <col min="4336" max="4336" width="5.36328125" style="690" customWidth="1"/>
    <col min="4337" max="4337" width="7.6328125" style="690" customWidth="1"/>
    <col min="4338" max="4338" width="5.6328125" style="690" customWidth="1"/>
    <col min="4339" max="4339" width="7.6328125" style="690" customWidth="1"/>
    <col min="4340" max="4340" width="5.36328125" style="690" customWidth="1"/>
    <col min="4341" max="4341" width="8.6328125" style="690" customWidth="1"/>
    <col min="4342" max="4342" width="4.36328125" style="690" customWidth="1"/>
    <col min="4343" max="4343" width="8.453125" style="690" customWidth="1"/>
    <col min="4344" max="4344" width="4.1796875" style="690" customWidth="1"/>
    <col min="4345" max="4345" width="8.08984375" style="690" customWidth="1"/>
    <col min="4346" max="4346" width="8" style="690" customWidth="1"/>
    <col min="4347" max="4347" width="8.36328125" style="690" customWidth="1"/>
    <col min="4348" max="4348" width="6.08984375" style="690" customWidth="1"/>
    <col min="4349" max="4349" width="7.6328125" style="690" customWidth="1"/>
    <col min="4350" max="4350" width="6.36328125" style="690" customWidth="1"/>
    <col min="4351" max="4351" width="5.6328125" style="690" customWidth="1"/>
    <col min="4352" max="4352" width="6.81640625" style="690" customWidth="1"/>
    <col min="4353" max="4353" width="5.1796875" style="690" customWidth="1"/>
    <col min="4354" max="4354" width="12.81640625" style="690" customWidth="1"/>
    <col min="4355" max="4355" width="14.81640625" style="690" customWidth="1"/>
    <col min="4356" max="4578" width="11.54296875" style="690"/>
    <col min="4579" max="4579" width="19.90625" style="690" customWidth="1"/>
    <col min="4580" max="4580" width="28.453125" style="690" customWidth="1"/>
    <col min="4581" max="4581" width="11.81640625" style="690" customWidth="1"/>
    <col min="4582" max="4582" width="8.81640625" style="690" customWidth="1"/>
    <col min="4583" max="4583" width="4.90625" style="690" customWidth="1"/>
    <col min="4584" max="4584" width="4.36328125" style="690" customWidth="1"/>
    <col min="4585" max="4585" width="4.453125" style="690" customWidth="1"/>
    <col min="4586" max="4586" width="5.36328125" style="690" customWidth="1"/>
    <col min="4587" max="4589" width="11.54296875" style="690"/>
    <col min="4590" max="4590" width="4.81640625" style="690" customWidth="1"/>
    <col min="4591" max="4591" width="8" style="690" customWidth="1"/>
    <col min="4592" max="4592" width="5.36328125" style="690" customWidth="1"/>
    <col min="4593" max="4593" width="7.6328125" style="690" customWidth="1"/>
    <col min="4594" max="4594" width="5.6328125" style="690" customWidth="1"/>
    <col min="4595" max="4595" width="7.6328125" style="690" customWidth="1"/>
    <col min="4596" max="4596" width="5.36328125" style="690" customWidth="1"/>
    <col min="4597" max="4597" width="8.6328125" style="690" customWidth="1"/>
    <col min="4598" max="4598" width="4.36328125" style="690" customWidth="1"/>
    <col min="4599" max="4599" width="8.453125" style="690" customWidth="1"/>
    <col min="4600" max="4600" width="4.1796875" style="690" customWidth="1"/>
    <col min="4601" max="4601" width="8.08984375" style="690" customWidth="1"/>
    <col min="4602" max="4602" width="8" style="690" customWidth="1"/>
    <col min="4603" max="4603" width="8.36328125" style="690" customWidth="1"/>
    <col min="4604" max="4604" width="6.08984375" style="690" customWidth="1"/>
    <col min="4605" max="4605" width="7.6328125" style="690" customWidth="1"/>
    <col min="4606" max="4606" width="6.36328125" style="690" customWidth="1"/>
    <col min="4607" max="4607" width="5.6328125" style="690" customWidth="1"/>
    <col min="4608" max="4608" width="6.81640625" style="690" customWidth="1"/>
    <col min="4609" max="4609" width="5.1796875" style="690" customWidth="1"/>
    <col min="4610" max="4610" width="12.81640625" style="690" customWidth="1"/>
    <col min="4611" max="4611" width="14.81640625" style="690" customWidth="1"/>
    <col min="4612" max="4834" width="11.54296875" style="690"/>
    <col min="4835" max="4835" width="19.90625" style="690" customWidth="1"/>
    <col min="4836" max="4836" width="28.453125" style="690" customWidth="1"/>
    <col min="4837" max="4837" width="11.81640625" style="690" customWidth="1"/>
    <col min="4838" max="4838" width="8.81640625" style="690" customWidth="1"/>
    <col min="4839" max="4839" width="4.90625" style="690" customWidth="1"/>
    <col min="4840" max="4840" width="4.36328125" style="690" customWidth="1"/>
    <col min="4841" max="4841" width="4.453125" style="690" customWidth="1"/>
    <col min="4842" max="4842" width="5.36328125" style="690" customWidth="1"/>
    <col min="4843" max="4845" width="11.54296875" style="690"/>
    <col min="4846" max="4846" width="4.81640625" style="690" customWidth="1"/>
    <col min="4847" max="4847" width="8" style="690" customWidth="1"/>
    <col min="4848" max="4848" width="5.36328125" style="690" customWidth="1"/>
    <col min="4849" max="4849" width="7.6328125" style="690" customWidth="1"/>
    <col min="4850" max="4850" width="5.6328125" style="690" customWidth="1"/>
    <col min="4851" max="4851" width="7.6328125" style="690" customWidth="1"/>
    <col min="4852" max="4852" width="5.36328125" style="690" customWidth="1"/>
    <col min="4853" max="4853" width="8.6328125" style="690" customWidth="1"/>
    <col min="4854" max="4854" width="4.36328125" style="690" customWidth="1"/>
    <col min="4855" max="4855" width="8.453125" style="690" customWidth="1"/>
    <col min="4856" max="4856" width="4.1796875" style="690" customWidth="1"/>
    <col min="4857" max="4857" width="8.08984375" style="690" customWidth="1"/>
    <col min="4858" max="4858" width="8" style="690" customWidth="1"/>
    <col min="4859" max="4859" width="8.36328125" style="690" customWidth="1"/>
    <col min="4860" max="4860" width="6.08984375" style="690" customWidth="1"/>
    <col min="4861" max="4861" width="7.6328125" style="690" customWidth="1"/>
    <col min="4862" max="4862" width="6.36328125" style="690" customWidth="1"/>
    <col min="4863" max="4863" width="5.6328125" style="690" customWidth="1"/>
    <col min="4864" max="4864" width="6.81640625" style="690" customWidth="1"/>
    <col min="4865" max="4865" width="5.1796875" style="690" customWidth="1"/>
    <col min="4866" max="4866" width="12.81640625" style="690" customWidth="1"/>
    <col min="4867" max="4867" width="14.81640625" style="690" customWidth="1"/>
    <col min="4868" max="5090" width="11.54296875" style="690"/>
    <col min="5091" max="5091" width="19.90625" style="690" customWidth="1"/>
    <col min="5092" max="5092" width="28.453125" style="690" customWidth="1"/>
    <col min="5093" max="5093" width="11.81640625" style="690" customWidth="1"/>
    <col min="5094" max="5094" width="8.81640625" style="690" customWidth="1"/>
    <col min="5095" max="5095" width="4.90625" style="690" customWidth="1"/>
    <col min="5096" max="5096" width="4.36328125" style="690" customWidth="1"/>
    <col min="5097" max="5097" width="4.453125" style="690" customWidth="1"/>
    <col min="5098" max="5098" width="5.36328125" style="690" customWidth="1"/>
    <col min="5099" max="5101" width="11.54296875" style="690"/>
    <col min="5102" max="5102" width="4.81640625" style="690" customWidth="1"/>
    <col min="5103" max="5103" width="8" style="690" customWidth="1"/>
    <col min="5104" max="5104" width="5.36328125" style="690" customWidth="1"/>
    <col min="5105" max="5105" width="7.6328125" style="690" customWidth="1"/>
    <col min="5106" max="5106" width="5.6328125" style="690" customWidth="1"/>
    <col min="5107" max="5107" width="7.6328125" style="690" customWidth="1"/>
    <col min="5108" max="5108" width="5.36328125" style="690" customWidth="1"/>
    <col min="5109" max="5109" width="8.6328125" style="690" customWidth="1"/>
    <col min="5110" max="5110" width="4.36328125" style="690" customWidth="1"/>
    <col min="5111" max="5111" width="8.453125" style="690" customWidth="1"/>
    <col min="5112" max="5112" width="4.1796875" style="690" customWidth="1"/>
    <col min="5113" max="5113" width="8.08984375" style="690" customWidth="1"/>
    <col min="5114" max="5114" width="8" style="690" customWidth="1"/>
    <col min="5115" max="5115" width="8.36328125" style="690" customWidth="1"/>
    <col min="5116" max="5116" width="6.08984375" style="690" customWidth="1"/>
    <col min="5117" max="5117" width="7.6328125" style="690" customWidth="1"/>
    <col min="5118" max="5118" width="6.36328125" style="690" customWidth="1"/>
    <col min="5119" max="5119" width="5.6328125" style="690" customWidth="1"/>
    <col min="5120" max="5120" width="6.81640625" style="690" customWidth="1"/>
    <col min="5121" max="5121" width="5.1796875" style="690" customWidth="1"/>
    <col min="5122" max="5122" width="12.81640625" style="690" customWidth="1"/>
    <col min="5123" max="5123" width="14.81640625" style="690" customWidth="1"/>
    <col min="5124" max="5346" width="11.54296875" style="690"/>
    <col min="5347" max="5347" width="19.90625" style="690" customWidth="1"/>
    <col min="5348" max="5348" width="28.453125" style="690" customWidth="1"/>
    <col min="5349" max="5349" width="11.81640625" style="690" customWidth="1"/>
    <col min="5350" max="5350" width="8.81640625" style="690" customWidth="1"/>
    <col min="5351" max="5351" width="4.90625" style="690" customWidth="1"/>
    <col min="5352" max="5352" width="4.36328125" style="690" customWidth="1"/>
    <col min="5353" max="5353" width="4.453125" style="690" customWidth="1"/>
    <col min="5354" max="5354" width="5.36328125" style="690" customWidth="1"/>
    <col min="5355" max="5357" width="11.54296875" style="690"/>
    <col min="5358" max="5358" width="4.81640625" style="690" customWidth="1"/>
    <col min="5359" max="5359" width="8" style="690" customWidth="1"/>
    <col min="5360" max="5360" width="5.36328125" style="690" customWidth="1"/>
    <col min="5361" max="5361" width="7.6328125" style="690" customWidth="1"/>
    <col min="5362" max="5362" width="5.6328125" style="690" customWidth="1"/>
    <col min="5363" max="5363" width="7.6328125" style="690" customWidth="1"/>
    <col min="5364" max="5364" width="5.36328125" style="690" customWidth="1"/>
    <col min="5365" max="5365" width="8.6328125" style="690" customWidth="1"/>
    <col min="5366" max="5366" width="4.36328125" style="690" customWidth="1"/>
    <col min="5367" max="5367" width="8.453125" style="690" customWidth="1"/>
    <col min="5368" max="5368" width="4.1796875" style="690" customWidth="1"/>
    <col min="5369" max="5369" width="8.08984375" style="690" customWidth="1"/>
    <col min="5370" max="5370" width="8" style="690" customWidth="1"/>
    <col min="5371" max="5371" width="8.36328125" style="690" customWidth="1"/>
    <col min="5372" max="5372" width="6.08984375" style="690" customWidth="1"/>
    <col min="5373" max="5373" width="7.6328125" style="690" customWidth="1"/>
    <col min="5374" max="5374" width="6.36328125" style="690" customWidth="1"/>
    <col min="5375" max="5375" width="5.6328125" style="690" customWidth="1"/>
    <col min="5376" max="5376" width="6.81640625" style="690" customWidth="1"/>
    <col min="5377" max="5377" width="5.1796875" style="690" customWidth="1"/>
    <col min="5378" max="5378" width="12.81640625" style="690" customWidth="1"/>
    <col min="5379" max="5379" width="14.81640625" style="690" customWidth="1"/>
    <col min="5380" max="5602" width="11.54296875" style="690"/>
    <col min="5603" max="5603" width="19.90625" style="690" customWidth="1"/>
    <col min="5604" max="5604" width="28.453125" style="690" customWidth="1"/>
    <col min="5605" max="5605" width="11.81640625" style="690" customWidth="1"/>
    <col min="5606" max="5606" width="8.81640625" style="690" customWidth="1"/>
    <col min="5607" max="5607" width="4.90625" style="690" customWidth="1"/>
    <col min="5608" max="5608" width="4.36328125" style="690" customWidth="1"/>
    <col min="5609" max="5609" width="4.453125" style="690" customWidth="1"/>
    <col min="5610" max="5610" width="5.36328125" style="690" customWidth="1"/>
    <col min="5611" max="5613" width="11.54296875" style="690"/>
    <col min="5614" max="5614" width="4.81640625" style="690" customWidth="1"/>
    <col min="5615" max="5615" width="8" style="690" customWidth="1"/>
    <col min="5616" max="5616" width="5.36328125" style="690" customWidth="1"/>
    <col min="5617" max="5617" width="7.6328125" style="690" customWidth="1"/>
    <col min="5618" max="5618" width="5.6328125" style="690" customWidth="1"/>
    <col min="5619" max="5619" width="7.6328125" style="690" customWidth="1"/>
    <col min="5620" max="5620" width="5.36328125" style="690" customWidth="1"/>
    <col min="5621" max="5621" width="8.6328125" style="690" customWidth="1"/>
    <col min="5622" max="5622" width="4.36328125" style="690" customWidth="1"/>
    <col min="5623" max="5623" width="8.453125" style="690" customWidth="1"/>
    <col min="5624" max="5624" width="4.1796875" style="690" customWidth="1"/>
    <col min="5625" max="5625" width="8.08984375" style="690" customWidth="1"/>
    <col min="5626" max="5626" width="8" style="690" customWidth="1"/>
    <col min="5627" max="5627" width="8.36328125" style="690" customWidth="1"/>
    <col min="5628" max="5628" width="6.08984375" style="690" customWidth="1"/>
    <col min="5629" max="5629" width="7.6328125" style="690" customWidth="1"/>
    <col min="5630" max="5630" width="6.36328125" style="690" customWidth="1"/>
    <col min="5631" max="5631" width="5.6328125" style="690" customWidth="1"/>
    <col min="5632" max="5632" width="6.81640625" style="690" customWidth="1"/>
    <col min="5633" max="5633" width="5.1796875" style="690" customWidth="1"/>
    <col min="5634" max="5634" width="12.81640625" style="690" customWidth="1"/>
    <col min="5635" max="5635" width="14.81640625" style="690" customWidth="1"/>
    <col min="5636" max="5858" width="11.54296875" style="690"/>
    <col min="5859" max="5859" width="19.90625" style="690" customWidth="1"/>
    <col min="5860" max="5860" width="28.453125" style="690" customWidth="1"/>
    <col min="5861" max="5861" width="11.81640625" style="690" customWidth="1"/>
    <col min="5862" max="5862" width="8.81640625" style="690" customWidth="1"/>
    <col min="5863" max="5863" width="4.90625" style="690" customWidth="1"/>
    <col min="5864" max="5864" width="4.36328125" style="690" customWidth="1"/>
    <col min="5865" max="5865" width="4.453125" style="690" customWidth="1"/>
    <col min="5866" max="5866" width="5.36328125" style="690" customWidth="1"/>
    <col min="5867" max="5869" width="11.54296875" style="690"/>
    <col min="5870" max="5870" width="4.81640625" style="690" customWidth="1"/>
    <col min="5871" max="5871" width="8" style="690" customWidth="1"/>
    <col min="5872" max="5872" width="5.36328125" style="690" customWidth="1"/>
    <col min="5873" max="5873" width="7.6328125" style="690" customWidth="1"/>
    <col min="5874" max="5874" width="5.6328125" style="690" customWidth="1"/>
    <col min="5875" max="5875" width="7.6328125" style="690" customWidth="1"/>
    <col min="5876" max="5876" width="5.36328125" style="690" customWidth="1"/>
    <col min="5877" max="5877" width="8.6328125" style="690" customWidth="1"/>
    <col min="5878" max="5878" width="4.36328125" style="690" customWidth="1"/>
    <col min="5879" max="5879" width="8.453125" style="690" customWidth="1"/>
    <col min="5880" max="5880" width="4.1796875" style="690" customWidth="1"/>
    <col min="5881" max="5881" width="8.08984375" style="690" customWidth="1"/>
    <col min="5882" max="5882" width="8" style="690" customWidth="1"/>
    <col min="5883" max="5883" width="8.36328125" style="690" customWidth="1"/>
    <col min="5884" max="5884" width="6.08984375" style="690" customWidth="1"/>
    <col min="5885" max="5885" width="7.6328125" style="690" customWidth="1"/>
    <col min="5886" max="5886" width="6.36328125" style="690" customWidth="1"/>
    <col min="5887" max="5887" width="5.6328125" style="690" customWidth="1"/>
    <col min="5888" max="5888" width="6.81640625" style="690" customWidth="1"/>
    <col min="5889" max="5889" width="5.1796875" style="690" customWidth="1"/>
    <col min="5890" max="5890" width="12.81640625" style="690" customWidth="1"/>
    <col min="5891" max="5891" width="14.81640625" style="690" customWidth="1"/>
    <col min="5892" max="6114" width="11.54296875" style="690"/>
    <col min="6115" max="6115" width="19.90625" style="690" customWidth="1"/>
    <col min="6116" max="6116" width="28.453125" style="690" customWidth="1"/>
    <col min="6117" max="6117" width="11.81640625" style="690" customWidth="1"/>
    <col min="6118" max="6118" width="8.81640625" style="690" customWidth="1"/>
    <col min="6119" max="6119" width="4.90625" style="690" customWidth="1"/>
    <col min="6120" max="6120" width="4.36328125" style="690" customWidth="1"/>
    <col min="6121" max="6121" width="4.453125" style="690" customWidth="1"/>
    <col min="6122" max="6122" width="5.36328125" style="690" customWidth="1"/>
    <col min="6123" max="6125" width="11.54296875" style="690"/>
    <col min="6126" max="6126" width="4.81640625" style="690" customWidth="1"/>
    <col min="6127" max="6127" width="8" style="690" customWidth="1"/>
    <col min="6128" max="6128" width="5.36328125" style="690" customWidth="1"/>
    <col min="6129" max="6129" width="7.6328125" style="690" customWidth="1"/>
    <col min="6130" max="6130" width="5.6328125" style="690" customWidth="1"/>
    <col min="6131" max="6131" width="7.6328125" style="690" customWidth="1"/>
    <col min="6132" max="6132" width="5.36328125" style="690" customWidth="1"/>
    <col min="6133" max="6133" width="8.6328125" style="690" customWidth="1"/>
    <col min="6134" max="6134" width="4.36328125" style="690" customWidth="1"/>
    <col min="6135" max="6135" width="8.453125" style="690" customWidth="1"/>
    <col min="6136" max="6136" width="4.1796875" style="690" customWidth="1"/>
    <col min="6137" max="6137" width="8.08984375" style="690" customWidth="1"/>
    <col min="6138" max="6138" width="8" style="690" customWidth="1"/>
    <col min="6139" max="6139" width="8.36328125" style="690" customWidth="1"/>
    <col min="6140" max="6140" width="6.08984375" style="690" customWidth="1"/>
    <col min="6141" max="6141" width="7.6328125" style="690" customWidth="1"/>
    <col min="6142" max="6142" width="6.36328125" style="690" customWidth="1"/>
    <col min="6143" max="6143" width="5.6328125" style="690" customWidth="1"/>
    <col min="6144" max="6144" width="6.81640625" style="690" customWidth="1"/>
    <col min="6145" max="6145" width="5.1796875" style="690" customWidth="1"/>
    <col min="6146" max="6146" width="12.81640625" style="690" customWidth="1"/>
    <col min="6147" max="6147" width="14.81640625" style="690" customWidth="1"/>
    <col min="6148" max="6370" width="11.54296875" style="690"/>
    <col min="6371" max="6371" width="19.90625" style="690" customWidth="1"/>
    <col min="6372" max="6372" width="28.453125" style="690" customWidth="1"/>
    <col min="6373" max="6373" width="11.81640625" style="690" customWidth="1"/>
    <col min="6374" max="6374" width="8.81640625" style="690" customWidth="1"/>
    <col min="6375" max="6375" width="4.90625" style="690" customWidth="1"/>
    <col min="6376" max="6376" width="4.36328125" style="690" customWidth="1"/>
    <col min="6377" max="6377" width="4.453125" style="690" customWidth="1"/>
    <col min="6378" max="6378" width="5.36328125" style="690" customWidth="1"/>
    <col min="6379" max="6381" width="11.54296875" style="690"/>
    <col min="6382" max="6382" width="4.81640625" style="690" customWidth="1"/>
    <col min="6383" max="6383" width="8" style="690" customWidth="1"/>
    <col min="6384" max="6384" width="5.36328125" style="690" customWidth="1"/>
    <col min="6385" max="6385" width="7.6328125" style="690" customWidth="1"/>
    <col min="6386" max="6386" width="5.6328125" style="690" customWidth="1"/>
    <col min="6387" max="6387" width="7.6328125" style="690" customWidth="1"/>
    <col min="6388" max="6388" width="5.36328125" style="690" customWidth="1"/>
    <col min="6389" max="6389" width="8.6328125" style="690" customWidth="1"/>
    <col min="6390" max="6390" width="4.36328125" style="690" customWidth="1"/>
    <col min="6391" max="6391" width="8.453125" style="690" customWidth="1"/>
    <col min="6392" max="6392" width="4.1796875" style="690" customWidth="1"/>
    <col min="6393" max="6393" width="8.08984375" style="690" customWidth="1"/>
    <col min="6394" max="6394" width="8" style="690" customWidth="1"/>
    <col min="6395" max="6395" width="8.36328125" style="690" customWidth="1"/>
    <col min="6396" max="6396" width="6.08984375" style="690" customWidth="1"/>
    <col min="6397" max="6397" width="7.6328125" style="690" customWidth="1"/>
    <col min="6398" max="6398" width="6.36328125" style="690" customWidth="1"/>
    <col min="6399" max="6399" width="5.6328125" style="690" customWidth="1"/>
    <col min="6400" max="6400" width="6.81640625" style="690" customWidth="1"/>
    <col min="6401" max="6401" width="5.1796875" style="690" customWidth="1"/>
    <col min="6402" max="6402" width="12.81640625" style="690" customWidth="1"/>
    <col min="6403" max="6403" width="14.81640625" style="690" customWidth="1"/>
    <col min="6404" max="6626" width="11.54296875" style="690"/>
    <col min="6627" max="6627" width="19.90625" style="690" customWidth="1"/>
    <col min="6628" max="6628" width="28.453125" style="690" customWidth="1"/>
    <col min="6629" max="6629" width="11.81640625" style="690" customWidth="1"/>
    <col min="6630" max="6630" width="8.81640625" style="690" customWidth="1"/>
    <col min="6631" max="6631" width="4.90625" style="690" customWidth="1"/>
    <col min="6632" max="6632" width="4.36328125" style="690" customWidth="1"/>
    <col min="6633" max="6633" width="4.453125" style="690" customWidth="1"/>
    <col min="6634" max="6634" width="5.36328125" style="690" customWidth="1"/>
    <col min="6635" max="6637" width="11.54296875" style="690"/>
    <col min="6638" max="6638" width="4.81640625" style="690" customWidth="1"/>
    <col min="6639" max="6639" width="8" style="690" customWidth="1"/>
    <col min="6640" max="6640" width="5.36328125" style="690" customWidth="1"/>
    <col min="6641" max="6641" width="7.6328125" style="690" customWidth="1"/>
    <col min="6642" max="6642" width="5.6328125" style="690" customWidth="1"/>
    <col min="6643" max="6643" width="7.6328125" style="690" customWidth="1"/>
    <col min="6644" max="6644" width="5.36328125" style="690" customWidth="1"/>
    <col min="6645" max="6645" width="8.6328125" style="690" customWidth="1"/>
    <col min="6646" max="6646" width="4.36328125" style="690" customWidth="1"/>
    <col min="6647" max="6647" width="8.453125" style="690" customWidth="1"/>
    <col min="6648" max="6648" width="4.1796875" style="690" customWidth="1"/>
    <col min="6649" max="6649" width="8.08984375" style="690" customWidth="1"/>
    <col min="6650" max="6650" width="8" style="690" customWidth="1"/>
    <col min="6651" max="6651" width="8.36328125" style="690" customWidth="1"/>
    <col min="6652" max="6652" width="6.08984375" style="690" customWidth="1"/>
    <col min="6653" max="6653" width="7.6328125" style="690" customWidth="1"/>
    <col min="6654" max="6654" width="6.36328125" style="690" customWidth="1"/>
    <col min="6655" max="6655" width="5.6328125" style="690" customWidth="1"/>
    <col min="6656" max="6656" width="6.81640625" style="690" customWidth="1"/>
    <col min="6657" max="6657" width="5.1796875" style="690" customWidth="1"/>
    <col min="6658" max="6658" width="12.81640625" style="690" customWidth="1"/>
    <col min="6659" max="6659" width="14.81640625" style="690" customWidth="1"/>
    <col min="6660" max="6882" width="11.54296875" style="690"/>
    <col min="6883" max="6883" width="19.90625" style="690" customWidth="1"/>
    <col min="6884" max="6884" width="28.453125" style="690" customWidth="1"/>
    <col min="6885" max="6885" width="11.81640625" style="690" customWidth="1"/>
    <col min="6886" max="6886" width="8.81640625" style="690" customWidth="1"/>
    <col min="6887" max="6887" width="4.90625" style="690" customWidth="1"/>
    <col min="6888" max="6888" width="4.36328125" style="690" customWidth="1"/>
    <col min="6889" max="6889" width="4.453125" style="690" customWidth="1"/>
    <col min="6890" max="6890" width="5.36328125" style="690" customWidth="1"/>
    <col min="6891" max="6893" width="11.54296875" style="690"/>
    <col min="6894" max="6894" width="4.81640625" style="690" customWidth="1"/>
    <col min="6895" max="6895" width="8" style="690" customWidth="1"/>
    <col min="6896" max="6896" width="5.36328125" style="690" customWidth="1"/>
    <col min="6897" max="6897" width="7.6328125" style="690" customWidth="1"/>
    <col min="6898" max="6898" width="5.6328125" style="690" customWidth="1"/>
    <col min="6899" max="6899" width="7.6328125" style="690" customWidth="1"/>
    <col min="6900" max="6900" width="5.36328125" style="690" customWidth="1"/>
    <col min="6901" max="6901" width="8.6328125" style="690" customWidth="1"/>
    <col min="6902" max="6902" width="4.36328125" style="690" customWidth="1"/>
    <col min="6903" max="6903" width="8.453125" style="690" customWidth="1"/>
    <col min="6904" max="6904" width="4.1796875" style="690" customWidth="1"/>
    <col min="6905" max="6905" width="8.08984375" style="690" customWidth="1"/>
    <col min="6906" max="6906" width="8" style="690" customWidth="1"/>
    <col min="6907" max="6907" width="8.36328125" style="690" customWidth="1"/>
    <col min="6908" max="6908" width="6.08984375" style="690" customWidth="1"/>
    <col min="6909" max="6909" width="7.6328125" style="690" customWidth="1"/>
    <col min="6910" max="6910" width="6.36328125" style="690" customWidth="1"/>
    <col min="6911" max="6911" width="5.6328125" style="690" customWidth="1"/>
    <col min="6912" max="6912" width="6.81640625" style="690" customWidth="1"/>
    <col min="6913" max="6913" width="5.1796875" style="690" customWidth="1"/>
    <col min="6914" max="6914" width="12.81640625" style="690" customWidth="1"/>
    <col min="6915" max="6915" width="14.81640625" style="690" customWidth="1"/>
    <col min="6916" max="7138" width="11.54296875" style="690"/>
    <col min="7139" max="7139" width="19.90625" style="690" customWidth="1"/>
    <col min="7140" max="7140" width="28.453125" style="690" customWidth="1"/>
    <col min="7141" max="7141" width="11.81640625" style="690" customWidth="1"/>
    <col min="7142" max="7142" width="8.81640625" style="690" customWidth="1"/>
    <col min="7143" max="7143" width="4.90625" style="690" customWidth="1"/>
    <col min="7144" max="7144" width="4.36328125" style="690" customWidth="1"/>
    <col min="7145" max="7145" width="4.453125" style="690" customWidth="1"/>
    <col min="7146" max="7146" width="5.36328125" style="690" customWidth="1"/>
    <col min="7147" max="7149" width="11.54296875" style="690"/>
    <col min="7150" max="7150" width="4.81640625" style="690" customWidth="1"/>
    <col min="7151" max="7151" width="8" style="690" customWidth="1"/>
    <col min="7152" max="7152" width="5.36328125" style="690" customWidth="1"/>
    <col min="7153" max="7153" width="7.6328125" style="690" customWidth="1"/>
    <col min="7154" max="7154" width="5.6328125" style="690" customWidth="1"/>
    <col min="7155" max="7155" width="7.6328125" style="690" customWidth="1"/>
    <col min="7156" max="7156" width="5.36328125" style="690" customWidth="1"/>
    <col min="7157" max="7157" width="8.6328125" style="690" customWidth="1"/>
    <col min="7158" max="7158" width="4.36328125" style="690" customWidth="1"/>
    <col min="7159" max="7159" width="8.453125" style="690" customWidth="1"/>
    <col min="7160" max="7160" width="4.1796875" style="690" customWidth="1"/>
    <col min="7161" max="7161" width="8.08984375" style="690" customWidth="1"/>
    <col min="7162" max="7162" width="8" style="690" customWidth="1"/>
    <col min="7163" max="7163" width="8.36328125" style="690" customWidth="1"/>
    <col min="7164" max="7164" width="6.08984375" style="690" customWidth="1"/>
    <col min="7165" max="7165" width="7.6328125" style="690" customWidth="1"/>
    <col min="7166" max="7166" width="6.36328125" style="690" customWidth="1"/>
    <col min="7167" max="7167" width="5.6328125" style="690" customWidth="1"/>
    <col min="7168" max="7168" width="6.81640625" style="690" customWidth="1"/>
    <col min="7169" max="7169" width="5.1796875" style="690" customWidth="1"/>
    <col min="7170" max="7170" width="12.81640625" style="690" customWidth="1"/>
    <col min="7171" max="7171" width="14.81640625" style="690" customWidth="1"/>
    <col min="7172" max="7394" width="11.54296875" style="690"/>
    <col min="7395" max="7395" width="19.90625" style="690" customWidth="1"/>
    <col min="7396" max="7396" width="28.453125" style="690" customWidth="1"/>
    <col min="7397" max="7397" width="11.81640625" style="690" customWidth="1"/>
    <col min="7398" max="7398" width="8.81640625" style="690" customWidth="1"/>
    <col min="7399" max="7399" width="4.90625" style="690" customWidth="1"/>
    <col min="7400" max="7400" width="4.36328125" style="690" customWidth="1"/>
    <col min="7401" max="7401" width="4.453125" style="690" customWidth="1"/>
    <col min="7402" max="7402" width="5.36328125" style="690" customWidth="1"/>
    <col min="7403" max="7405" width="11.54296875" style="690"/>
    <col min="7406" max="7406" width="4.81640625" style="690" customWidth="1"/>
    <col min="7407" max="7407" width="8" style="690" customWidth="1"/>
    <col min="7408" max="7408" width="5.36328125" style="690" customWidth="1"/>
    <col min="7409" max="7409" width="7.6328125" style="690" customWidth="1"/>
    <col min="7410" max="7410" width="5.6328125" style="690" customWidth="1"/>
    <col min="7411" max="7411" width="7.6328125" style="690" customWidth="1"/>
    <col min="7412" max="7412" width="5.36328125" style="690" customWidth="1"/>
    <col min="7413" max="7413" width="8.6328125" style="690" customWidth="1"/>
    <col min="7414" max="7414" width="4.36328125" style="690" customWidth="1"/>
    <col min="7415" max="7415" width="8.453125" style="690" customWidth="1"/>
    <col min="7416" max="7416" width="4.1796875" style="690" customWidth="1"/>
    <col min="7417" max="7417" width="8.08984375" style="690" customWidth="1"/>
    <col min="7418" max="7418" width="8" style="690" customWidth="1"/>
    <col min="7419" max="7419" width="8.36328125" style="690" customWidth="1"/>
    <col min="7420" max="7420" width="6.08984375" style="690" customWidth="1"/>
    <col min="7421" max="7421" width="7.6328125" style="690" customWidth="1"/>
    <col min="7422" max="7422" width="6.36328125" style="690" customWidth="1"/>
    <col min="7423" max="7423" width="5.6328125" style="690" customWidth="1"/>
    <col min="7424" max="7424" width="6.81640625" style="690" customWidth="1"/>
    <col min="7425" max="7425" width="5.1796875" style="690" customWidth="1"/>
    <col min="7426" max="7426" width="12.81640625" style="690" customWidth="1"/>
    <col min="7427" max="7427" width="14.81640625" style="690" customWidth="1"/>
    <col min="7428" max="7650" width="11.54296875" style="690"/>
    <col min="7651" max="7651" width="19.90625" style="690" customWidth="1"/>
    <col min="7652" max="7652" width="28.453125" style="690" customWidth="1"/>
    <col min="7653" max="7653" width="11.81640625" style="690" customWidth="1"/>
    <col min="7654" max="7654" width="8.81640625" style="690" customWidth="1"/>
    <col min="7655" max="7655" width="4.90625" style="690" customWidth="1"/>
    <col min="7656" max="7656" width="4.36328125" style="690" customWidth="1"/>
    <col min="7657" max="7657" width="4.453125" style="690" customWidth="1"/>
    <col min="7658" max="7658" width="5.36328125" style="690" customWidth="1"/>
    <col min="7659" max="7661" width="11.54296875" style="690"/>
    <col min="7662" max="7662" width="4.81640625" style="690" customWidth="1"/>
    <col min="7663" max="7663" width="8" style="690" customWidth="1"/>
    <col min="7664" max="7664" width="5.36328125" style="690" customWidth="1"/>
    <col min="7665" max="7665" width="7.6328125" style="690" customWidth="1"/>
    <col min="7666" max="7666" width="5.6328125" style="690" customWidth="1"/>
    <col min="7667" max="7667" width="7.6328125" style="690" customWidth="1"/>
    <col min="7668" max="7668" width="5.36328125" style="690" customWidth="1"/>
    <col min="7669" max="7669" width="8.6328125" style="690" customWidth="1"/>
    <col min="7670" max="7670" width="4.36328125" style="690" customWidth="1"/>
    <col min="7671" max="7671" width="8.453125" style="690" customWidth="1"/>
    <col min="7672" max="7672" width="4.1796875" style="690" customWidth="1"/>
    <col min="7673" max="7673" width="8.08984375" style="690" customWidth="1"/>
    <col min="7674" max="7674" width="8" style="690" customWidth="1"/>
    <col min="7675" max="7675" width="8.36328125" style="690" customWidth="1"/>
    <col min="7676" max="7676" width="6.08984375" style="690" customWidth="1"/>
    <col min="7677" max="7677" width="7.6328125" style="690" customWidth="1"/>
    <col min="7678" max="7678" width="6.36328125" style="690" customWidth="1"/>
    <col min="7679" max="7679" width="5.6328125" style="690" customWidth="1"/>
    <col min="7680" max="7680" width="6.81640625" style="690" customWidth="1"/>
    <col min="7681" max="7681" width="5.1796875" style="690" customWidth="1"/>
    <col min="7682" max="7682" width="12.81640625" style="690" customWidth="1"/>
    <col min="7683" max="7683" width="14.81640625" style="690" customWidth="1"/>
    <col min="7684" max="7906" width="11.54296875" style="690"/>
    <col min="7907" max="7907" width="19.90625" style="690" customWidth="1"/>
    <col min="7908" max="7908" width="28.453125" style="690" customWidth="1"/>
    <col min="7909" max="7909" width="11.81640625" style="690" customWidth="1"/>
    <col min="7910" max="7910" width="8.81640625" style="690" customWidth="1"/>
    <col min="7911" max="7911" width="4.90625" style="690" customWidth="1"/>
    <col min="7912" max="7912" width="4.36328125" style="690" customWidth="1"/>
    <col min="7913" max="7913" width="4.453125" style="690" customWidth="1"/>
    <col min="7914" max="7914" width="5.36328125" style="690" customWidth="1"/>
    <col min="7915" max="7917" width="11.54296875" style="690"/>
    <col min="7918" max="7918" width="4.81640625" style="690" customWidth="1"/>
    <col min="7919" max="7919" width="8" style="690" customWidth="1"/>
    <col min="7920" max="7920" width="5.36328125" style="690" customWidth="1"/>
    <col min="7921" max="7921" width="7.6328125" style="690" customWidth="1"/>
    <col min="7922" max="7922" width="5.6328125" style="690" customWidth="1"/>
    <col min="7923" max="7923" width="7.6328125" style="690" customWidth="1"/>
    <col min="7924" max="7924" width="5.36328125" style="690" customWidth="1"/>
    <col min="7925" max="7925" width="8.6328125" style="690" customWidth="1"/>
    <col min="7926" max="7926" width="4.36328125" style="690" customWidth="1"/>
    <col min="7927" max="7927" width="8.453125" style="690" customWidth="1"/>
    <col min="7928" max="7928" width="4.1796875" style="690" customWidth="1"/>
    <col min="7929" max="7929" width="8.08984375" style="690" customWidth="1"/>
    <col min="7930" max="7930" width="8" style="690" customWidth="1"/>
    <col min="7931" max="7931" width="8.36328125" style="690" customWidth="1"/>
    <col min="7932" max="7932" width="6.08984375" style="690" customWidth="1"/>
    <col min="7933" max="7933" width="7.6328125" style="690" customWidth="1"/>
    <col min="7934" max="7934" width="6.36328125" style="690" customWidth="1"/>
    <col min="7935" max="7935" width="5.6328125" style="690" customWidth="1"/>
    <col min="7936" max="7936" width="6.81640625" style="690" customWidth="1"/>
    <col min="7937" max="7937" width="5.1796875" style="690" customWidth="1"/>
    <col min="7938" max="7938" width="12.81640625" style="690" customWidth="1"/>
    <col min="7939" max="7939" width="14.81640625" style="690" customWidth="1"/>
    <col min="7940" max="8162" width="11.54296875" style="690"/>
    <col min="8163" max="8163" width="19.90625" style="690" customWidth="1"/>
    <col min="8164" max="8164" width="28.453125" style="690" customWidth="1"/>
    <col min="8165" max="8165" width="11.81640625" style="690" customWidth="1"/>
    <col min="8166" max="8166" width="8.81640625" style="690" customWidth="1"/>
    <col min="8167" max="8167" width="4.90625" style="690" customWidth="1"/>
    <col min="8168" max="8168" width="4.36328125" style="690" customWidth="1"/>
    <col min="8169" max="8169" width="4.453125" style="690" customWidth="1"/>
    <col min="8170" max="8170" width="5.36328125" style="690" customWidth="1"/>
    <col min="8171" max="8173" width="11.54296875" style="690"/>
    <col min="8174" max="8174" width="4.81640625" style="690" customWidth="1"/>
    <col min="8175" max="8175" width="8" style="690" customWidth="1"/>
    <col min="8176" max="8176" width="5.36328125" style="690" customWidth="1"/>
    <col min="8177" max="8177" width="7.6328125" style="690" customWidth="1"/>
    <col min="8178" max="8178" width="5.6328125" style="690" customWidth="1"/>
    <col min="8179" max="8179" width="7.6328125" style="690" customWidth="1"/>
    <col min="8180" max="8180" width="5.36328125" style="690" customWidth="1"/>
    <col min="8181" max="8181" width="8.6328125" style="690" customWidth="1"/>
    <col min="8182" max="8182" width="4.36328125" style="690" customWidth="1"/>
    <col min="8183" max="8183" width="8.453125" style="690" customWidth="1"/>
    <col min="8184" max="8184" width="4.1796875" style="690" customWidth="1"/>
    <col min="8185" max="8185" width="8.08984375" style="690" customWidth="1"/>
    <col min="8186" max="8186" width="8" style="690" customWidth="1"/>
    <col min="8187" max="8187" width="8.36328125" style="690" customWidth="1"/>
    <col min="8188" max="8188" width="6.08984375" style="690" customWidth="1"/>
    <col min="8189" max="8189" width="7.6328125" style="690" customWidth="1"/>
    <col min="8190" max="8190" width="6.36328125" style="690" customWidth="1"/>
    <col min="8191" max="8191" width="5.6328125" style="690" customWidth="1"/>
    <col min="8192" max="8192" width="6.81640625" style="690" customWidth="1"/>
    <col min="8193" max="8193" width="5.1796875" style="690" customWidth="1"/>
    <col min="8194" max="8194" width="12.81640625" style="690" customWidth="1"/>
    <col min="8195" max="8195" width="14.81640625" style="690" customWidth="1"/>
    <col min="8196" max="8418" width="11.54296875" style="690"/>
    <col min="8419" max="8419" width="19.90625" style="690" customWidth="1"/>
    <col min="8420" max="8420" width="28.453125" style="690" customWidth="1"/>
    <col min="8421" max="8421" width="11.81640625" style="690" customWidth="1"/>
    <col min="8422" max="8422" width="8.81640625" style="690" customWidth="1"/>
    <col min="8423" max="8423" width="4.90625" style="690" customWidth="1"/>
    <col min="8424" max="8424" width="4.36328125" style="690" customWidth="1"/>
    <col min="8425" max="8425" width="4.453125" style="690" customWidth="1"/>
    <col min="8426" max="8426" width="5.36328125" style="690" customWidth="1"/>
    <col min="8427" max="8429" width="11.54296875" style="690"/>
    <col min="8430" max="8430" width="4.81640625" style="690" customWidth="1"/>
    <col min="8431" max="8431" width="8" style="690" customWidth="1"/>
    <col min="8432" max="8432" width="5.36328125" style="690" customWidth="1"/>
    <col min="8433" max="8433" width="7.6328125" style="690" customWidth="1"/>
    <col min="8434" max="8434" width="5.6328125" style="690" customWidth="1"/>
    <col min="8435" max="8435" width="7.6328125" style="690" customWidth="1"/>
    <col min="8436" max="8436" width="5.36328125" style="690" customWidth="1"/>
    <col min="8437" max="8437" width="8.6328125" style="690" customWidth="1"/>
    <col min="8438" max="8438" width="4.36328125" style="690" customWidth="1"/>
    <col min="8439" max="8439" width="8.453125" style="690" customWidth="1"/>
    <col min="8440" max="8440" width="4.1796875" style="690" customWidth="1"/>
    <col min="8441" max="8441" width="8.08984375" style="690" customWidth="1"/>
    <col min="8442" max="8442" width="8" style="690" customWidth="1"/>
    <col min="8443" max="8443" width="8.36328125" style="690" customWidth="1"/>
    <col min="8444" max="8444" width="6.08984375" style="690" customWidth="1"/>
    <col min="8445" max="8445" width="7.6328125" style="690" customWidth="1"/>
    <col min="8446" max="8446" width="6.36328125" style="690" customWidth="1"/>
    <col min="8447" max="8447" width="5.6328125" style="690" customWidth="1"/>
    <col min="8448" max="8448" width="6.81640625" style="690" customWidth="1"/>
    <col min="8449" max="8449" width="5.1796875" style="690" customWidth="1"/>
    <col min="8450" max="8450" width="12.81640625" style="690" customWidth="1"/>
    <col min="8451" max="8451" width="14.81640625" style="690" customWidth="1"/>
    <col min="8452" max="8674" width="11.54296875" style="690"/>
    <col min="8675" max="8675" width="19.90625" style="690" customWidth="1"/>
    <col min="8676" max="8676" width="28.453125" style="690" customWidth="1"/>
    <col min="8677" max="8677" width="11.81640625" style="690" customWidth="1"/>
    <col min="8678" max="8678" width="8.81640625" style="690" customWidth="1"/>
    <col min="8679" max="8679" width="4.90625" style="690" customWidth="1"/>
    <col min="8680" max="8680" width="4.36328125" style="690" customWidth="1"/>
    <col min="8681" max="8681" width="4.453125" style="690" customWidth="1"/>
    <col min="8682" max="8682" width="5.36328125" style="690" customWidth="1"/>
    <col min="8683" max="8685" width="11.54296875" style="690"/>
    <col min="8686" max="8686" width="4.81640625" style="690" customWidth="1"/>
    <col min="8687" max="8687" width="8" style="690" customWidth="1"/>
    <col min="8688" max="8688" width="5.36328125" style="690" customWidth="1"/>
    <col min="8689" max="8689" width="7.6328125" style="690" customWidth="1"/>
    <col min="8690" max="8690" width="5.6328125" style="690" customWidth="1"/>
    <col min="8691" max="8691" width="7.6328125" style="690" customWidth="1"/>
    <col min="8692" max="8692" width="5.36328125" style="690" customWidth="1"/>
    <col min="8693" max="8693" width="8.6328125" style="690" customWidth="1"/>
    <col min="8694" max="8694" width="4.36328125" style="690" customWidth="1"/>
    <col min="8695" max="8695" width="8.453125" style="690" customWidth="1"/>
    <col min="8696" max="8696" width="4.1796875" style="690" customWidth="1"/>
    <col min="8697" max="8697" width="8.08984375" style="690" customWidth="1"/>
    <col min="8698" max="8698" width="8" style="690" customWidth="1"/>
    <col min="8699" max="8699" width="8.36328125" style="690" customWidth="1"/>
    <col min="8700" max="8700" width="6.08984375" style="690" customWidth="1"/>
    <col min="8701" max="8701" width="7.6328125" style="690" customWidth="1"/>
    <col min="8702" max="8702" width="6.36328125" style="690" customWidth="1"/>
    <col min="8703" max="8703" width="5.6328125" style="690" customWidth="1"/>
    <col min="8704" max="8704" width="6.81640625" style="690" customWidth="1"/>
    <col min="8705" max="8705" width="5.1796875" style="690" customWidth="1"/>
    <col min="8706" max="8706" width="12.81640625" style="690" customWidth="1"/>
    <col min="8707" max="8707" width="14.81640625" style="690" customWidth="1"/>
    <col min="8708" max="8930" width="11.54296875" style="690"/>
    <col min="8931" max="8931" width="19.90625" style="690" customWidth="1"/>
    <col min="8932" max="8932" width="28.453125" style="690" customWidth="1"/>
    <col min="8933" max="8933" width="11.81640625" style="690" customWidth="1"/>
    <col min="8934" max="8934" width="8.81640625" style="690" customWidth="1"/>
    <col min="8935" max="8935" width="4.90625" style="690" customWidth="1"/>
    <col min="8936" max="8936" width="4.36328125" style="690" customWidth="1"/>
    <col min="8937" max="8937" width="4.453125" style="690" customWidth="1"/>
    <col min="8938" max="8938" width="5.36328125" style="690" customWidth="1"/>
    <col min="8939" max="8941" width="11.54296875" style="690"/>
    <col min="8942" max="8942" width="4.81640625" style="690" customWidth="1"/>
    <col min="8943" max="8943" width="8" style="690" customWidth="1"/>
    <col min="8944" max="8944" width="5.36328125" style="690" customWidth="1"/>
    <col min="8945" max="8945" width="7.6328125" style="690" customWidth="1"/>
    <col min="8946" max="8946" width="5.6328125" style="690" customWidth="1"/>
    <col min="8947" max="8947" width="7.6328125" style="690" customWidth="1"/>
    <col min="8948" max="8948" width="5.36328125" style="690" customWidth="1"/>
    <col min="8949" max="8949" width="8.6328125" style="690" customWidth="1"/>
    <col min="8950" max="8950" width="4.36328125" style="690" customWidth="1"/>
    <col min="8951" max="8951" width="8.453125" style="690" customWidth="1"/>
    <col min="8952" max="8952" width="4.1796875" style="690" customWidth="1"/>
    <col min="8953" max="8953" width="8.08984375" style="690" customWidth="1"/>
    <col min="8954" max="8954" width="8" style="690" customWidth="1"/>
    <col min="8955" max="8955" width="8.36328125" style="690" customWidth="1"/>
    <col min="8956" max="8956" width="6.08984375" style="690" customWidth="1"/>
    <col min="8957" max="8957" width="7.6328125" style="690" customWidth="1"/>
    <col min="8958" max="8958" width="6.36328125" style="690" customWidth="1"/>
    <col min="8959" max="8959" width="5.6328125" style="690" customWidth="1"/>
    <col min="8960" max="8960" width="6.81640625" style="690" customWidth="1"/>
    <col min="8961" max="8961" width="5.1796875" style="690" customWidth="1"/>
    <col min="8962" max="8962" width="12.81640625" style="690" customWidth="1"/>
    <col min="8963" max="8963" width="14.81640625" style="690" customWidth="1"/>
    <col min="8964" max="9186" width="11.54296875" style="690"/>
    <col min="9187" max="9187" width="19.90625" style="690" customWidth="1"/>
    <col min="9188" max="9188" width="28.453125" style="690" customWidth="1"/>
    <col min="9189" max="9189" width="11.81640625" style="690" customWidth="1"/>
    <col min="9190" max="9190" width="8.81640625" style="690" customWidth="1"/>
    <col min="9191" max="9191" width="4.90625" style="690" customWidth="1"/>
    <col min="9192" max="9192" width="4.36328125" style="690" customWidth="1"/>
    <col min="9193" max="9193" width="4.453125" style="690" customWidth="1"/>
    <col min="9194" max="9194" width="5.36328125" style="690" customWidth="1"/>
    <col min="9195" max="9197" width="11.54296875" style="690"/>
    <col min="9198" max="9198" width="4.81640625" style="690" customWidth="1"/>
    <col min="9199" max="9199" width="8" style="690" customWidth="1"/>
    <col min="9200" max="9200" width="5.36328125" style="690" customWidth="1"/>
    <col min="9201" max="9201" width="7.6328125" style="690" customWidth="1"/>
    <col min="9202" max="9202" width="5.6328125" style="690" customWidth="1"/>
    <col min="9203" max="9203" width="7.6328125" style="690" customWidth="1"/>
    <col min="9204" max="9204" width="5.36328125" style="690" customWidth="1"/>
    <col min="9205" max="9205" width="8.6328125" style="690" customWidth="1"/>
    <col min="9206" max="9206" width="4.36328125" style="690" customWidth="1"/>
    <col min="9207" max="9207" width="8.453125" style="690" customWidth="1"/>
    <col min="9208" max="9208" width="4.1796875" style="690" customWidth="1"/>
    <col min="9209" max="9209" width="8.08984375" style="690" customWidth="1"/>
    <col min="9210" max="9210" width="8" style="690" customWidth="1"/>
    <col min="9211" max="9211" width="8.36328125" style="690" customWidth="1"/>
    <col min="9212" max="9212" width="6.08984375" style="690" customWidth="1"/>
    <col min="9213" max="9213" width="7.6328125" style="690" customWidth="1"/>
    <col min="9214" max="9214" width="6.36328125" style="690" customWidth="1"/>
    <col min="9215" max="9215" width="5.6328125" style="690" customWidth="1"/>
    <col min="9216" max="9216" width="6.81640625" style="690" customWidth="1"/>
    <col min="9217" max="9217" width="5.1796875" style="690" customWidth="1"/>
    <col min="9218" max="9218" width="12.81640625" style="690" customWidth="1"/>
    <col min="9219" max="9219" width="14.81640625" style="690" customWidth="1"/>
    <col min="9220" max="9442" width="11.54296875" style="690"/>
    <col min="9443" max="9443" width="19.90625" style="690" customWidth="1"/>
    <col min="9444" max="9444" width="28.453125" style="690" customWidth="1"/>
    <col min="9445" max="9445" width="11.81640625" style="690" customWidth="1"/>
    <col min="9446" max="9446" width="8.81640625" style="690" customWidth="1"/>
    <col min="9447" max="9447" width="4.90625" style="690" customWidth="1"/>
    <col min="9448" max="9448" width="4.36328125" style="690" customWidth="1"/>
    <col min="9449" max="9449" width="4.453125" style="690" customWidth="1"/>
    <col min="9450" max="9450" width="5.36328125" style="690" customWidth="1"/>
    <col min="9451" max="9453" width="11.54296875" style="690"/>
    <col min="9454" max="9454" width="4.81640625" style="690" customWidth="1"/>
    <col min="9455" max="9455" width="8" style="690" customWidth="1"/>
    <col min="9456" max="9456" width="5.36328125" style="690" customWidth="1"/>
    <col min="9457" max="9457" width="7.6328125" style="690" customWidth="1"/>
    <col min="9458" max="9458" width="5.6328125" style="690" customWidth="1"/>
    <col min="9459" max="9459" width="7.6328125" style="690" customWidth="1"/>
    <col min="9460" max="9460" width="5.36328125" style="690" customWidth="1"/>
    <col min="9461" max="9461" width="8.6328125" style="690" customWidth="1"/>
    <col min="9462" max="9462" width="4.36328125" style="690" customWidth="1"/>
    <col min="9463" max="9463" width="8.453125" style="690" customWidth="1"/>
    <col min="9464" max="9464" width="4.1796875" style="690" customWidth="1"/>
    <col min="9465" max="9465" width="8.08984375" style="690" customWidth="1"/>
    <col min="9466" max="9466" width="8" style="690" customWidth="1"/>
    <col min="9467" max="9467" width="8.36328125" style="690" customWidth="1"/>
    <col min="9468" max="9468" width="6.08984375" style="690" customWidth="1"/>
    <col min="9469" max="9469" width="7.6328125" style="690" customWidth="1"/>
    <col min="9470" max="9470" width="6.36328125" style="690" customWidth="1"/>
    <col min="9471" max="9471" width="5.6328125" style="690" customWidth="1"/>
    <col min="9472" max="9472" width="6.81640625" style="690" customWidth="1"/>
    <col min="9473" max="9473" width="5.1796875" style="690" customWidth="1"/>
    <col min="9474" max="9474" width="12.81640625" style="690" customWidth="1"/>
    <col min="9475" max="9475" width="14.81640625" style="690" customWidth="1"/>
    <col min="9476" max="9698" width="11.54296875" style="690"/>
    <col min="9699" max="9699" width="19.90625" style="690" customWidth="1"/>
    <col min="9700" max="9700" width="28.453125" style="690" customWidth="1"/>
    <col min="9701" max="9701" width="11.81640625" style="690" customWidth="1"/>
    <col min="9702" max="9702" width="8.81640625" style="690" customWidth="1"/>
    <col min="9703" max="9703" width="4.90625" style="690" customWidth="1"/>
    <col min="9704" max="9704" width="4.36328125" style="690" customWidth="1"/>
    <col min="9705" max="9705" width="4.453125" style="690" customWidth="1"/>
    <col min="9706" max="9706" width="5.36328125" style="690" customWidth="1"/>
    <col min="9707" max="9709" width="11.54296875" style="690"/>
    <col min="9710" max="9710" width="4.81640625" style="690" customWidth="1"/>
    <col min="9711" max="9711" width="8" style="690" customWidth="1"/>
    <col min="9712" max="9712" width="5.36328125" style="690" customWidth="1"/>
    <col min="9713" max="9713" width="7.6328125" style="690" customWidth="1"/>
    <col min="9714" max="9714" width="5.6328125" style="690" customWidth="1"/>
    <col min="9715" max="9715" width="7.6328125" style="690" customWidth="1"/>
    <col min="9716" max="9716" width="5.36328125" style="690" customWidth="1"/>
    <col min="9717" max="9717" width="8.6328125" style="690" customWidth="1"/>
    <col min="9718" max="9718" width="4.36328125" style="690" customWidth="1"/>
    <col min="9719" max="9719" width="8.453125" style="690" customWidth="1"/>
    <col min="9720" max="9720" width="4.1796875" style="690" customWidth="1"/>
    <col min="9721" max="9721" width="8.08984375" style="690" customWidth="1"/>
    <col min="9722" max="9722" width="8" style="690" customWidth="1"/>
    <col min="9723" max="9723" width="8.36328125" style="690" customWidth="1"/>
    <col min="9724" max="9724" width="6.08984375" style="690" customWidth="1"/>
    <col min="9725" max="9725" width="7.6328125" style="690" customWidth="1"/>
    <col min="9726" max="9726" width="6.36328125" style="690" customWidth="1"/>
    <col min="9727" max="9727" width="5.6328125" style="690" customWidth="1"/>
    <col min="9728" max="9728" width="6.81640625" style="690" customWidth="1"/>
    <col min="9729" max="9729" width="5.1796875" style="690" customWidth="1"/>
    <col min="9730" max="9730" width="12.81640625" style="690" customWidth="1"/>
    <col min="9731" max="9731" width="14.81640625" style="690" customWidth="1"/>
    <col min="9732" max="9954" width="11.54296875" style="690"/>
    <col min="9955" max="9955" width="19.90625" style="690" customWidth="1"/>
    <col min="9956" max="9956" width="28.453125" style="690" customWidth="1"/>
    <col min="9957" max="9957" width="11.81640625" style="690" customWidth="1"/>
    <col min="9958" max="9958" width="8.81640625" style="690" customWidth="1"/>
    <col min="9959" max="9959" width="4.90625" style="690" customWidth="1"/>
    <col min="9960" max="9960" width="4.36328125" style="690" customWidth="1"/>
    <col min="9961" max="9961" width="4.453125" style="690" customWidth="1"/>
    <col min="9962" max="9962" width="5.36328125" style="690" customWidth="1"/>
    <col min="9963" max="9965" width="11.54296875" style="690"/>
    <col min="9966" max="9966" width="4.81640625" style="690" customWidth="1"/>
    <col min="9967" max="9967" width="8" style="690" customWidth="1"/>
    <col min="9968" max="9968" width="5.36328125" style="690" customWidth="1"/>
    <col min="9969" max="9969" width="7.6328125" style="690" customWidth="1"/>
    <col min="9970" max="9970" width="5.6328125" style="690" customWidth="1"/>
    <col min="9971" max="9971" width="7.6328125" style="690" customWidth="1"/>
    <col min="9972" max="9972" width="5.36328125" style="690" customWidth="1"/>
    <col min="9973" max="9973" width="8.6328125" style="690" customWidth="1"/>
    <col min="9974" max="9974" width="4.36328125" style="690" customWidth="1"/>
    <col min="9975" max="9975" width="8.453125" style="690" customWidth="1"/>
    <col min="9976" max="9976" width="4.1796875" style="690" customWidth="1"/>
    <col min="9977" max="9977" width="8.08984375" style="690" customWidth="1"/>
    <col min="9978" max="9978" width="8" style="690" customWidth="1"/>
    <col min="9979" max="9979" width="8.36328125" style="690" customWidth="1"/>
    <col min="9980" max="9980" width="6.08984375" style="690" customWidth="1"/>
    <col min="9981" max="9981" width="7.6328125" style="690" customWidth="1"/>
    <col min="9982" max="9982" width="6.36328125" style="690" customWidth="1"/>
    <col min="9983" max="9983" width="5.6328125" style="690" customWidth="1"/>
    <col min="9984" max="9984" width="6.81640625" style="690" customWidth="1"/>
    <col min="9985" max="9985" width="5.1796875" style="690" customWidth="1"/>
    <col min="9986" max="9986" width="12.81640625" style="690" customWidth="1"/>
    <col min="9987" max="9987" width="14.81640625" style="690" customWidth="1"/>
    <col min="9988" max="10210" width="11.54296875" style="690"/>
    <col min="10211" max="10211" width="19.90625" style="690" customWidth="1"/>
    <col min="10212" max="10212" width="28.453125" style="690" customWidth="1"/>
    <col min="10213" max="10213" width="11.81640625" style="690" customWidth="1"/>
    <col min="10214" max="10214" width="8.81640625" style="690" customWidth="1"/>
    <col min="10215" max="10215" width="4.90625" style="690" customWidth="1"/>
    <col min="10216" max="10216" width="4.36328125" style="690" customWidth="1"/>
    <col min="10217" max="10217" width="4.453125" style="690" customWidth="1"/>
    <col min="10218" max="10218" width="5.36328125" style="690" customWidth="1"/>
    <col min="10219" max="10221" width="11.54296875" style="690"/>
    <col min="10222" max="10222" width="4.81640625" style="690" customWidth="1"/>
    <col min="10223" max="10223" width="8" style="690" customWidth="1"/>
    <col min="10224" max="10224" width="5.36328125" style="690" customWidth="1"/>
    <col min="10225" max="10225" width="7.6328125" style="690" customWidth="1"/>
    <col min="10226" max="10226" width="5.6328125" style="690" customWidth="1"/>
    <col min="10227" max="10227" width="7.6328125" style="690" customWidth="1"/>
    <col min="10228" max="10228" width="5.36328125" style="690" customWidth="1"/>
    <col min="10229" max="10229" width="8.6328125" style="690" customWidth="1"/>
    <col min="10230" max="10230" width="4.36328125" style="690" customWidth="1"/>
    <col min="10231" max="10231" width="8.453125" style="690" customWidth="1"/>
    <col min="10232" max="10232" width="4.1796875" style="690" customWidth="1"/>
    <col min="10233" max="10233" width="8.08984375" style="690" customWidth="1"/>
    <col min="10234" max="10234" width="8" style="690" customWidth="1"/>
    <col min="10235" max="10235" width="8.36328125" style="690" customWidth="1"/>
    <col min="10236" max="10236" width="6.08984375" style="690" customWidth="1"/>
    <col min="10237" max="10237" width="7.6328125" style="690" customWidth="1"/>
    <col min="10238" max="10238" width="6.36328125" style="690" customWidth="1"/>
    <col min="10239" max="10239" width="5.6328125" style="690" customWidth="1"/>
    <col min="10240" max="10240" width="6.81640625" style="690" customWidth="1"/>
    <col min="10241" max="10241" width="5.1796875" style="690" customWidth="1"/>
    <col min="10242" max="10242" width="12.81640625" style="690" customWidth="1"/>
    <col min="10243" max="10243" width="14.81640625" style="690" customWidth="1"/>
    <col min="10244" max="10466" width="11.54296875" style="690"/>
    <col min="10467" max="10467" width="19.90625" style="690" customWidth="1"/>
    <col min="10468" max="10468" width="28.453125" style="690" customWidth="1"/>
    <col min="10469" max="10469" width="11.81640625" style="690" customWidth="1"/>
    <col min="10470" max="10470" width="8.81640625" style="690" customWidth="1"/>
    <col min="10471" max="10471" width="4.90625" style="690" customWidth="1"/>
    <col min="10472" max="10472" width="4.36328125" style="690" customWidth="1"/>
    <col min="10473" max="10473" width="4.453125" style="690" customWidth="1"/>
    <col min="10474" max="10474" width="5.36328125" style="690" customWidth="1"/>
    <col min="10475" max="10477" width="11.54296875" style="690"/>
    <col min="10478" max="10478" width="4.81640625" style="690" customWidth="1"/>
    <col min="10479" max="10479" width="8" style="690" customWidth="1"/>
    <col min="10480" max="10480" width="5.36328125" style="690" customWidth="1"/>
    <col min="10481" max="10481" width="7.6328125" style="690" customWidth="1"/>
    <col min="10482" max="10482" width="5.6328125" style="690" customWidth="1"/>
    <col min="10483" max="10483" width="7.6328125" style="690" customWidth="1"/>
    <col min="10484" max="10484" width="5.36328125" style="690" customWidth="1"/>
    <col min="10485" max="10485" width="8.6328125" style="690" customWidth="1"/>
    <col min="10486" max="10486" width="4.36328125" style="690" customWidth="1"/>
    <col min="10487" max="10487" width="8.453125" style="690" customWidth="1"/>
    <col min="10488" max="10488" width="4.1796875" style="690" customWidth="1"/>
    <col min="10489" max="10489" width="8.08984375" style="690" customWidth="1"/>
    <col min="10490" max="10490" width="8" style="690" customWidth="1"/>
    <col min="10491" max="10491" width="8.36328125" style="690" customWidth="1"/>
    <col min="10492" max="10492" width="6.08984375" style="690" customWidth="1"/>
    <col min="10493" max="10493" width="7.6328125" style="690" customWidth="1"/>
    <col min="10494" max="10494" width="6.36328125" style="690" customWidth="1"/>
    <col min="10495" max="10495" width="5.6328125" style="690" customWidth="1"/>
    <col min="10496" max="10496" width="6.81640625" style="690" customWidth="1"/>
    <col min="10497" max="10497" width="5.1796875" style="690" customWidth="1"/>
    <col min="10498" max="10498" width="12.81640625" style="690" customWidth="1"/>
    <col min="10499" max="10499" width="14.81640625" style="690" customWidth="1"/>
    <col min="10500" max="10722" width="11.54296875" style="690"/>
    <col min="10723" max="10723" width="19.90625" style="690" customWidth="1"/>
    <col min="10724" max="10724" width="28.453125" style="690" customWidth="1"/>
    <col min="10725" max="10725" width="11.81640625" style="690" customWidth="1"/>
    <col min="10726" max="10726" width="8.81640625" style="690" customWidth="1"/>
    <col min="10727" max="10727" width="4.90625" style="690" customWidth="1"/>
    <col min="10728" max="10728" width="4.36328125" style="690" customWidth="1"/>
    <col min="10729" max="10729" width="4.453125" style="690" customWidth="1"/>
    <col min="10730" max="10730" width="5.36328125" style="690" customWidth="1"/>
    <col min="10731" max="10733" width="11.54296875" style="690"/>
    <col min="10734" max="10734" width="4.81640625" style="690" customWidth="1"/>
    <col min="10735" max="10735" width="8" style="690" customWidth="1"/>
    <col min="10736" max="10736" width="5.36328125" style="690" customWidth="1"/>
    <col min="10737" max="10737" width="7.6328125" style="690" customWidth="1"/>
    <col min="10738" max="10738" width="5.6328125" style="690" customWidth="1"/>
    <col min="10739" max="10739" width="7.6328125" style="690" customWidth="1"/>
    <col min="10740" max="10740" width="5.36328125" style="690" customWidth="1"/>
    <col min="10741" max="10741" width="8.6328125" style="690" customWidth="1"/>
    <col min="10742" max="10742" width="4.36328125" style="690" customWidth="1"/>
    <col min="10743" max="10743" width="8.453125" style="690" customWidth="1"/>
    <col min="10744" max="10744" width="4.1796875" style="690" customWidth="1"/>
    <col min="10745" max="10745" width="8.08984375" style="690" customWidth="1"/>
    <col min="10746" max="10746" width="8" style="690" customWidth="1"/>
    <col min="10747" max="10747" width="8.36328125" style="690" customWidth="1"/>
    <col min="10748" max="10748" width="6.08984375" style="690" customWidth="1"/>
    <col min="10749" max="10749" width="7.6328125" style="690" customWidth="1"/>
    <col min="10750" max="10750" width="6.36328125" style="690" customWidth="1"/>
    <col min="10751" max="10751" width="5.6328125" style="690" customWidth="1"/>
    <col min="10752" max="10752" width="6.81640625" style="690" customWidth="1"/>
    <col min="10753" max="10753" width="5.1796875" style="690" customWidth="1"/>
    <col min="10754" max="10754" width="12.81640625" style="690" customWidth="1"/>
    <col min="10755" max="10755" width="14.81640625" style="690" customWidth="1"/>
    <col min="10756" max="10978" width="11.54296875" style="690"/>
    <col min="10979" max="10979" width="19.90625" style="690" customWidth="1"/>
    <col min="10980" max="10980" width="28.453125" style="690" customWidth="1"/>
    <col min="10981" max="10981" width="11.81640625" style="690" customWidth="1"/>
    <col min="10982" max="10982" width="8.81640625" style="690" customWidth="1"/>
    <col min="10983" max="10983" width="4.90625" style="690" customWidth="1"/>
    <col min="10984" max="10984" width="4.36328125" style="690" customWidth="1"/>
    <col min="10985" max="10985" width="4.453125" style="690" customWidth="1"/>
    <col min="10986" max="10986" width="5.36328125" style="690" customWidth="1"/>
    <col min="10987" max="10989" width="11.54296875" style="690"/>
    <col min="10990" max="10990" width="4.81640625" style="690" customWidth="1"/>
    <col min="10991" max="10991" width="8" style="690" customWidth="1"/>
    <col min="10992" max="10992" width="5.36328125" style="690" customWidth="1"/>
    <col min="10993" max="10993" width="7.6328125" style="690" customWidth="1"/>
    <col min="10994" max="10994" width="5.6328125" style="690" customWidth="1"/>
    <col min="10995" max="10995" width="7.6328125" style="690" customWidth="1"/>
    <col min="10996" max="10996" width="5.36328125" style="690" customWidth="1"/>
    <col min="10997" max="10997" width="8.6328125" style="690" customWidth="1"/>
    <col min="10998" max="10998" width="4.36328125" style="690" customWidth="1"/>
    <col min="10999" max="10999" width="8.453125" style="690" customWidth="1"/>
    <col min="11000" max="11000" width="4.1796875" style="690" customWidth="1"/>
    <col min="11001" max="11001" width="8.08984375" style="690" customWidth="1"/>
    <col min="11002" max="11002" width="8" style="690" customWidth="1"/>
    <col min="11003" max="11003" width="8.36328125" style="690" customWidth="1"/>
    <col min="11004" max="11004" width="6.08984375" style="690" customWidth="1"/>
    <col min="11005" max="11005" width="7.6328125" style="690" customWidth="1"/>
    <col min="11006" max="11006" width="6.36328125" style="690" customWidth="1"/>
    <col min="11007" max="11007" width="5.6328125" style="690" customWidth="1"/>
    <col min="11008" max="11008" width="6.81640625" style="690" customWidth="1"/>
    <col min="11009" max="11009" width="5.1796875" style="690" customWidth="1"/>
    <col min="11010" max="11010" width="12.81640625" style="690" customWidth="1"/>
    <col min="11011" max="11011" width="14.81640625" style="690" customWidth="1"/>
    <col min="11012" max="11234" width="11.54296875" style="690"/>
    <col min="11235" max="11235" width="19.90625" style="690" customWidth="1"/>
    <col min="11236" max="11236" width="28.453125" style="690" customWidth="1"/>
    <col min="11237" max="11237" width="11.81640625" style="690" customWidth="1"/>
    <col min="11238" max="11238" width="8.81640625" style="690" customWidth="1"/>
    <col min="11239" max="11239" width="4.90625" style="690" customWidth="1"/>
    <col min="11240" max="11240" width="4.36328125" style="690" customWidth="1"/>
    <col min="11241" max="11241" width="4.453125" style="690" customWidth="1"/>
    <col min="11242" max="11242" width="5.36328125" style="690" customWidth="1"/>
    <col min="11243" max="11245" width="11.54296875" style="690"/>
    <col min="11246" max="11246" width="4.81640625" style="690" customWidth="1"/>
    <col min="11247" max="11247" width="8" style="690" customWidth="1"/>
    <col min="11248" max="11248" width="5.36328125" style="690" customWidth="1"/>
    <col min="11249" max="11249" width="7.6328125" style="690" customWidth="1"/>
    <col min="11250" max="11250" width="5.6328125" style="690" customWidth="1"/>
    <col min="11251" max="11251" width="7.6328125" style="690" customWidth="1"/>
    <col min="11252" max="11252" width="5.36328125" style="690" customWidth="1"/>
    <col min="11253" max="11253" width="8.6328125" style="690" customWidth="1"/>
    <col min="11254" max="11254" width="4.36328125" style="690" customWidth="1"/>
    <col min="11255" max="11255" width="8.453125" style="690" customWidth="1"/>
    <col min="11256" max="11256" width="4.1796875" style="690" customWidth="1"/>
    <col min="11257" max="11257" width="8.08984375" style="690" customWidth="1"/>
    <col min="11258" max="11258" width="8" style="690" customWidth="1"/>
    <col min="11259" max="11259" width="8.36328125" style="690" customWidth="1"/>
    <col min="11260" max="11260" width="6.08984375" style="690" customWidth="1"/>
    <col min="11261" max="11261" width="7.6328125" style="690" customWidth="1"/>
    <col min="11262" max="11262" width="6.36328125" style="690" customWidth="1"/>
    <col min="11263" max="11263" width="5.6328125" style="690" customWidth="1"/>
    <col min="11264" max="11264" width="6.81640625" style="690" customWidth="1"/>
    <col min="11265" max="11265" width="5.1796875" style="690" customWidth="1"/>
    <col min="11266" max="11266" width="12.81640625" style="690" customWidth="1"/>
    <col min="11267" max="11267" width="14.81640625" style="690" customWidth="1"/>
    <col min="11268" max="11490" width="11.54296875" style="690"/>
    <col min="11491" max="11491" width="19.90625" style="690" customWidth="1"/>
    <col min="11492" max="11492" width="28.453125" style="690" customWidth="1"/>
    <col min="11493" max="11493" width="11.81640625" style="690" customWidth="1"/>
    <col min="11494" max="11494" width="8.81640625" style="690" customWidth="1"/>
    <col min="11495" max="11495" width="4.90625" style="690" customWidth="1"/>
    <col min="11496" max="11496" width="4.36328125" style="690" customWidth="1"/>
    <col min="11497" max="11497" width="4.453125" style="690" customWidth="1"/>
    <col min="11498" max="11498" width="5.36328125" style="690" customWidth="1"/>
    <col min="11499" max="11501" width="11.54296875" style="690"/>
    <col min="11502" max="11502" width="4.81640625" style="690" customWidth="1"/>
    <col min="11503" max="11503" width="8" style="690" customWidth="1"/>
    <col min="11504" max="11504" width="5.36328125" style="690" customWidth="1"/>
    <col min="11505" max="11505" width="7.6328125" style="690" customWidth="1"/>
    <col min="11506" max="11506" width="5.6328125" style="690" customWidth="1"/>
    <col min="11507" max="11507" width="7.6328125" style="690" customWidth="1"/>
    <col min="11508" max="11508" width="5.36328125" style="690" customWidth="1"/>
    <col min="11509" max="11509" width="8.6328125" style="690" customWidth="1"/>
    <col min="11510" max="11510" width="4.36328125" style="690" customWidth="1"/>
    <col min="11511" max="11511" width="8.453125" style="690" customWidth="1"/>
    <col min="11512" max="11512" width="4.1796875" style="690" customWidth="1"/>
    <col min="11513" max="11513" width="8.08984375" style="690" customWidth="1"/>
    <col min="11514" max="11514" width="8" style="690" customWidth="1"/>
    <col min="11515" max="11515" width="8.36328125" style="690" customWidth="1"/>
    <col min="11516" max="11516" width="6.08984375" style="690" customWidth="1"/>
    <col min="11517" max="11517" width="7.6328125" style="690" customWidth="1"/>
    <col min="11518" max="11518" width="6.36328125" style="690" customWidth="1"/>
    <col min="11519" max="11519" width="5.6328125" style="690" customWidth="1"/>
    <col min="11520" max="11520" width="6.81640625" style="690" customWidth="1"/>
    <col min="11521" max="11521" width="5.1796875" style="690" customWidth="1"/>
    <col min="11522" max="11522" width="12.81640625" style="690" customWidth="1"/>
    <col min="11523" max="11523" width="14.81640625" style="690" customWidth="1"/>
    <col min="11524" max="11746" width="11.54296875" style="690"/>
    <col min="11747" max="11747" width="19.90625" style="690" customWidth="1"/>
    <col min="11748" max="11748" width="28.453125" style="690" customWidth="1"/>
    <col min="11749" max="11749" width="11.81640625" style="690" customWidth="1"/>
    <col min="11750" max="11750" width="8.81640625" style="690" customWidth="1"/>
    <col min="11751" max="11751" width="4.90625" style="690" customWidth="1"/>
    <col min="11752" max="11752" width="4.36328125" style="690" customWidth="1"/>
    <col min="11753" max="11753" width="4.453125" style="690" customWidth="1"/>
    <col min="11754" max="11754" width="5.36328125" style="690" customWidth="1"/>
    <col min="11755" max="11757" width="11.54296875" style="690"/>
    <col min="11758" max="11758" width="4.81640625" style="690" customWidth="1"/>
    <col min="11759" max="11759" width="8" style="690" customWidth="1"/>
    <col min="11760" max="11760" width="5.36328125" style="690" customWidth="1"/>
    <col min="11761" max="11761" width="7.6328125" style="690" customWidth="1"/>
    <col min="11762" max="11762" width="5.6328125" style="690" customWidth="1"/>
    <col min="11763" max="11763" width="7.6328125" style="690" customWidth="1"/>
    <col min="11764" max="11764" width="5.36328125" style="690" customWidth="1"/>
    <col min="11765" max="11765" width="8.6328125" style="690" customWidth="1"/>
    <col min="11766" max="11766" width="4.36328125" style="690" customWidth="1"/>
    <col min="11767" max="11767" width="8.453125" style="690" customWidth="1"/>
    <col min="11768" max="11768" width="4.1796875" style="690" customWidth="1"/>
    <col min="11769" max="11769" width="8.08984375" style="690" customWidth="1"/>
    <col min="11770" max="11770" width="8" style="690" customWidth="1"/>
    <col min="11771" max="11771" width="8.36328125" style="690" customWidth="1"/>
    <col min="11772" max="11772" width="6.08984375" style="690" customWidth="1"/>
    <col min="11773" max="11773" width="7.6328125" style="690" customWidth="1"/>
    <col min="11774" max="11774" width="6.36328125" style="690" customWidth="1"/>
    <col min="11775" max="11775" width="5.6328125" style="690" customWidth="1"/>
    <col min="11776" max="11776" width="6.81640625" style="690" customWidth="1"/>
    <col min="11777" max="11777" width="5.1796875" style="690" customWidth="1"/>
    <col min="11778" max="11778" width="12.81640625" style="690" customWidth="1"/>
    <col min="11779" max="11779" width="14.81640625" style="690" customWidth="1"/>
    <col min="11780" max="12002" width="11.54296875" style="690"/>
    <col min="12003" max="12003" width="19.90625" style="690" customWidth="1"/>
    <col min="12004" max="12004" width="28.453125" style="690" customWidth="1"/>
    <col min="12005" max="12005" width="11.81640625" style="690" customWidth="1"/>
    <col min="12006" max="12006" width="8.81640625" style="690" customWidth="1"/>
    <col min="12007" max="12007" width="4.90625" style="690" customWidth="1"/>
    <col min="12008" max="12008" width="4.36328125" style="690" customWidth="1"/>
    <col min="12009" max="12009" width="4.453125" style="690" customWidth="1"/>
    <col min="12010" max="12010" width="5.36328125" style="690" customWidth="1"/>
    <col min="12011" max="12013" width="11.54296875" style="690"/>
    <col min="12014" max="12014" width="4.81640625" style="690" customWidth="1"/>
    <col min="12015" max="12015" width="8" style="690" customWidth="1"/>
    <col min="12016" max="12016" width="5.36328125" style="690" customWidth="1"/>
    <col min="12017" max="12017" width="7.6328125" style="690" customWidth="1"/>
    <col min="12018" max="12018" width="5.6328125" style="690" customWidth="1"/>
    <col min="12019" max="12019" width="7.6328125" style="690" customWidth="1"/>
    <col min="12020" max="12020" width="5.36328125" style="690" customWidth="1"/>
    <col min="12021" max="12021" width="8.6328125" style="690" customWidth="1"/>
    <col min="12022" max="12022" width="4.36328125" style="690" customWidth="1"/>
    <col min="12023" max="12023" width="8.453125" style="690" customWidth="1"/>
    <col min="12024" max="12024" width="4.1796875" style="690" customWidth="1"/>
    <col min="12025" max="12025" width="8.08984375" style="690" customWidth="1"/>
    <col min="12026" max="12026" width="8" style="690" customWidth="1"/>
    <col min="12027" max="12027" width="8.36328125" style="690" customWidth="1"/>
    <col min="12028" max="12028" width="6.08984375" style="690" customWidth="1"/>
    <col min="12029" max="12029" width="7.6328125" style="690" customWidth="1"/>
    <col min="12030" max="12030" width="6.36328125" style="690" customWidth="1"/>
    <col min="12031" max="12031" width="5.6328125" style="690" customWidth="1"/>
    <col min="12032" max="12032" width="6.81640625" style="690" customWidth="1"/>
    <col min="12033" max="12033" width="5.1796875" style="690" customWidth="1"/>
    <col min="12034" max="12034" width="12.81640625" style="690" customWidth="1"/>
    <col min="12035" max="12035" width="14.81640625" style="690" customWidth="1"/>
    <col min="12036" max="12258" width="11.54296875" style="690"/>
    <col min="12259" max="12259" width="19.90625" style="690" customWidth="1"/>
    <col min="12260" max="12260" width="28.453125" style="690" customWidth="1"/>
    <col min="12261" max="12261" width="11.81640625" style="690" customWidth="1"/>
    <col min="12262" max="12262" width="8.81640625" style="690" customWidth="1"/>
    <col min="12263" max="12263" width="4.90625" style="690" customWidth="1"/>
    <col min="12264" max="12264" width="4.36328125" style="690" customWidth="1"/>
    <col min="12265" max="12265" width="4.453125" style="690" customWidth="1"/>
    <col min="12266" max="12266" width="5.36328125" style="690" customWidth="1"/>
    <col min="12267" max="12269" width="11.54296875" style="690"/>
    <col min="12270" max="12270" width="4.81640625" style="690" customWidth="1"/>
    <col min="12271" max="12271" width="8" style="690" customWidth="1"/>
    <col min="12272" max="12272" width="5.36328125" style="690" customWidth="1"/>
    <col min="12273" max="12273" width="7.6328125" style="690" customWidth="1"/>
    <col min="12274" max="12274" width="5.6328125" style="690" customWidth="1"/>
    <col min="12275" max="12275" width="7.6328125" style="690" customWidth="1"/>
    <col min="12276" max="12276" width="5.36328125" style="690" customWidth="1"/>
    <col min="12277" max="12277" width="8.6328125" style="690" customWidth="1"/>
    <col min="12278" max="12278" width="4.36328125" style="690" customWidth="1"/>
    <col min="12279" max="12279" width="8.453125" style="690" customWidth="1"/>
    <col min="12280" max="12280" width="4.1796875" style="690" customWidth="1"/>
    <col min="12281" max="12281" width="8.08984375" style="690" customWidth="1"/>
    <col min="12282" max="12282" width="8" style="690" customWidth="1"/>
    <col min="12283" max="12283" width="8.36328125" style="690" customWidth="1"/>
    <col min="12284" max="12284" width="6.08984375" style="690" customWidth="1"/>
    <col min="12285" max="12285" width="7.6328125" style="690" customWidth="1"/>
    <col min="12286" max="12286" width="6.36328125" style="690" customWidth="1"/>
    <col min="12287" max="12287" width="5.6328125" style="690" customWidth="1"/>
    <col min="12288" max="12288" width="6.81640625" style="690" customWidth="1"/>
    <col min="12289" max="12289" width="5.1796875" style="690" customWidth="1"/>
    <col min="12290" max="12290" width="12.81640625" style="690" customWidth="1"/>
    <col min="12291" max="12291" width="14.81640625" style="690" customWidth="1"/>
    <col min="12292" max="12514" width="11.54296875" style="690"/>
    <col min="12515" max="12515" width="19.90625" style="690" customWidth="1"/>
    <col min="12516" max="12516" width="28.453125" style="690" customWidth="1"/>
    <col min="12517" max="12517" width="11.81640625" style="690" customWidth="1"/>
    <col min="12518" max="12518" width="8.81640625" style="690" customWidth="1"/>
    <col min="12519" max="12519" width="4.90625" style="690" customWidth="1"/>
    <col min="12520" max="12520" width="4.36328125" style="690" customWidth="1"/>
    <col min="12521" max="12521" width="4.453125" style="690" customWidth="1"/>
    <col min="12522" max="12522" width="5.36328125" style="690" customWidth="1"/>
    <col min="12523" max="12525" width="11.54296875" style="690"/>
    <col min="12526" max="12526" width="4.81640625" style="690" customWidth="1"/>
    <col min="12527" max="12527" width="8" style="690" customWidth="1"/>
    <col min="12528" max="12528" width="5.36328125" style="690" customWidth="1"/>
    <col min="12529" max="12529" width="7.6328125" style="690" customWidth="1"/>
    <col min="12530" max="12530" width="5.6328125" style="690" customWidth="1"/>
    <col min="12531" max="12531" width="7.6328125" style="690" customWidth="1"/>
    <col min="12532" max="12532" width="5.36328125" style="690" customWidth="1"/>
    <col min="12533" max="12533" width="8.6328125" style="690" customWidth="1"/>
    <col min="12534" max="12534" width="4.36328125" style="690" customWidth="1"/>
    <col min="12535" max="12535" width="8.453125" style="690" customWidth="1"/>
    <col min="12536" max="12536" width="4.1796875" style="690" customWidth="1"/>
    <col min="12537" max="12537" width="8.08984375" style="690" customWidth="1"/>
    <col min="12538" max="12538" width="8" style="690" customWidth="1"/>
    <col min="12539" max="12539" width="8.36328125" style="690" customWidth="1"/>
    <col min="12540" max="12540" width="6.08984375" style="690" customWidth="1"/>
    <col min="12541" max="12541" width="7.6328125" style="690" customWidth="1"/>
    <col min="12542" max="12542" width="6.36328125" style="690" customWidth="1"/>
    <col min="12543" max="12543" width="5.6328125" style="690" customWidth="1"/>
    <col min="12544" max="12544" width="6.81640625" style="690" customWidth="1"/>
    <col min="12545" max="12545" width="5.1796875" style="690" customWidth="1"/>
    <col min="12546" max="12546" width="12.81640625" style="690" customWidth="1"/>
    <col min="12547" max="12547" width="14.81640625" style="690" customWidth="1"/>
    <col min="12548" max="12770" width="11.54296875" style="690"/>
    <col min="12771" max="12771" width="19.90625" style="690" customWidth="1"/>
    <col min="12772" max="12772" width="28.453125" style="690" customWidth="1"/>
    <col min="12773" max="12773" width="11.81640625" style="690" customWidth="1"/>
    <col min="12774" max="12774" width="8.81640625" style="690" customWidth="1"/>
    <col min="12775" max="12775" width="4.90625" style="690" customWidth="1"/>
    <col min="12776" max="12776" width="4.36328125" style="690" customWidth="1"/>
    <col min="12777" max="12777" width="4.453125" style="690" customWidth="1"/>
    <col min="12778" max="12778" width="5.36328125" style="690" customWidth="1"/>
    <col min="12779" max="12781" width="11.54296875" style="690"/>
    <col min="12782" max="12782" width="4.81640625" style="690" customWidth="1"/>
    <col min="12783" max="12783" width="8" style="690" customWidth="1"/>
    <col min="12784" max="12784" width="5.36328125" style="690" customWidth="1"/>
    <col min="12785" max="12785" width="7.6328125" style="690" customWidth="1"/>
    <col min="12786" max="12786" width="5.6328125" style="690" customWidth="1"/>
    <col min="12787" max="12787" width="7.6328125" style="690" customWidth="1"/>
    <col min="12788" max="12788" width="5.36328125" style="690" customWidth="1"/>
    <col min="12789" max="12789" width="8.6328125" style="690" customWidth="1"/>
    <col min="12790" max="12790" width="4.36328125" style="690" customWidth="1"/>
    <col min="12791" max="12791" width="8.453125" style="690" customWidth="1"/>
    <col min="12792" max="12792" width="4.1796875" style="690" customWidth="1"/>
    <col min="12793" max="12793" width="8.08984375" style="690" customWidth="1"/>
    <col min="12794" max="12794" width="8" style="690" customWidth="1"/>
    <col min="12795" max="12795" width="8.36328125" style="690" customWidth="1"/>
    <col min="12796" max="12796" width="6.08984375" style="690" customWidth="1"/>
    <col min="12797" max="12797" width="7.6328125" style="690" customWidth="1"/>
    <col min="12798" max="12798" width="6.36328125" style="690" customWidth="1"/>
    <col min="12799" max="12799" width="5.6328125" style="690" customWidth="1"/>
    <col min="12800" max="12800" width="6.81640625" style="690" customWidth="1"/>
    <col min="12801" max="12801" width="5.1796875" style="690" customWidth="1"/>
    <col min="12802" max="12802" width="12.81640625" style="690" customWidth="1"/>
    <col min="12803" max="12803" width="14.81640625" style="690" customWidth="1"/>
    <col min="12804" max="13026" width="11.54296875" style="690"/>
    <col min="13027" max="13027" width="19.90625" style="690" customWidth="1"/>
    <col min="13028" max="13028" width="28.453125" style="690" customWidth="1"/>
    <col min="13029" max="13029" width="11.81640625" style="690" customWidth="1"/>
    <col min="13030" max="13030" width="8.81640625" style="690" customWidth="1"/>
    <col min="13031" max="13031" width="4.90625" style="690" customWidth="1"/>
    <col min="13032" max="13032" width="4.36328125" style="690" customWidth="1"/>
    <col min="13033" max="13033" width="4.453125" style="690" customWidth="1"/>
    <col min="13034" max="13034" width="5.36328125" style="690" customWidth="1"/>
    <col min="13035" max="13037" width="11.54296875" style="690"/>
    <col min="13038" max="13038" width="4.81640625" style="690" customWidth="1"/>
    <col min="13039" max="13039" width="8" style="690" customWidth="1"/>
    <col min="13040" max="13040" width="5.36328125" style="690" customWidth="1"/>
    <col min="13041" max="13041" width="7.6328125" style="690" customWidth="1"/>
    <col min="13042" max="13042" width="5.6328125" style="690" customWidth="1"/>
    <col min="13043" max="13043" width="7.6328125" style="690" customWidth="1"/>
    <col min="13044" max="13044" width="5.36328125" style="690" customWidth="1"/>
    <col min="13045" max="13045" width="8.6328125" style="690" customWidth="1"/>
    <col min="13046" max="13046" width="4.36328125" style="690" customWidth="1"/>
    <col min="13047" max="13047" width="8.453125" style="690" customWidth="1"/>
    <col min="13048" max="13048" width="4.1796875" style="690" customWidth="1"/>
    <col min="13049" max="13049" width="8.08984375" style="690" customWidth="1"/>
    <col min="13050" max="13050" width="8" style="690" customWidth="1"/>
    <col min="13051" max="13051" width="8.36328125" style="690" customWidth="1"/>
    <col min="13052" max="13052" width="6.08984375" style="690" customWidth="1"/>
    <col min="13053" max="13053" width="7.6328125" style="690" customWidth="1"/>
    <col min="13054" max="13054" width="6.36328125" style="690" customWidth="1"/>
    <col min="13055" max="13055" width="5.6328125" style="690" customWidth="1"/>
    <col min="13056" max="13056" width="6.81640625" style="690" customWidth="1"/>
    <col min="13057" max="13057" width="5.1796875" style="690" customWidth="1"/>
    <col min="13058" max="13058" width="12.81640625" style="690" customWidth="1"/>
    <col min="13059" max="13059" width="14.81640625" style="690" customWidth="1"/>
    <col min="13060" max="13282" width="11.54296875" style="690"/>
    <col min="13283" max="13283" width="19.90625" style="690" customWidth="1"/>
    <col min="13284" max="13284" width="28.453125" style="690" customWidth="1"/>
    <col min="13285" max="13285" width="11.81640625" style="690" customWidth="1"/>
    <col min="13286" max="13286" width="8.81640625" style="690" customWidth="1"/>
    <col min="13287" max="13287" width="4.90625" style="690" customWidth="1"/>
    <col min="13288" max="13288" width="4.36328125" style="690" customWidth="1"/>
    <col min="13289" max="13289" width="4.453125" style="690" customWidth="1"/>
    <col min="13290" max="13290" width="5.36328125" style="690" customWidth="1"/>
    <col min="13291" max="13293" width="11.54296875" style="690"/>
    <col min="13294" max="13294" width="4.81640625" style="690" customWidth="1"/>
    <col min="13295" max="13295" width="8" style="690" customWidth="1"/>
    <col min="13296" max="13296" width="5.36328125" style="690" customWidth="1"/>
    <col min="13297" max="13297" width="7.6328125" style="690" customWidth="1"/>
    <col min="13298" max="13298" width="5.6328125" style="690" customWidth="1"/>
    <col min="13299" max="13299" width="7.6328125" style="690" customWidth="1"/>
    <col min="13300" max="13300" width="5.36328125" style="690" customWidth="1"/>
    <col min="13301" max="13301" width="8.6328125" style="690" customWidth="1"/>
    <col min="13302" max="13302" width="4.36328125" style="690" customWidth="1"/>
    <col min="13303" max="13303" width="8.453125" style="690" customWidth="1"/>
    <col min="13304" max="13304" width="4.1796875" style="690" customWidth="1"/>
    <col min="13305" max="13305" width="8.08984375" style="690" customWidth="1"/>
    <col min="13306" max="13306" width="8" style="690" customWidth="1"/>
    <col min="13307" max="13307" width="8.36328125" style="690" customWidth="1"/>
    <col min="13308" max="13308" width="6.08984375" style="690" customWidth="1"/>
    <col min="13309" max="13309" width="7.6328125" style="690" customWidth="1"/>
    <col min="13310" max="13310" width="6.36328125" style="690" customWidth="1"/>
    <col min="13311" max="13311" width="5.6328125" style="690" customWidth="1"/>
    <col min="13312" max="13312" width="6.81640625" style="690" customWidth="1"/>
    <col min="13313" max="13313" width="5.1796875" style="690" customWidth="1"/>
    <col min="13314" max="13314" width="12.81640625" style="690" customWidth="1"/>
    <col min="13315" max="13315" width="14.81640625" style="690" customWidth="1"/>
    <col min="13316" max="13538" width="11.54296875" style="690"/>
    <col min="13539" max="13539" width="19.90625" style="690" customWidth="1"/>
    <col min="13540" max="13540" width="28.453125" style="690" customWidth="1"/>
    <col min="13541" max="13541" width="11.81640625" style="690" customWidth="1"/>
    <col min="13542" max="13542" width="8.81640625" style="690" customWidth="1"/>
    <col min="13543" max="13543" width="4.90625" style="690" customWidth="1"/>
    <col min="13544" max="13544" width="4.36328125" style="690" customWidth="1"/>
    <col min="13545" max="13545" width="4.453125" style="690" customWidth="1"/>
    <col min="13546" max="13546" width="5.36328125" style="690" customWidth="1"/>
    <col min="13547" max="13549" width="11.54296875" style="690"/>
    <col min="13550" max="13550" width="4.81640625" style="690" customWidth="1"/>
    <col min="13551" max="13551" width="8" style="690" customWidth="1"/>
    <col min="13552" max="13552" width="5.36328125" style="690" customWidth="1"/>
    <col min="13553" max="13553" width="7.6328125" style="690" customWidth="1"/>
    <col min="13554" max="13554" width="5.6328125" style="690" customWidth="1"/>
    <col min="13555" max="13555" width="7.6328125" style="690" customWidth="1"/>
    <col min="13556" max="13556" width="5.36328125" style="690" customWidth="1"/>
    <col min="13557" max="13557" width="8.6328125" style="690" customWidth="1"/>
    <col min="13558" max="13558" width="4.36328125" style="690" customWidth="1"/>
    <col min="13559" max="13559" width="8.453125" style="690" customWidth="1"/>
    <col min="13560" max="13560" width="4.1796875" style="690" customWidth="1"/>
    <col min="13561" max="13561" width="8.08984375" style="690" customWidth="1"/>
    <col min="13562" max="13562" width="8" style="690" customWidth="1"/>
    <col min="13563" max="13563" width="8.36328125" style="690" customWidth="1"/>
    <col min="13564" max="13564" width="6.08984375" style="690" customWidth="1"/>
    <col min="13565" max="13565" width="7.6328125" style="690" customWidth="1"/>
    <col min="13566" max="13566" width="6.36328125" style="690" customWidth="1"/>
    <col min="13567" max="13567" width="5.6328125" style="690" customWidth="1"/>
    <col min="13568" max="13568" width="6.81640625" style="690" customWidth="1"/>
    <col min="13569" max="13569" width="5.1796875" style="690" customWidth="1"/>
    <col min="13570" max="13570" width="12.81640625" style="690" customWidth="1"/>
    <col min="13571" max="13571" width="14.81640625" style="690" customWidth="1"/>
    <col min="13572" max="13794" width="11.54296875" style="690"/>
    <col min="13795" max="13795" width="19.90625" style="690" customWidth="1"/>
    <col min="13796" max="13796" width="28.453125" style="690" customWidth="1"/>
    <col min="13797" max="13797" width="11.81640625" style="690" customWidth="1"/>
    <col min="13798" max="13798" width="8.81640625" style="690" customWidth="1"/>
    <col min="13799" max="13799" width="4.90625" style="690" customWidth="1"/>
    <col min="13800" max="13800" width="4.36328125" style="690" customWidth="1"/>
    <col min="13801" max="13801" width="4.453125" style="690" customWidth="1"/>
    <col min="13802" max="13802" width="5.36328125" style="690" customWidth="1"/>
    <col min="13803" max="13805" width="11.54296875" style="690"/>
    <col min="13806" max="13806" width="4.81640625" style="690" customWidth="1"/>
    <col min="13807" max="13807" width="8" style="690" customWidth="1"/>
    <col min="13808" max="13808" width="5.36328125" style="690" customWidth="1"/>
    <col min="13809" max="13809" width="7.6328125" style="690" customWidth="1"/>
    <col min="13810" max="13810" width="5.6328125" style="690" customWidth="1"/>
    <col min="13811" max="13811" width="7.6328125" style="690" customWidth="1"/>
    <col min="13812" max="13812" width="5.36328125" style="690" customWidth="1"/>
    <col min="13813" max="13813" width="8.6328125" style="690" customWidth="1"/>
    <col min="13814" max="13814" width="4.36328125" style="690" customWidth="1"/>
    <col min="13815" max="13815" width="8.453125" style="690" customWidth="1"/>
    <col min="13816" max="13816" width="4.1796875" style="690" customWidth="1"/>
    <col min="13817" max="13817" width="8.08984375" style="690" customWidth="1"/>
    <col min="13818" max="13818" width="8" style="690" customWidth="1"/>
    <col min="13819" max="13819" width="8.36328125" style="690" customWidth="1"/>
    <col min="13820" max="13820" width="6.08984375" style="690" customWidth="1"/>
    <col min="13821" max="13821" width="7.6328125" style="690" customWidth="1"/>
    <col min="13822" max="13822" width="6.36328125" style="690" customWidth="1"/>
    <col min="13823" max="13823" width="5.6328125" style="690" customWidth="1"/>
    <col min="13824" max="13824" width="6.81640625" style="690" customWidth="1"/>
    <col min="13825" max="13825" width="5.1796875" style="690" customWidth="1"/>
    <col min="13826" max="13826" width="12.81640625" style="690" customWidth="1"/>
    <col min="13827" max="13827" width="14.81640625" style="690" customWidth="1"/>
    <col min="13828" max="14050" width="11.54296875" style="690"/>
    <col min="14051" max="14051" width="19.90625" style="690" customWidth="1"/>
    <col min="14052" max="14052" width="28.453125" style="690" customWidth="1"/>
    <col min="14053" max="14053" width="11.81640625" style="690" customWidth="1"/>
    <col min="14054" max="14054" width="8.81640625" style="690" customWidth="1"/>
    <col min="14055" max="14055" width="4.90625" style="690" customWidth="1"/>
    <col min="14056" max="14056" width="4.36328125" style="690" customWidth="1"/>
    <col min="14057" max="14057" width="4.453125" style="690" customWidth="1"/>
    <col min="14058" max="14058" width="5.36328125" style="690" customWidth="1"/>
    <col min="14059" max="14061" width="11.54296875" style="690"/>
    <col min="14062" max="14062" width="4.81640625" style="690" customWidth="1"/>
    <col min="14063" max="14063" width="8" style="690" customWidth="1"/>
    <col min="14064" max="14064" width="5.36328125" style="690" customWidth="1"/>
    <col min="14065" max="14065" width="7.6328125" style="690" customWidth="1"/>
    <col min="14066" max="14066" width="5.6328125" style="690" customWidth="1"/>
    <col min="14067" max="14067" width="7.6328125" style="690" customWidth="1"/>
    <col min="14068" max="14068" width="5.36328125" style="690" customWidth="1"/>
    <col min="14069" max="14069" width="8.6328125" style="690" customWidth="1"/>
    <col min="14070" max="14070" width="4.36328125" style="690" customWidth="1"/>
    <col min="14071" max="14071" width="8.453125" style="690" customWidth="1"/>
    <col min="14072" max="14072" width="4.1796875" style="690" customWidth="1"/>
    <col min="14073" max="14073" width="8.08984375" style="690" customWidth="1"/>
    <col min="14074" max="14074" width="8" style="690" customWidth="1"/>
    <col min="14075" max="14075" width="8.36328125" style="690" customWidth="1"/>
    <col min="14076" max="14076" width="6.08984375" style="690" customWidth="1"/>
    <col min="14077" max="14077" width="7.6328125" style="690" customWidth="1"/>
    <col min="14078" max="14078" width="6.36328125" style="690" customWidth="1"/>
    <col min="14079" max="14079" width="5.6328125" style="690" customWidth="1"/>
    <col min="14080" max="14080" width="6.81640625" style="690" customWidth="1"/>
    <col min="14081" max="14081" width="5.1796875" style="690" customWidth="1"/>
    <col min="14082" max="14082" width="12.81640625" style="690" customWidth="1"/>
    <col min="14083" max="14083" width="14.81640625" style="690" customWidth="1"/>
    <col min="14084" max="14306" width="11.54296875" style="690"/>
    <col min="14307" max="14307" width="19.90625" style="690" customWidth="1"/>
    <col min="14308" max="14308" width="28.453125" style="690" customWidth="1"/>
    <col min="14309" max="14309" width="11.81640625" style="690" customWidth="1"/>
    <col min="14310" max="14310" width="8.81640625" style="690" customWidth="1"/>
    <col min="14311" max="14311" width="4.90625" style="690" customWidth="1"/>
    <col min="14312" max="14312" width="4.36328125" style="690" customWidth="1"/>
    <col min="14313" max="14313" width="4.453125" style="690" customWidth="1"/>
    <col min="14314" max="14314" width="5.36328125" style="690" customWidth="1"/>
    <col min="14315" max="14317" width="11.54296875" style="690"/>
    <col min="14318" max="14318" width="4.81640625" style="690" customWidth="1"/>
    <col min="14319" max="14319" width="8" style="690" customWidth="1"/>
    <col min="14320" max="14320" width="5.36328125" style="690" customWidth="1"/>
    <col min="14321" max="14321" width="7.6328125" style="690" customWidth="1"/>
    <col min="14322" max="14322" width="5.6328125" style="690" customWidth="1"/>
    <col min="14323" max="14323" width="7.6328125" style="690" customWidth="1"/>
    <col min="14324" max="14324" width="5.36328125" style="690" customWidth="1"/>
    <col min="14325" max="14325" width="8.6328125" style="690" customWidth="1"/>
    <col min="14326" max="14326" width="4.36328125" style="690" customWidth="1"/>
    <col min="14327" max="14327" width="8.453125" style="690" customWidth="1"/>
    <col min="14328" max="14328" width="4.1796875" style="690" customWidth="1"/>
    <col min="14329" max="14329" width="8.08984375" style="690" customWidth="1"/>
    <col min="14330" max="14330" width="8" style="690" customWidth="1"/>
    <col min="14331" max="14331" width="8.36328125" style="690" customWidth="1"/>
    <col min="14332" max="14332" width="6.08984375" style="690" customWidth="1"/>
    <col min="14333" max="14333" width="7.6328125" style="690" customWidth="1"/>
    <col min="14334" max="14334" width="6.36328125" style="690" customWidth="1"/>
    <col min="14335" max="14335" width="5.6328125" style="690" customWidth="1"/>
    <col min="14336" max="14336" width="6.81640625" style="690" customWidth="1"/>
    <col min="14337" max="14337" width="5.1796875" style="690" customWidth="1"/>
    <col min="14338" max="14338" width="12.81640625" style="690" customWidth="1"/>
    <col min="14339" max="14339" width="14.81640625" style="690" customWidth="1"/>
    <col min="14340" max="14562" width="11.54296875" style="690"/>
    <col min="14563" max="14563" width="19.90625" style="690" customWidth="1"/>
    <col min="14564" max="14564" width="28.453125" style="690" customWidth="1"/>
    <col min="14565" max="14565" width="11.81640625" style="690" customWidth="1"/>
    <col min="14566" max="14566" width="8.81640625" style="690" customWidth="1"/>
    <col min="14567" max="14567" width="4.90625" style="690" customWidth="1"/>
    <col min="14568" max="14568" width="4.36328125" style="690" customWidth="1"/>
    <col min="14569" max="14569" width="4.453125" style="690" customWidth="1"/>
    <col min="14570" max="14570" width="5.36328125" style="690" customWidth="1"/>
    <col min="14571" max="14573" width="11.54296875" style="690"/>
    <col min="14574" max="14574" width="4.81640625" style="690" customWidth="1"/>
    <col min="14575" max="14575" width="8" style="690" customWidth="1"/>
    <col min="14576" max="14576" width="5.36328125" style="690" customWidth="1"/>
    <col min="14577" max="14577" width="7.6328125" style="690" customWidth="1"/>
    <col min="14578" max="14578" width="5.6328125" style="690" customWidth="1"/>
    <col min="14579" max="14579" width="7.6328125" style="690" customWidth="1"/>
    <col min="14580" max="14580" width="5.36328125" style="690" customWidth="1"/>
    <col min="14581" max="14581" width="8.6328125" style="690" customWidth="1"/>
    <col min="14582" max="14582" width="4.36328125" style="690" customWidth="1"/>
    <col min="14583" max="14583" width="8.453125" style="690" customWidth="1"/>
    <col min="14584" max="14584" width="4.1796875" style="690" customWidth="1"/>
    <col min="14585" max="14585" width="8.08984375" style="690" customWidth="1"/>
    <col min="14586" max="14586" width="8" style="690" customWidth="1"/>
    <col min="14587" max="14587" width="8.36328125" style="690" customWidth="1"/>
    <col min="14588" max="14588" width="6.08984375" style="690" customWidth="1"/>
    <col min="14589" max="14589" width="7.6328125" style="690" customWidth="1"/>
    <col min="14590" max="14590" width="6.36328125" style="690" customWidth="1"/>
    <col min="14591" max="14591" width="5.6328125" style="690" customWidth="1"/>
    <col min="14592" max="14592" width="6.81640625" style="690" customWidth="1"/>
    <col min="14593" max="14593" width="5.1796875" style="690" customWidth="1"/>
    <col min="14594" max="14594" width="12.81640625" style="690" customWidth="1"/>
    <col min="14595" max="14595" width="14.81640625" style="690" customWidth="1"/>
    <col min="14596" max="14818" width="11.54296875" style="690"/>
    <col min="14819" max="14819" width="19.90625" style="690" customWidth="1"/>
    <col min="14820" max="14820" width="28.453125" style="690" customWidth="1"/>
    <col min="14821" max="14821" width="11.81640625" style="690" customWidth="1"/>
    <col min="14822" max="14822" width="8.81640625" style="690" customWidth="1"/>
    <col min="14823" max="14823" width="4.90625" style="690" customWidth="1"/>
    <col min="14824" max="14824" width="4.36328125" style="690" customWidth="1"/>
    <col min="14825" max="14825" width="4.453125" style="690" customWidth="1"/>
    <col min="14826" max="14826" width="5.36328125" style="690" customWidth="1"/>
    <col min="14827" max="14829" width="11.54296875" style="690"/>
    <col min="14830" max="14830" width="4.81640625" style="690" customWidth="1"/>
    <col min="14831" max="14831" width="8" style="690" customWidth="1"/>
    <col min="14832" max="14832" width="5.36328125" style="690" customWidth="1"/>
    <col min="14833" max="14833" width="7.6328125" style="690" customWidth="1"/>
    <col min="14834" max="14834" width="5.6328125" style="690" customWidth="1"/>
    <col min="14835" max="14835" width="7.6328125" style="690" customWidth="1"/>
    <col min="14836" max="14836" width="5.36328125" style="690" customWidth="1"/>
    <col min="14837" max="14837" width="8.6328125" style="690" customWidth="1"/>
    <col min="14838" max="14838" width="4.36328125" style="690" customWidth="1"/>
    <col min="14839" max="14839" width="8.453125" style="690" customWidth="1"/>
    <col min="14840" max="14840" width="4.1796875" style="690" customWidth="1"/>
    <col min="14841" max="14841" width="8.08984375" style="690" customWidth="1"/>
    <col min="14842" max="14842" width="8" style="690" customWidth="1"/>
    <col min="14843" max="14843" width="8.36328125" style="690" customWidth="1"/>
    <col min="14844" max="14844" width="6.08984375" style="690" customWidth="1"/>
    <col min="14845" max="14845" width="7.6328125" style="690" customWidth="1"/>
    <col min="14846" max="14846" width="6.36328125" style="690" customWidth="1"/>
    <col min="14847" max="14847" width="5.6328125" style="690" customWidth="1"/>
    <col min="14848" max="14848" width="6.81640625" style="690" customWidth="1"/>
    <col min="14849" max="14849" width="5.1796875" style="690" customWidth="1"/>
    <col min="14850" max="14850" width="12.81640625" style="690" customWidth="1"/>
    <col min="14851" max="14851" width="14.81640625" style="690" customWidth="1"/>
    <col min="14852" max="15074" width="11.54296875" style="690"/>
    <col min="15075" max="15075" width="19.90625" style="690" customWidth="1"/>
    <col min="15076" max="15076" width="28.453125" style="690" customWidth="1"/>
    <col min="15077" max="15077" width="11.81640625" style="690" customWidth="1"/>
    <col min="15078" max="15078" width="8.81640625" style="690" customWidth="1"/>
    <col min="15079" max="15079" width="4.90625" style="690" customWidth="1"/>
    <col min="15080" max="15080" width="4.36328125" style="690" customWidth="1"/>
    <col min="15081" max="15081" width="4.453125" style="690" customWidth="1"/>
    <col min="15082" max="15082" width="5.36328125" style="690" customWidth="1"/>
    <col min="15083" max="15085" width="11.54296875" style="690"/>
    <col min="15086" max="15086" width="4.81640625" style="690" customWidth="1"/>
    <col min="15087" max="15087" width="8" style="690" customWidth="1"/>
    <col min="15088" max="15088" width="5.36328125" style="690" customWidth="1"/>
    <col min="15089" max="15089" width="7.6328125" style="690" customWidth="1"/>
    <col min="15090" max="15090" width="5.6328125" style="690" customWidth="1"/>
    <col min="15091" max="15091" width="7.6328125" style="690" customWidth="1"/>
    <col min="15092" max="15092" width="5.36328125" style="690" customWidth="1"/>
    <col min="15093" max="15093" width="8.6328125" style="690" customWidth="1"/>
    <col min="15094" max="15094" width="4.36328125" style="690" customWidth="1"/>
    <col min="15095" max="15095" width="8.453125" style="690" customWidth="1"/>
    <col min="15096" max="15096" width="4.1796875" style="690" customWidth="1"/>
    <col min="15097" max="15097" width="8.08984375" style="690" customWidth="1"/>
    <col min="15098" max="15098" width="8" style="690" customWidth="1"/>
    <col min="15099" max="15099" width="8.36328125" style="690" customWidth="1"/>
    <col min="15100" max="15100" width="6.08984375" style="690" customWidth="1"/>
    <col min="15101" max="15101" width="7.6328125" style="690" customWidth="1"/>
    <col min="15102" max="15102" width="6.36328125" style="690" customWidth="1"/>
    <col min="15103" max="15103" width="5.6328125" style="690" customWidth="1"/>
    <col min="15104" max="15104" width="6.81640625" style="690" customWidth="1"/>
    <col min="15105" max="15105" width="5.1796875" style="690" customWidth="1"/>
    <col min="15106" max="15106" width="12.81640625" style="690" customWidth="1"/>
    <col min="15107" max="15107" width="14.81640625" style="690" customWidth="1"/>
    <col min="15108" max="15330" width="11.54296875" style="690"/>
    <col min="15331" max="15331" width="19.90625" style="690" customWidth="1"/>
    <col min="15332" max="15332" width="28.453125" style="690" customWidth="1"/>
    <col min="15333" max="15333" width="11.81640625" style="690" customWidth="1"/>
    <col min="15334" max="15334" width="8.81640625" style="690" customWidth="1"/>
    <col min="15335" max="15335" width="4.90625" style="690" customWidth="1"/>
    <col min="15336" max="15336" width="4.36328125" style="690" customWidth="1"/>
    <col min="15337" max="15337" width="4.453125" style="690" customWidth="1"/>
    <col min="15338" max="15338" width="5.36328125" style="690" customWidth="1"/>
    <col min="15339" max="15341" width="11.54296875" style="690"/>
    <col min="15342" max="15342" width="4.81640625" style="690" customWidth="1"/>
    <col min="15343" max="15343" width="8" style="690" customWidth="1"/>
    <col min="15344" max="15344" width="5.36328125" style="690" customWidth="1"/>
    <col min="15345" max="15345" width="7.6328125" style="690" customWidth="1"/>
    <col min="15346" max="15346" width="5.6328125" style="690" customWidth="1"/>
    <col min="15347" max="15347" width="7.6328125" style="690" customWidth="1"/>
    <col min="15348" max="15348" width="5.36328125" style="690" customWidth="1"/>
    <col min="15349" max="15349" width="8.6328125" style="690" customWidth="1"/>
    <col min="15350" max="15350" width="4.36328125" style="690" customWidth="1"/>
    <col min="15351" max="15351" width="8.453125" style="690" customWidth="1"/>
    <col min="15352" max="15352" width="4.1796875" style="690" customWidth="1"/>
    <col min="15353" max="15353" width="8.08984375" style="690" customWidth="1"/>
    <col min="15354" max="15354" width="8" style="690" customWidth="1"/>
    <col min="15355" max="15355" width="8.36328125" style="690" customWidth="1"/>
    <col min="15356" max="15356" width="6.08984375" style="690" customWidth="1"/>
    <col min="15357" max="15357" width="7.6328125" style="690" customWidth="1"/>
    <col min="15358" max="15358" width="6.36328125" style="690" customWidth="1"/>
    <col min="15359" max="15359" width="5.6328125" style="690" customWidth="1"/>
    <col min="15360" max="15360" width="6.81640625" style="690" customWidth="1"/>
    <col min="15361" max="15361" width="5.1796875" style="690" customWidth="1"/>
    <col min="15362" max="15362" width="12.81640625" style="690" customWidth="1"/>
    <col min="15363" max="15363" width="14.81640625" style="690" customWidth="1"/>
    <col min="15364" max="15586" width="11.54296875" style="690"/>
    <col min="15587" max="15587" width="19.90625" style="690" customWidth="1"/>
    <col min="15588" max="15588" width="28.453125" style="690" customWidth="1"/>
    <col min="15589" max="15589" width="11.81640625" style="690" customWidth="1"/>
    <col min="15590" max="15590" width="8.81640625" style="690" customWidth="1"/>
    <col min="15591" max="15591" width="4.90625" style="690" customWidth="1"/>
    <col min="15592" max="15592" width="4.36328125" style="690" customWidth="1"/>
    <col min="15593" max="15593" width="4.453125" style="690" customWidth="1"/>
    <col min="15594" max="15594" width="5.36328125" style="690" customWidth="1"/>
    <col min="15595" max="15597" width="11.54296875" style="690"/>
    <col min="15598" max="15598" width="4.81640625" style="690" customWidth="1"/>
    <col min="15599" max="15599" width="8" style="690" customWidth="1"/>
    <col min="15600" max="15600" width="5.36328125" style="690" customWidth="1"/>
    <col min="15601" max="15601" width="7.6328125" style="690" customWidth="1"/>
    <col min="15602" max="15602" width="5.6328125" style="690" customWidth="1"/>
    <col min="15603" max="15603" width="7.6328125" style="690" customWidth="1"/>
    <col min="15604" max="15604" width="5.36328125" style="690" customWidth="1"/>
    <col min="15605" max="15605" width="8.6328125" style="690" customWidth="1"/>
    <col min="15606" max="15606" width="4.36328125" style="690" customWidth="1"/>
    <col min="15607" max="15607" width="8.453125" style="690" customWidth="1"/>
    <col min="15608" max="15608" width="4.1796875" style="690" customWidth="1"/>
    <col min="15609" max="15609" width="8.08984375" style="690" customWidth="1"/>
    <col min="15610" max="15610" width="8" style="690" customWidth="1"/>
    <col min="15611" max="15611" width="8.36328125" style="690" customWidth="1"/>
    <col min="15612" max="15612" width="6.08984375" style="690" customWidth="1"/>
    <col min="15613" max="15613" width="7.6328125" style="690" customWidth="1"/>
    <col min="15614" max="15614" width="6.36328125" style="690" customWidth="1"/>
    <col min="15615" max="15615" width="5.6328125" style="690" customWidth="1"/>
    <col min="15616" max="15616" width="6.81640625" style="690" customWidth="1"/>
    <col min="15617" max="15617" width="5.1796875" style="690" customWidth="1"/>
    <col min="15618" max="15618" width="12.81640625" style="690" customWidth="1"/>
    <col min="15619" max="15619" width="14.81640625" style="690" customWidth="1"/>
    <col min="15620" max="15842" width="11.54296875" style="690"/>
    <col min="15843" max="15843" width="19.90625" style="690" customWidth="1"/>
    <col min="15844" max="15844" width="28.453125" style="690" customWidth="1"/>
    <col min="15845" max="15845" width="11.81640625" style="690" customWidth="1"/>
    <col min="15846" max="15846" width="8.81640625" style="690" customWidth="1"/>
    <col min="15847" max="15847" width="4.90625" style="690" customWidth="1"/>
    <col min="15848" max="15848" width="4.36328125" style="690" customWidth="1"/>
    <col min="15849" max="15849" width="4.453125" style="690" customWidth="1"/>
    <col min="15850" max="15850" width="5.36328125" style="690" customWidth="1"/>
    <col min="15851" max="15853" width="11.54296875" style="690"/>
    <col min="15854" max="15854" width="4.81640625" style="690" customWidth="1"/>
    <col min="15855" max="15855" width="8" style="690" customWidth="1"/>
    <col min="15856" max="15856" width="5.36328125" style="690" customWidth="1"/>
    <col min="15857" max="15857" width="7.6328125" style="690" customWidth="1"/>
    <col min="15858" max="15858" width="5.6328125" style="690" customWidth="1"/>
    <col min="15859" max="15859" width="7.6328125" style="690" customWidth="1"/>
    <col min="15860" max="15860" width="5.36328125" style="690" customWidth="1"/>
    <col min="15861" max="15861" width="8.6328125" style="690" customWidth="1"/>
    <col min="15862" max="15862" width="4.36328125" style="690" customWidth="1"/>
    <col min="15863" max="15863" width="8.453125" style="690" customWidth="1"/>
    <col min="15864" max="15864" width="4.1796875" style="690" customWidth="1"/>
    <col min="15865" max="15865" width="8.08984375" style="690" customWidth="1"/>
    <col min="15866" max="15866" width="8" style="690" customWidth="1"/>
    <col min="15867" max="15867" width="8.36328125" style="690" customWidth="1"/>
    <col min="15868" max="15868" width="6.08984375" style="690" customWidth="1"/>
    <col min="15869" max="15869" width="7.6328125" style="690" customWidth="1"/>
    <col min="15870" max="15870" width="6.36328125" style="690" customWidth="1"/>
    <col min="15871" max="15871" width="5.6328125" style="690" customWidth="1"/>
    <col min="15872" max="15872" width="6.81640625" style="690" customWidth="1"/>
    <col min="15873" max="15873" width="5.1796875" style="690" customWidth="1"/>
    <col min="15874" max="15874" width="12.81640625" style="690" customWidth="1"/>
    <col min="15875" max="15875" width="14.81640625" style="690" customWidth="1"/>
    <col min="15876" max="16098" width="11.54296875" style="690"/>
    <col min="16099" max="16099" width="19.90625" style="690" customWidth="1"/>
    <col min="16100" max="16100" width="28.453125" style="690" customWidth="1"/>
    <col min="16101" max="16101" width="11.81640625" style="690" customWidth="1"/>
    <col min="16102" max="16102" width="8.81640625" style="690" customWidth="1"/>
    <col min="16103" max="16103" width="4.90625" style="690" customWidth="1"/>
    <col min="16104" max="16104" width="4.36328125" style="690" customWidth="1"/>
    <col min="16105" max="16105" width="4.453125" style="690" customWidth="1"/>
    <col min="16106" max="16106" width="5.36328125" style="690" customWidth="1"/>
    <col min="16107" max="16109" width="11.54296875" style="690"/>
    <col min="16110" max="16110" width="4.81640625" style="690" customWidth="1"/>
    <col min="16111" max="16111" width="8" style="690" customWidth="1"/>
    <col min="16112" max="16112" width="5.36328125" style="690" customWidth="1"/>
    <col min="16113" max="16113" width="7.6328125" style="690" customWidth="1"/>
    <col min="16114" max="16114" width="5.6328125" style="690" customWidth="1"/>
    <col min="16115" max="16115" width="7.6328125" style="690" customWidth="1"/>
    <col min="16116" max="16116" width="5.36328125" style="690" customWidth="1"/>
    <col min="16117" max="16117" width="8.6328125" style="690" customWidth="1"/>
    <col min="16118" max="16118" width="4.36328125" style="690" customWidth="1"/>
    <col min="16119" max="16119" width="8.453125" style="690" customWidth="1"/>
    <col min="16120" max="16120" width="4.1796875" style="690" customWidth="1"/>
    <col min="16121" max="16121" width="8.08984375" style="690" customWidth="1"/>
    <col min="16122" max="16122" width="8" style="690" customWidth="1"/>
    <col min="16123" max="16123" width="8.36328125" style="690" customWidth="1"/>
    <col min="16124" max="16124" width="6.08984375" style="690" customWidth="1"/>
    <col min="16125" max="16125" width="7.6328125" style="690" customWidth="1"/>
    <col min="16126" max="16126" width="6.36328125" style="690" customWidth="1"/>
    <col min="16127" max="16127" width="5.6328125" style="690" customWidth="1"/>
    <col min="16128" max="16128" width="6.81640625" style="690" customWidth="1"/>
    <col min="16129" max="16129" width="5.1796875" style="690" customWidth="1"/>
    <col min="16130" max="16130" width="12.81640625" style="690" customWidth="1"/>
    <col min="16131" max="16131" width="14.81640625" style="690" customWidth="1"/>
    <col min="16132" max="16384" width="11.54296875" style="690"/>
  </cols>
  <sheetData>
    <row r="1" spans="1:12" ht="15" customHeight="1">
      <c r="A1" s="1580" t="s">
        <v>895</v>
      </c>
      <c r="B1" s="1178"/>
      <c r="C1" s="1178"/>
      <c r="D1" s="1178"/>
      <c r="E1" s="1178"/>
      <c r="F1" s="1178"/>
      <c r="G1" s="1178"/>
      <c r="H1" s="1178"/>
      <c r="I1" s="1178"/>
      <c r="J1" s="1178"/>
      <c r="K1" s="1178"/>
      <c r="L1" s="1178"/>
    </row>
    <row r="2" spans="1:12" ht="20.25" customHeight="1">
      <c r="A2" s="1580"/>
      <c r="B2" s="1178"/>
      <c r="C2" s="1178"/>
      <c r="D2" s="1178"/>
      <c r="E2" s="1178"/>
      <c r="F2" s="1178"/>
      <c r="G2" s="1178"/>
      <c r="H2" s="1178"/>
      <c r="I2" s="1178"/>
      <c r="J2" s="1178"/>
      <c r="K2" s="1178"/>
      <c r="L2" s="1178"/>
    </row>
    <row r="3" spans="1:12" ht="30.75" customHeight="1">
      <c r="A3" s="1580"/>
      <c r="B3" s="1178"/>
      <c r="C3" s="1178"/>
      <c r="D3" s="1178"/>
      <c r="E3" s="1178"/>
      <c r="F3" s="1178"/>
      <c r="G3" s="1178"/>
      <c r="H3" s="1178"/>
      <c r="I3" s="1178"/>
      <c r="J3" s="1178"/>
      <c r="K3" s="1178"/>
      <c r="L3" s="1178"/>
    </row>
    <row r="4" spans="1:12" ht="42.75" customHeight="1">
      <c r="A4" s="1583" t="s">
        <v>413</v>
      </c>
      <c r="B4" s="1583"/>
      <c r="C4" s="1392" t="s">
        <v>790</v>
      </c>
      <c r="D4" s="1392"/>
      <c r="E4" s="874"/>
      <c r="F4" s="874"/>
      <c r="G4" s="1562" t="s">
        <v>780</v>
      </c>
      <c r="H4" s="1562"/>
      <c r="I4" s="1562"/>
      <c r="J4" s="1562"/>
      <c r="K4" s="1560" t="s">
        <v>783</v>
      </c>
      <c r="L4" s="1560"/>
    </row>
    <row r="5" spans="1:12" ht="42.75" customHeight="1">
      <c r="A5" s="1563" t="s">
        <v>415</v>
      </c>
      <c r="B5" s="1563"/>
      <c r="C5" s="1560" t="s">
        <v>789</v>
      </c>
      <c r="D5" s="1560"/>
      <c r="E5" s="875"/>
      <c r="F5" s="875"/>
      <c r="G5" s="1562" t="s">
        <v>782</v>
      </c>
      <c r="H5" s="1562"/>
      <c r="I5" s="1562"/>
      <c r="J5" s="1562"/>
      <c r="K5" s="1560" t="s">
        <v>791</v>
      </c>
      <c r="L5" s="1560"/>
    </row>
    <row r="6" spans="1:12" ht="42.75" customHeight="1">
      <c r="A6" s="1563" t="s">
        <v>417</v>
      </c>
      <c r="B6" s="1563"/>
      <c r="C6" s="1560" t="s">
        <v>788</v>
      </c>
      <c r="D6" s="1560"/>
      <c r="E6" s="875"/>
      <c r="F6" s="875"/>
      <c r="G6" s="1562" t="s">
        <v>781</v>
      </c>
      <c r="H6" s="1562"/>
      <c r="I6" s="1562"/>
      <c r="J6" s="1562"/>
      <c r="K6" s="1560" t="s">
        <v>794</v>
      </c>
      <c r="L6" s="1560"/>
    </row>
    <row r="7" spans="1:12" ht="27.75" customHeight="1">
      <c r="A7" s="1506"/>
      <c r="B7" s="1507"/>
      <c r="C7" s="1507"/>
      <c r="D7" s="1507"/>
      <c r="E7" s="1507"/>
      <c r="F7" s="1507"/>
      <c r="G7" s="1507"/>
      <c r="H7" s="1507"/>
      <c r="I7" s="1507"/>
      <c r="J7" s="1507"/>
      <c r="K7" s="1507"/>
      <c r="L7" s="1507"/>
    </row>
    <row r="8" spans="1:12" s="691" customFormat="1" ht="35.25" customHeight="1">
      <c r="A8" s="1581" t="s">
        <v>829</v>
      </c>
      <c r="B8" s="1582"/>
      <c r="C8" s="1582"/>
      <c r="D8" s="1582"/>
      <c r="E8" s="1582"/>
      <c r="F8" s="1582"/>
      <c r="G8" s="1582"/>
      <c r="H8" s="1582"/>
      <c r="I8" s="1582"/>
      <c r="J8" s="1582"/>
      <c r="K8" s="1582"/>
      <c r="L8" s="1582"/>
    </row>
    <row r="9" spans="1:12" s="691" customFormat="1" ht="35.25" customHeight="1">
      <c r="A9" s="1573" t="s">
        <v>419</v>
      </c>
      <c r="B9" s="1573"/>
      <c r="C9" s="1573"/>
      <c r="D9" s="1573"/>
      <c r="E9" s="1573"/>
      <c r="F9" s="1573"/>
      <c r="G9" s="1573"/>
      <c r="H9" s="1573"/>
      <c r="I9" s="1573"/>
      <c r="J9" s="1573"/>
      <c r="K9" s="1573"/>
      <c r="L9" s="1573"/>
    </row>
    <row r="10" spans="1:12" ht="32.25" customHeight="1">
      <c r="A10" s="1523" t="s">
        <v>420</v>
      </c>
      <c r="B10" s="1516" t="s">
        <v>796</v>
      </c>
      <c r="C10" s="1516" t="s">
        <v>421</v>
      </c>
      <c r="D10" s="1516" t="s">
        <v>422</v>
      </c>
      <c r="E10" s="1525" t="s">
        <v>423</v>
      </c>
      <c r="F10" s="1525"/>
      <c r="G10" s="1525"/>
      <c r="H10" s="1525"/>
      <c r="I10" s="1512" t="s">
        <v>1193</v>
      </c>
      <c r="J10" s="1516" t="s">
        <v>424</v>
      </c>
      <c r="K10" s="1516" t="s">
        <v>802</v>
      </c>
      <c r="L10" s="1504" t="s">
        <v>425</v>
      </c>
    </row>
    <row r="11" spans="1:12" ht="37.200000000000003" customHeight="1">
      <c r="A11" s="1523"/>
      <c r="B11" s="1516"/>
      <c r="C11" s="1516"/>
      <c r="D11" s="1516"/>
      <c r="E11" s="680" t="s">
        <v>797</v>
      </c>
      <c r="F11" s="680" t="s">
        <v>798</v>
      </c>
      <c r="G11" s="680" t="s">
        <v>799</v>
      </c>
      <c r="H11" s="680" t="s">
        <v>800</v>
      </c>
      <c r="I11" s="1527"/>
      <c r="J11" s="1516"/>
      <c r="K11" s="1516"/>
      <c r="L11" s="1504"/>
    </row>
    <row r="12" spans="1:12" s="665" customFormat="1" ht="59.25" customHeight="1">
      <c r="A12" s="1567" t="s">
        <v>1022</v>
      </c>
      <c r="B12" s="806" t="s">
        <v>1062</v>
      </c>
      <c r="C12" s="1576" t="s">
        <v>1023</v>
      </c>
      <c r="D12" s="1576">
        <v>1</v>
      </c>
      <c r="E12" s="1576">
        <v>1</v>
      </c>
      <c r="F12" s="1576">
        <v>1</v>
      </c>
      <c r="G12" s="1576">
        <v>1</v>
      </c>
      <c r="H12" s="1576">
        <v>1</v>
      </c>
      <c r="I12" s="1576">
        <f>SUM(E12:H13)</f>
        <v>4</v>
      </c>
      <c r="J12" s="845" t="s">
        <v>891</v>
      </c>
      <c r="K12" s="1584" t="s">
        <v>935</v>
      </c>
      <c r="L12" s="1587"/>
    </row>
    <row r="13" spans="1:12" s="665" customFormat="1" ht="57.75" customHeight="1">
      <c r="A13" s="1567"/>
      <c r="B13" s="744" t="s">
        <v>1024</v>
      </c>
      <c r="C13" s="1577"/>
      <c r="D13" s="1577"/>
      <c r="E13" s="1577"/>
      <c r="F13" s="1577"/>
      <c r="G13" s="1577"/>
      <c r="H13" s="1577"/>
      <c r="I13" s="1577"/>
      <c r="J13" s="845" t="s">
        <v>891</v>
      </c>
      <c r="K13" s="1585"/>
      <c r="L13" s="1587"/>
    </row>
    <row r="14" spans="1:12" s="665" customFormat="1" ht="55.5" customHeight="1">
      <c r="A14" s="1589"/>
      <c r="B14" s="845" t="s">
        <v>1065</v>
      </c>
      <c r="C14" s="908" t="s">
        <v>1141</v>
      </c>
      <c r="D14" s="908" t="s">
        <v>430</v>
      </c>
      <c r="E14" s="908"/>
      <c r="F14" s="908"/>
      <c r="G14" s="908"/>
      <c r="H14" s="909">
        <v>1</v>
      </c>
      <c r="I14" s="910">
        <f>+H14</f>
        <v>1</v>
      </c>
      <c r="J14" s="845" t="s">
        <v>1025</v>
      </c>
      <c r="K14" s="1586"/>
      <c r="L14" s="1588"/>
    </row>
    <row r="15" spans="1:12" s="771" customFormat="1" ht="39" customHeight="1">
      <c r="A15" s="1556" t="s">
        <v>845</v>
      </c>
      <c r="B15" s="1557"/>
      <c r="C15" s="1557"/>
      <c r="D15" s="1557"/>
      <c r="E15" s="1557"/>
      <c r="F15" s="1557"/>
      <c r="G15" s="1557"/>
      <c r="H15" s="1557"/>
      <c r="I15" s="1557"/>
      <c r="J15" s="1557"/>
      <c r="K15" s="1557"/>
      <c r="L15" s="953">
        <v>2.7000000000000001E-3</v>
      </c>
    </row>
    <row r="16" spans="1:12" s="771" customFormat="1" ht="40.950000000000003" customHeight="1">
      <c r="A16" s="1554" t="s">
        <v>846</v>
      </c>
      <c r="B16" s="1555"/>
      <c r="C16" s="1555"/>
      <c r="D16" s="1555"/>
      <c r="E16" s="1555"/>
      <c r="F16" s="1555"/>
      <c r="G16" s="1555"/>
      <c r="H16" s="1555"/>
      <c r="I16" s="1555"/>
      <c r="J16" s="1555"/>
      <c r="K16" s="1555"/>
      <c r="L16" s="937"/>
    </row>
    <row r="17" spans="1:28" s="665" customFormat="1" ht="42" customHeight="1">
      <c r="A17" s="1579"/>
      <c r="B17" s="1579"/>
      <c r="C17" s="1579"/>
      <c r="D17" s="1579"/>
      <c r="E17" s="1579"/>
      <c r="F17" s="1579"/>
      <c r="G17" s="1579"/>
      <c r="H17" s="1579"/>
      <c r="I17" s="1579"/>
      <c r="J17" s="1579"/>
      <c r="K17" s="1579"/>
      <c r="L17" s="1579"/>
      <c r="M17" s="1579"/>
      <c r="N17" s="1579"/>
    </row>
    <row r="18" spans="1:28" s="665" customFormat="1" ht="47.25" customHeight="1">
      <c r="A18" s="1579"/>
      <c r="B18" s="1579"/>
      <c r="C18" s="1579"/>
      <c r="D18" s="1579"/>
      <c r="E18" s="1579"/>
      <c r="F18" s="1579"/>
      <c r="G18" s="1579"/>
      <c r="H18" s="1579"/>
      <c r="I18" s="1579"/>
      <c r="J18" s="1579"/>
      <c r="K18" s="1579"/>
      <c r="L18" s="1579"/>
      <c r="M18" s="1579"/>
      <c r="N18" s="1579"/>
    </row>
    <row r="19" spans="1:28" ht="29.25" customHeight="1">
      <c r="A19" s="1578" t="s">
        <v>830</v>
      </c>
      <c r="B19" s="1578"/>
      <c r="C19" s="1578"/>
      <c r="D19" s="1578"/>
      <c r="E19" s="1578"/>
      <c r="F19" s="1578"/>
      <c r="G19" s="1578"/>
      <c r="H19" s="1578"/>
      <c r="I19" s="1578"/>
      <c r="J19" s="1578"/>
      <c r="K19" s="1578"/>
      <c r="L19" s="1578"/>
    </row>
    <row r="20" spans="1:28" ht="30" customHeight="1">
      <c r="A20" s="1573" t="s">
        <v>419</v>
      </c>
      <c r="B20" s="1573"/>
      <c r="C20" s="1573"/>
      <c r="D20" s="1573"/>
      <c r="E20" s="1573"/>
      <c r="F20" s="1573"/>
      <c r="G20" s="1573"/>
      <c r="H20" s="1573"/>
      <c r="I20" s="1573"/>
      <c r="J20" s="1573"/>
      <c r="K20" s="1573"/>
      <c r="L20" s="1573"/>
    </row>
    <row r="21" spans="1:28" ht="31.95" customHeight="1">
      <c r="A21" s="1523" t="s">
        <v>420</v>
      </c>
      <c r="B21" s="1516" t="s">
        <v>796</v>
      </c>
      <c r="C21" s="1516" t="s">
        <v>421</v>
      </c>
      <c r="D21" s="1516" t="s">
        <v>422</v>
      </c>
      <c r="E21" s="1525" t="s">
        <v>842</v>
      </c>
      <c r="F21" s="1525"/>
      <c r="G21" s="1525"/>
      <c r="H21" s="1525"/>
      <c r="I21" s="1512" t="s">
        <v>1193</v>
      </c>
      <c r="J21" s="1516" t="s">
        <v>424</v>
      </c>
      <c r="K21" s="1516" t="s">
        <v>802</v>
      </c>
      <c r="L21" s="1504" t="s">
        <v>425</v>
      </c>
    </row>
    <row r="22" spans="1:28">
      <c r="A22" s="1523"/>
      <c r="B22" s="1516"/>
      <c r="C22" s="1516"/>
      <c r="D22" s="1516"/>
      <c r="E22" s="755" t="s">
        <v>797</v>
      </c>
      <c r="F22" s="755" t="s">
        <v>798</v>
      </c>
      <c r="G22" s="755" t="s">
        <v>799</v>
      </c>
      <c r="H22" s="755" t="s">
        <v>800</v>
      </c>
      <c r="I22" s="1527"/>
      <c r="J22" s="1516"/>
      <c r="K22" s="1516"/>
      <c r="L22" s="1504"/>
    </row>
    <row r="23" spans="1:28" s="707" customFormat="1" ht="56.25" customHeight="1">
      <c r="A23" s="1567" t="s">
        <v>1051</v>
      </c>
      <c r="B23" s="787" t="s">
        <v>1142</v>
      </c>
      <c r="C23" s="787" t="s">
        <v>1063</v>
      </c>
      <c r="D23" s="788" t="s">
        <v>430</v>
      </c>
      <c r="E23" s="788"/>
      <c r="F23" s="789"/>
      <c r="G23" s="788">
        <v>8</v>
      </c>
      <c r="H23" s="790"/>
      <c r="I23" s="886">
        <f>SUM(E23:H23)</f>
        <v>8</v>
      </c>
      <c r="J23" s="791" t="s">
        <v>1147</v>
      </c>
      <c r="K23" s="792" t="s">
        <v>1052</v>
      </c>
      <c r="L23" s="1566"/>
      <c r="AB23" s="708"/>
    </row>
    <row r="24" spans="1:28" s="707" customFormat="1" ht="51" customHeight="1">
      <c r="A24" s="1567"/>
      <c r="B24" s="787" t="s">
        <v>1179</v>
      </c>
      <c r="C24" s="787" t="s">
        <v>1177</v>
      </c>
      <c r="D24" s="790">
        <v>1</v>
      </c>
      <c r="E24" s="788"/>
      <c r="F24" s="790">
        <v>1</v>
      </c>
      <c r="G24" s="788"/>
      <c r="H24" s="790">
        <v>1</v>
      </c>
      <c r="I24" s="895">
        <f>+H24</f>
        <v>1</v>
      </c>
      <c r="J24" s="791" t="s">
        <v>1178</v>
      </c>
      <c r="K24" s="792" t="s">
        <v>1149</v>
      </c>
      <c r="L24" s="1566"/>
      <c r="AB24" s="708"/>
    </row>
    <row r="25" spans="1:28" s="707" customFormat="1" ht="63" customHeight="1">
      <c r="A25" s="1567"/>
      <c r="B25" s="786" t="s">
        <v>1144</v>
      </c>
      <c r="C25" s="791" t="s">
        <v>1145</v>
      </c>
      <c r="D25" s="791" t="s">
        <v>430</v>
      </c>
      <c r="E25" s="791">
        <v>1</v>
      </c>
      <c r="F25" s="789"/>
      <c r="G25" s="788"/>
      <c r="H25" s="790"/>
      <c r="I25" s="788">
        <f>SUM(E25:H25)</f>
        <v>1</v>
      </c>
      <c r="J25" s="791" t="s">
        <v>874</v>
      </c>
      <c r="K25" s="792" t="s">
        <v>1148</v>
      </c>
      <c r="L25" s="1566"/>
      <c r="AB25" s="708"/>
    </row>
    <row r="26" spans="1:28" s="707" customFormat="1" ht="91.5" customHeight="1">
      <c r="A26" s="1567"/>
      <c r="B26" s="786" t="s">
        <v>1143</v>
      </c>
      <c r="C26" s="791" t="s">
        <v>1146</v>
      </c>
      <c r="D26" s="791" t="s">
        <v>430</v>
      </c>
      <c r="E26" s="791"/>
      <c r="F26" s="846">
        <v>0.8</v>
      </c>
      <c r="G26" s="788"/>
      <c r="H26" s="846">
        <v>0.8</v>
      </c>
      <c r="I26" s="846">
        <f>+H26</f>
        <v>0.8</v>
      </c>
      <c r="J26" s="791" t="s">
        <v>1147</v>
      </c>
      <c r="K26" s="792" t="s">
        <v>1149</v>
      </c>
      <c r="L26" s="1566"/>
      <c r="AB26" s="708"/>
    </row>
    <row r="27" spans="1:28" s="707" customFormat="1" ht="74.25" customHeight="1">
      <c r="A27" s="1567"/>
      <c r="B27" s="786" t="s">
        <v>950</v>
      </c>
      <c r="C27" s="786" t="s">
        <v>951</v>
      </c>
      <c r="D27" s="788">
        <v>1</v>
      </c>
      <c r="E27" s="788"/>
      <c r="F27" s="788">
        <v>1</v>
      </c>
      <c r="G27" s="789"/>
      <c r="H27" s="788"/>
      <c r="I27" s="788">
        <f>SUM(E27:H27)</f>
        <v>1</v>
      </c>
      <c r="J27" s="791" t="s">
        <v>874</v>
      </c>
      <c r="K27" s="792" t="s">
        <v>1064</v>
      </c>
      <c r="L27" s="1566"/>
      <c r="AB27" s="708"/>
    </row>
    <row r="28" spans="1:28" s="707" customFormat="1" ht="78.75" customHeight="1">
      <c r="A28" s="1567"/>
      <c r="B28" s="786" t="s">
        <v>952</v>
      </c>
      <c r="C28" s="786" t="s">
        <v>953</v>
      </c>
      <c r="D28" s="788" t="s">
        <v>430</v>
      </c>
      <c r="E28" s="788"/>
      <c r="F28" s="788"/>
      <c r="G28" s="788"/>
      <c r="H28" s="788">
        <v>3</v>
      </c>
      <c r="I28" s="788">
        <f>SUM(E28:H28)</f>
        <v>3</v>
      </c>
      <c r="J28" s="791" t="s">
        <v>1150</v>
      </c>
      <c r="K28" s="792" t="s">
        <v>1053</v>
      </c>
      <c r="L28" s="1566"/>
      <c r="AB28" s="708"/>
    </row>
    <row r="29" spans="1:28" s="707" customFormat="1" ht="90" customHeight="1">
      <c r="A29" s="1567"/>
      <c r="B29" s="786" t="s">
        <v>1152</v>
      </c>
      <c r="C29" s="793" t="s">
        <v>1151</v>
      </c>
      <c r="D29" s="794"/>
      <c r="E29" s="794"/>
      <c r="F29" s="794"/>
      <c r="G29" s="794"/>
      <c r="H29" s="794" t="s">
        <v>982</v>
      </c>
      <c r="I29" s="794" t="str">
        <f>+H29</f>
        <v>≥ 75%</v>
      </c>
      <c r="J29" s="791" t="s">
        <v>874</v>
      </c>
      <c r="K29" s="792" t="s">
        <v>1053</v>
      </c>
      <c r="L29" s="1566"/>
      <c r="AB29" s="708"/>
    </row>
    <row r="30" spans="1:28" s="771" customFormat="1" ht="31.2" customHeight="1">
      <c r="A30" s="1568" t="s">
        <v>845</v>
      </c>
      <c r="B30" s="1569"/>
      <c r="C30" s="1569"/>
      <c r="D30" s="1569"/>
      <c r="E30" s="1569"/>
      <c r="F30" s="1569"/>
      <c r="G30" s="1569"/>
      <c r="H30" s="1569"/>
      <c r="I30" s="1569"/>
      <c r="J30" s="1569"/>
      <c r="K30" s="1569"/>
      <c r="L30" s="952">
        <v>2.3E-3</v>
      </c>
    </row>
    <row r="31" spans="1:28" s="771" customFormat="1" ht="38.4" customHeight="1">
      <c r="A31" s="1554" t="s">
        <v>846</v>
      </c>
      <c r="B31" s="1555"/>
      <c r="C31" s="1555"/>
      <c r="D31" s="1555"/>
      <c r="E31" s="1555"/>
      <c r="F31" s="1555"/>
      <c r="G31" s="1555"/>
      <c r="H31" s="1555"/>
      <c r="I31" s="1555"/>
      <c r="J31" s="1555"/>
      <c r="K31" s="1555"/>
      <c r="L31" s="950"/>
    </row>
    <row r="32" spans="1:28" s="720" customFormat="1" ht="38.4" customHeight="1">
      <c r="A32" s="926"/>
      <c r="B32" s="926"/>
      <c r="C32" s="926"/>
      <c r="D32" s="926"/>
      <c r="E32" s="926"/>
      <c r="F32" s="926"/>
      <c r="G32" s="926"/>
      <c r="H32" s="926"/>
      <c r="I32" s="926"/>
      <c r="J32" s="926"/>
      <c r="K32" s="926"/>
      <c r="L32" s="926"/>
    </row>
    <row r="33" spans="1:12" s="600" customFormat="1" ht="37.200000000000003" customHeight="1">
      <c r="A33" s="1574" t="s">
        <v>977</v>
      </c>
      <c r="B33" s="1575"/>
      <c r="C33" s="1575"/>
      <c r="D33" s="1575"/>
      <c r="E33" s="1575"/>
      <c r="F33" s="1575"/>
      <c r="G33" s="1575"/>
      <c r="H33" s="1575"/>
      <c r="I33" s="1575"/>
      <c r="J33" s="1575"/>
      <c r="K33" s="1575"/>
      <c r="L33" s="1575"/>
    </row>
    <row r="34" spans="1:12" s="600" customFormat="1" ht="41.4" customHeight="1">
      <c r="A34" s="1573" t="s">
        <v>419</v>
      </c>
      <c r="B34" s="1573"/>
      <c r="C34" s="1573"/>
      <c r="D34" s="1573"/>
      <c r="E34" s="1573"/>
      <c r="F34" s="1573"/>
      <c r="G34" s="1573"/>
      <c r="H34" s="1573"/>
      <c r="I34" s="1573"/>
      <c r="J34" s="1573"/>
      <c r="K34" s="1573"/>
      <c r="L34" s="1573"/>
    </row>
    <row r="35" spans="1:12" s="600" customFormat="1" ht="30.6" customHeight="1">
      <c r="A35" s="1523" t="s">
        <v>420</v>
      </c>
      <c r="B35" s="1516" t="s">
        <v>796</v>
      </c>
      <c r="C35" s="1516" t="s">
        <v>421</v>
      </c>
      <c r="D35" s="1516" t="s">
        <v>422</v>
      </c>
      <c r="E35" s="1525" t="s">
        <v>423</v>
      </c>
      <c r="F35" s="1525"/>
      <c r="G35" s="1525"/>
      <c r="H35" s="1525"/>
      <c r="I35" s="1512" t="s">
        <v>1193</v>
      </c>
      <c r="J35" s="1516" t="s">
        <v>424</v>
      </c>
      <c r="K35" s="1516" t="s">
        <v>802</v>
      </c>
      <c r="L35" s="1504" t="s">
        <v>425</v>
      </c>
    </row>
    <row r="36" spans="1:12" s="600" customFormat="1" ht="31.95" customHeight="1">
      <c r="A36" s="1523"/>
      <c r="B36" s="1516"/>
      <c r="C36" s="1516"/>
      <c r="D36" s="1516"/>
      <c r="E36" s="713" t="s">
        <v>797</v>
      </c>
      <c r="F36" s="713" t="s">
        <v>798</v>
      </c>
      <c r="G36" s="713" t="s">
        <v>799</v>
      </c>
      <c r="H36" s="713" t="s">
        <v>800</v>
      </c>
      <c r="I36" s="1527"/>
      <c r="J36" s="1516"/>
      <c r="K36" s="1516"/>
      <c r="L36" s="1504"/>
    </row>
    <row r="37" spans="1:12" s="600" customFormat="1" ht="36" customHeight="1">
      <c r="A37" s="1570" t="s">
        <v>1054</v>
      </c>
      <c r="B37" s="829" t="s">
        <v>1153</v>
      </c>
      <c r="C37" s="1564" t="s">
        <v>1154</v>
      </c>
      <c r="D37" s="1564" t="s">
        <v>430</v>
      </c>
      <c r="E37" s="1564"/>
      <c r="F37" s="1571">
        <v>1</v>
      </c>
      <c r="G37" s="1564"/>
      <c r="H37" s="1564"/>
      <c r="I37" s="1571">
        <f>+F37</f>
        <v>1</v>
      </c>
      <c r="J37" s="829" t="s">
        <v>1156</v>
      </c>
      <c r="K37" s="847" t="s">
        <v>1157</v>
      </c>
      <c r="L37" s="1566"/>
    </row>
    <row r="38" spans="1:12" s="600" customFormat="1" ht="40.5" customHeight="1">
      <c r="A38" s="1570"/>
      <c r="B38" s="829" t="s">
        <v>1155</v>
      </c>
      <c r="C38" s="1565"/>
      <c r="D38" s="1565"/>
      <c r="E38" s="1565"/>
      <c r="F38" s="1565"/>
      <c r="G38" s="1565"/>
      <c r="H38" s="1565"/>
      <c r="I38" s="1572"/>
      <c r="J38" s="829" t="s">
        <v>1156</v>
      </c>
      <c r="K38" s="847" t="s">
        <v>1157</v>
      </c>
      <c r="L38" s="1566"/>
    </row>
    <row r="39" spans="1:12" s="600" customFormat="1" ht="35.4" customHeight="1">
      <c r="A39" s="1556" t="s">
        <v>845</v>
      </c>
      <c r="B39" s="1557"/>
      <c r="C39" s="1557"/>
      <c r="D39" s="1557"/>
      <c r="E39" s="1557"/>
      <c r="F39" s="1557"/>
      <c r="G39" s="1557"/>
      <c r="H39" s="1557"/>
      <c r="I39" s="1557"/>
      <c r="J39" s="1557"/>
      <c r="K39" s="1558"/>
      <c r="L39" s="718">
        <v>4.4999999999999997E-3</v>
      </c>
    </row>
    <row r="40" spans="1:12" s="600" customFormat="1" ht="37.950000000000003" customHeight="1">
      <c r="A40" s="1554" t="s">
        <v>846</v>
      </c>
      <c r="B40" s="1555"/>
      <c r="C40" s="1555"/>
      <c r="D40" s="1555"/>
      <c r="E40" s="1555"/>
      <c r="F40" s="1555"/>
      <c r="G40" s="1555"/>
      <c r="H40" s="1555"/>
      <c r="I40" s="1555"/>
      <c r="J40" s="1555"/>
      <c r="K40" s="1559"/>
      <c r="L40" s="719"/>
    </row>
    <row r="43" spans="1:12" s="604" customFormat="1" ht="24.6">
      <c r="A43" s="1225" t="s">
        <v>1196</v>
      </c>
      <c r="B43" s="1226"/>
      <c r="C43" s="1226"/>
      <c r="D43" s="1226"/>
      <c r="E43" s="1226"/>
      <c r="F43" s="1226"/>
      <c r="G43" s="1226"/>
      <c r="H43" s="1226"/>
      <c r="I43" s="1226"/>
      <c r="J43" s="1226"/>
      <c r="K43" s="1227"/>
      <c r="L43" s="955">
        <f>+L15+L30+L39</f>
        <v>9.4999999999999998E-3</v>
      </c>
    </row>
    <row r="44" spans="1:12" s="604" customFormat="1" ht="24.6">
      <c r="A44" s="1228" t="s">
        <v>1197</v>
      </c>
      <c r="B44" s="1229"/>
      <c r="C44" s="1229"/>
      <c r="D44" s="1229"/>
      <c r="E44" s="1229"/>
      <c r="F44" s="1229"/>
      <c r="G44" s="1229"/>
      <c r="H44" s="1229"/>
      <c r="I44" s="1229"/>
      <c r="J44" s="1229"/>
      <c r="K44" s="1230"/>
      <c r="L44" s="956"/>
    </row>
  </sheetData>
  <sheetProtection password="EA8E" sheet="1" objects="1" scenarios="1"/>
  <mergeCells count="77">
    <mergeCell ref="A43:K43"/>
    <mergeCell ref="A44:K44"/>
    <mergeCell ref="A10:A11"/>
    <mergeCell ref="K12:K14"/>
    <mergeCell ref="L12:L14"/>
    <mergeCell ref="B10:B11"/>
    <mergeCell ref="C10:C11"/>
    <mergeCell ref="D10:D11"/>
    <mergeCell ref="D12:D13"/>
    <mergeCell ref="A12:A14"/>
    <mergeCell ref="E10:H10"/>
    <mergeCell ref="K35:K36"/>
    <mergeCell ref="L10:L11"/>
    <mergeCell ref="I21:I22"/>
    <mergeCell ref="K21:K22"/>
    <mergeCell ref="L21:L22"/>
    <mergeCell ref="A1:L3"/>
    <mergeCell ref="A8:L8"/>
    <mergeCell ref="A4:B4"/>
    <mergeCell ref="A5:B5"/>
    <mergeCell ref="A9:L9"/>
    <mergeCell ref="J10:J11"/>
    <mergeCell ref="K10:K11"/>
    <mergeCell ref="G12:G13"/>
    <mergeCell ref="H12:H13"/>
    <mergeCell ref="I10:I11"/>
    <mergeCell ref="E35:H35"/>
    <mergeCell ref="C21:C22"/>
    <mergeCell ref="D21:D22"/>
    <mergeCell ref="E21:H21"/>
    <mergeCell ref="J35:J36"/>
    <mergeCell ref="J21:J22"/>
    <mergeCell ref="L23:L29"/>
    <mergeCell ref="A33:L33"/>
    <mergeCell ref="I12:I13"/>
    <mergeCell ref="A15:K15"/>
    <mergeCell ref="A16:K16"/>
    <mergeCell ref="A19:L19"/>
    <mergeCell ref="A20:L20"/>
    <mergeCell ref="A21:A22"/>
    <mergeCell ref="B21:B22"/>
    <mergeCell ref="E12:E13"/>
    <mergeCell ref="F12:F13"/>
    <mergeCell ref="A17:N18"/>
    <mergeCell ref="C12:C13"/>
    <mergeCell ref="L37:L38"/>
    <mergeCell ref="A23:A29"/>
    <mergeCell ref="C35:C36"/>
    <mergeCell ref="D35:D36"/>
    <mergeCell ref="A30:K30"/>
    <mergeCell ref="A31:K31"/>
    <mergeCell ref="A37:A38"/>
    <mergeCell ref="C37:C38"/>
    <mergeCell ref="D37:D38"/>
    <mergeCell ref="E37:E38"/>
    <mergeCell ref="F37:F38"/>
    <mergeCell ref="I35:I36"/>
    <mergeCell ref="I37:I38"/>
    <mergeCell ref="A34:L34"/>
    <mergeCell ref="A35:A36"/>
    <mergeCell ref="B35:B36"/>
    <mergeCell ref="A39:K39"/>
    <mergeCell ref="A40:K40"/>
    <mergeCell ref="A7:L7"/>
    <mergeCell ref="K4:L4"/>
    <mergeCell ref="K5:L5"/>
    <mergeCell ref="K6:L6"/>
    <mergeCell ref="G4:J4"/>
    <mergeCell ref="G5:J5"/>
    <mergeCell ref="G6:J6"/>
    <mergeCell ref="C5:D5"/>
    <mergeCell ref="C6:D6"/>
    <mergeCell ref="A6:B6"/>
    <mergeCell ref="C4:D4"/>
    <mergeCell ref="G37:G38"/>
    <mergeCell ref="H37:H38"/>
    <mergeCell ref="L35:L36"/>
  </mergeCells>
  <dataValidations count="7">
    <dataValidation allowBlank="1" showInputMessage="1" showErrorMessage="1" promptTitle="LINEA ESTRT PLAN DE GESTION" prompt="De acuerdo a las cinco líneas estratégicas del plan de Gestión de Metrosalud  Humana, Innovadora y Sostenible,  ubique el Plan de acción en una de ellas" sqref="WUM983044:WUO983044 WKQ983044:WKS983044 WAU983044:WAW983044 VQY983044:VRA983044 VHC983044:VHE983044 UXG983044:UXI983044 UNK983044:UNM983044 UDO983044:UDQ983044 TTS983044:TTU983044 TJW983044:TJY983044 TAA983044:TAC983044 SQE983044:SQG983044 SGI983044:SGK983044 RWM983044:RWO983044 RMQ983044:RMS983044 RCU983044:RCW983044 QSY983044:QTA983044 QJC983044:QJE983044 PZG983044:PZI983044 PPK983044:PPM983044 PFO983044:PFQ983044 OVS983044:OVU983044 OLW983044:OLY983044 OCA983044:OCC983044 NSE983044:NSG983044 NII983044:NIK983044 MYM983044:MYO983044 MOQ983044:MOS983044 MEU983044:MEW983044 LUY983044:LVA983044 LLC983044:LLE983044 LBG983044:LBI983044 KRK983044:KRM983044 KHO983044:KHQ983044 JXS983044:JXU983044 JNW983044:JNY983044 JEA983044:JEC983044 IUE983044:IUG983044 IKI983044:IKK983044 IAM983044:IAO983044 HQQ983044:HQS983044 HGU983044:HGW983044 GWY983044:GXA983044 GNC983044:GNE983044 GDG983044:GDI983044 FTK983044:FTM983044 FJO983044:FJQ983044 EZS983044:EZU983044 EPW983044:EPY983044 EGA983044:EGC983044 DWE983044:DWG983044 DMI983044:DMK983044 DCM983044:DCO983044 CSQ983044:CSS983044 CIU983044:CIW983044 BYY983044:BZA983044 BPC983044:BPE983044 BFG983044:BFI983044 AVK983044:AVM983044 ALO983044:ALQ983044 ABS983044:ABU983044 RW983044:RY983044 IA983044:IC983044 WUM917508:WUO917508 WKQ917508:WKS917508 WAU917508:WAW917508 VQY917508:VRA917508 VHC917508:VHE917508 UXG917508:UXI917508 UNK917508:UNM917508 UDO917508:UDQ917508 TTS917508:TTU917508 TJW917508:TJY917508 TAA917508:TAC917508 SQE917508:SQG917508 SGI917508:SGK917508 RWM917508:RWO917508 RMQ917508:RMS917508 RCU917508:RCW917508 QSY917508:QTA917508 QJC917508:QJE917508 PZG917508:PZI917508 PPK917508:PPM917508 PFO917508:PFQ917508 OVS917508:OVU917508 OLW917508:OLY917508 OCA917508:OCC917508 NSE917508:NSG917508 NII917508:NIK917508 MYM917508:MYO917508 MOQ917508:MOS917508 MEU917508:MEW917508 LUY917508:LVA917508 LLC917508:LLE917508 LBG917508:LBI917508 KRK917508:KRM917508 KHO917508:KHQ917508 JXS917508:JXU917508 JNW917508:JNY917508 JEA917508:JEC917508 IUE917508:IUG917508 IKI917508:IKK917508 IAM917508:IAO917508 HQQ917508:HQS917508 HGU917508:HGW917508 GWY917508:GXA917508 GNC917508:GNE917508 GDG917508:GDI917508 FTK917508:FTM917508 FJO917508:FJQ917508 EZS917508:EZU917508 EPW917508:EPY917508 EGA917508:EGC917508 DWE917508:DWG917508 DMI917508:DMK917508 DCM917508:DCO917508 CSQ917508:CSS917508 CIU917508:CIW917508 BYY917508:BZA917508 BPC917508:BPE917508 BFG917508:BFI917508 AVK917508:AVM917508 ALO917508:ALQ917508 ABS917508:ABU917508 RW917508:RY917508 IA917508:IC917508 WUM851972:WUO851972 WKQ851972:WKS851972 WAU851972:WAW851972 VQY851972:VRA851972 VHC851972:VHE851972 UXG851972:UXI851972 UNK851972:UNM851972 UDO851972:UDQ851972 TTS851972:TTU851972 TJW851972:TJY851972 TAA851972:TAC851972 SQE851972:SQG851972 SGI851972:SGK851972 RWM851972:RWO851972 RMQ851972:RMS851972 RCU851972:RCW851972 QSY851972:QTA851972 QJC851972:QJE851972 PZG851972:PZI851972 PPK851972:PPM851972 PFO851972:PFQ851972 OVS851972:OVU851972 OLW851972:OLY851972 OCA851972:OCC851972 NSE851972:NSG851972 NII851972:NIK851972 MYM851972:MYO851972 MOQ851972:MOS851972 MEU851972:MEW851972 LUY851972:LVA851972 LLC851972:LLE851972 LBG851972:LBI851972 KRK851972:KRM851972 KHO851972:KHQ851972 JXS851972:JXU851972 JNW851972:JNY851972 JEA851972:JEC851972 IUE851972:IUG851972 IKI851972:IKK851972 IAM851972:IAO851972 HQQ851972:HQS851972 HGU851972:HGW851972 GWY851972:GXA851972 GNC851972:GNE851972 GDG851972:GDI851972 FTK851972:FTM851972 FJO851972:FJQ851972 EZS851972:EZU851972 EPW851972:EPY851972 EGA851972:EGC851972 DWE851972:DWG851972 DMI851972:DMK851972 DCM851972:DCO851972 CSQ851972:CSS851972 CIU851972:CIW851972 BYY851972:BZA851972 BPC851972:BPE851972 BFG851972:BFI851972 AVK851972:AVM851972 ALO851972:ALQ851972 ABS851972:ABU851972 RW851972:RY851972 IA851972:IC851972 WUM786436:WUO786436 WKQ786436:WKS786436 WAU786436:WAW786436 VQY786436:VRA786436 VHC786436:VHE786436 UXG786436:UXI786436 UNK786436:UNM786436 UDO786436:UDQ786436 TTS786436:TTU786436 TJW786436:TJY786436 TAA786436:TAC786436 SQE786436:SQG786436 SGI786436:SGK786436 RWM786436:RWO786436 RMQ786436:RMS786436 RCU786436:RCW786436 QSY786436:QTA786436 QJC786436:QJE786436 PZG786436:PZI786436 PPK786436:PPM786436 PFO786436:PFQ786436 OVS786436:OVU786436 OLW786436:OLY786436 OCA786436:OCC786436 NSE786436:NSG786436 NII786436:NIK786436 MYM786436:MYO786436 MOQ786436:MOS786436 MEU786436:MEW786436 LUY786436:LVA786436 LLC786436:LLE786436 LBG786436:LBI786436 KRK786436:KRM786436 KHO786436:KHQ786436 JXS786436:JXU786436 JNW786436:JNY786436 JEA786436:JEC786436 IUE786436:IUG786436 IKI786436:IKK786436 IAM786436:IAO786436 HQQ786436:HQS786436 HGU786436:HGW786436 GWY786436:GXA786436 GNC786436:GNE786436 GDG786436:GDI786436 FTK786436:FTM786436 FJO786436:FJQ786436 EZS786436:EZU786436 EPW786436:EPY786436 EGA786436:EGC786436 DWE786436:DWG786436 DMI786436:DMK786436 DCM786436:DCO786436 CSQ786436:CSS786436 CIU786436:CIW786436 BYY786436:BZA786436 BPC786436:BPE786436 BFG786436:BFI786436 AVK786436:AVM786436 ALO786436:ALQ786436 ABS786436:ABU786436 RW786436:RY786436 IA786436:IC786436 WUM720900:WUO720900 WKQ720900:WKS720900 WAU720900:WAW720900 VQY720900:VRA720900 VHC720900:VHE720900 UXG720900:UXI720900 UNK720900:UNM720900 UDO720900:UDQ720900 TTS720900:TTU720900 TJW720900:TJY720900 TAA720900:TAC720900 SQE720900:SQG720900 SGI720900:SGK720900 RWM720900:RWO720900 RMQ720900:RMS720900 RCU720900:RCW720900 QSY720900:QTA720900 QJC720900:QJE720900 PZG720900:PZI720900 PPK720900:PPM720900 PFO720900:PFQ720900 OVS720900:OVU720900 OLW720900:OLY720900 OCA720900:OCC720900 NSE720900:NSG720900 NII720900:NIK720900 MYM720900:MYO720900 MOQ720900:MOS720900 MEU720900:MEW720900 LUY720900:LVA720900 LLC720900:LLE720900 LBG720900:LBI720900 KRK720900:KRM720900 KHO720900:KHQ720900 JXS720900:JXU720900 JNW720900:JNY720900 JEA720900:JEC720900 IUE720900:IUG720900 IKI720900:IKK720900 IAM720900:IAO720900 HQQ720900:HQS720900 HGU720900:HGW720900 GWY720900:GXA720900 GNC720900:GNE720900 GDG720900:GDI720900 FTK720900:FTM720900 FJO720900:FJQ720900 EZS720900:EZU720900 EPW720900:EPY720900 EGA720900:EGC720900 DWE720900:DWG720900 DMI720900:DMK720900 DCM720900:DCO720900 CSQ720900:CSS720900 CIU720900:CIW720900 BYY720900:BZA720900 BPC720900:BPE720900 BFG720900:BFI720900 AVK720900:AVM720900 ALO720900:ALQ720900 ABS720900:ABU720900 RW720900:RY720900 IA720900:IC720900 WUM655364:WUO655364 WKQ655364:WKS655364 WAU655364:WAW655364 VQY655364:VRA655364 VHC655364:VHE655364 UXG655364:UXI655364 UNK655364:UNM655364 UDO655364:UDQ655364 TTS655364:TTU655364 TJW655364:TJY655364 TAA655364:TAC655364 SQE655364:SQG655364 SGI655364:SGK655364 RWM655364:RWO655364 RMQ655364:RMS655364 RCU655364:RCW655364 QSY655364:QTA655364 QJC655364:QJE655364 PZG655364:PZI655364 PPK655364:PPM655364 PFO655364:PFQ655364 OVS655364:OVU655364 OLW655364:OLY655364 OCA655364:OCC655364 NSE655364:NSG655364 NII655364:NIK655364 MYM655364:MYO655364 MOQ655364:MOS655364 MEU655364:MEW655364 LUY655364:LVA655364 LLC655364:LLE655364 LBG655364:LBI655364 KRK655364:KRM655364 KHO655364:KHQ655364 JXS655364:JXU655364 JNW655364:JNY655364 JEA655364:JEC655364 IUE655364:IUG655364 IKI655364:IKK655364 IAM655364:IAO655364 HQQ655364:HQS655364 HGU655364:HGW655364 GWY655364:GXA655364 GNC655364:GNE655364 GDG655364:GDI655364 FTK655364:FTM655364 FJO655364:FJQ655364 EZS655364:EZU655364 EPW655364:EPY655364 EGA655364:EGC655364 DWE655364:DWG655364 DMI655364:DMK655364 DCM655364:DCO655364 CSQ655364:CSS655364 CIU655364:CIW655364 BYY655364:BZA655364 BPC655364:BPE655364 BFG655364:BFI655364 AVK655364:AVM655364 ALO655364:ALQ655364 ABS655364:ABU655364 RW655364:RY655364 IA655364:IC655364 WUM589828:WUO589828 WKQ589828:WKS589828 WAU589828:WAW589828 VQY589828:VRA589828 VHC589828:VHE589828 UXG589828:UXI589828 UNK589828:UNM589828 UDO589828:UDQ589828 TTS589828:TTU589828 TJW589828:TJY589828 TAA589828:TAC589828 SQE589828:SQG589828 SGI589828:SGK589828 RWM589828:RWO589828 RMQ589828:RMS589828 RCU589828:RCW589828 QSY589828:QTA589828 QJC589828:QJE589828 PZG589828:PZI589828 PPK589828:PPM589828 PFO589828:PFQ589828 OVS589828:OVU589828 OLW589828:OLY589828 OCA589828:OCC589828 NSE589828:NSG589828 NII589828:NIK589828 MYM589828:MYO589828 MOQ589828:MOS589828 MEU589828:MEW589828 LUY589828:LVA589828 LLC589828:LLE589828 LBG589828:LBI589828 KRK589828:KRM589828 KHO589828:KHQ589828 JXS589828:JXU589828 JNW589828:JNY589828 JEA589828:JEC589828 IUE589828:IUG589828 IKI589828:IKK589828 IAM589828:IAO589828 HQQ589828:HQS589828 HGU589828:HGW589828 GWY589828:GXA589828 GNC589828:GNE589828 GDG589828:GDI589828 FTK589828:FTM589828 FJO589828:FJQ589828 EZS589828:EZU589828 EPW589828:EPY589828 EGA589828:EGC589828 DWE589828:DWG589828 DMI589828:DMK589828 DCM589828:DCO589828 CSQ589828:CSS589828 CIU589828:CIW589828 BYY589828:BZA589828 BPC589828:BPE589828 BFG589828:BFI589828 AVK589828:AVM589828 ALO589828:ALQ589828 ABS589828:ABU589828 RW589828:RY589828 IA589828:IC589828 WUM524292:WUO524292 WKQ524292:WKS524292 WAU524292:WAW524292 VQY524292:VRA524292 VHC524292:VHE524292 UXG524292:UXI524292 UNK524292:UNM524292 UDO524292:UDQ524292 TTS524292:TTU524292 TJW524292:TJY524292 TAA524292:TAC524292 SQE524292:SQG524292 SGI524292:SGK524292 RWM524292:RWO524292 RMQ524292:RMS524292 RCU524292:RCW524292 QSY524292:QTA524292 QJC524292:QJE524292 PZG524292:PZI524292 PPK524292:PPM524292 PFO524292:PFQ524292 OVS524292:OVU524292 OLW524292:OLY524292 OCA524292:OCC524292 NSE524292:NSG524292 NII524292:NIK524292 MYM524292:MYO524292 MOQ524292:MOS524292 MEU524292:MEW524292 LUY524292:LVA524292 LLC524292:LLE524292 LBG524292:LBI524292 KRK524292:KRM524292 KHO524292:KHQ524292 JXS524292:JXU524292 JNW524292:JNY524292 JEA524292:JEC524292 IUE524292:IUG524292 IKI524292:IKK524292 IAM524292:IAO524292 HQQ524292:HQS524292 HGU524292:HGW524292 GWY524292:GXA524292 GNC524292:GNE524292 GDG524292:GDI524292 FTK524292:FTM524292 FJO524292:FJQ524292 EZS524292:EZU524292 EPW524292:EPY524292 EGA524292:EGC524292 DWE524292:DWG524292 DMI524292:DMK524292 DCM524292:DCO524292 CSQ524292:CSS524292 CIU524292:CIW524292 BYY524292:BZA524292 BPC524292:BPE524292 BFG524292:BFI524292 AVK524292:AVM524292 ALO524292:ALQ524292 ABS524292:ABU524292 RW524292:RY524292 IA524292:IC524292 WUM458756:WUO458756 WKQ458756:WKS458756 WAU458756:WAW458756 VQY458756:VRA458756 VHC458756:VHE458756 UXG458756:UXI458756 UNK458756:UNM458756 UDO458756:UDQ458756 TTS458756:TTU458756 TJW458756:TJY458756 TAA458756:TAC458756 SQE458756:SQG458756 SGI458756:SGK458756 RWM458756:RWO458756 RMQ458756:RMS458756 RCU458756:RCW458756 QSY458756:QTA458756 QJC458756:QJE458756 PZG458756:PZI458756 PPK458756:PPM458756 PFO458756:PFQ458756 OVS458756:OVU458756 OLW458756:OLY458756 OCA458756:OCC458756 NSE458756:NSG458756 NII458756:NIK458756 MYM458756:MYO458756 MOQ458756:MOS458756 MEU458756:MEW458756 LUY458756:LVA458756 LLC458756:LLE458756 LBG458756:LBI458756 KRK458756:KRM458756 KHO458756:KHQ458756 JXS458756:JXU458756 JNW458756:JNY458756 JEA458756:JEC458756 IUE458756:IUG458756 IKI458756:IKK458756 IAM458756:IAO458756 HQQ458756:HQS458756 HGU458756:HGW458756 GWY458756:GXA458756 GNC458756:GNE458756 GDG458756:GDI458756 FTK458756:FTM458756 FJO458756:FJQ458756 EZS458756:EZU458756 EPW458756:EPY458756 EGA458756:EGC458756 DWE458756:DWG458756 DMI458756:DMK458756 DCM458756:DCO458756 CSQ458756:CSS458756 CIU458756:CIW458756 BYY458756:BZA458756 BPC458756:BPE458756 BFG458756:BFI458756 AVK458756:AVM458756 ALO458756:ALQ458756 ABS458756:ABU458756 RW458756:RY458756 IA458756:IC458756 WUM393220:WUO393220 WKQ393220:WKS393220 WAU393220:WAW393220 VQY393220:VRA393220 VHC393220:VHE393220 UXG393220:UXI393220 UNK393220:UNM393220 UDO393220:UDQ393220 TTS393220:TTU393220 TJW393220:TJY393220 TAA393220:TAC393220 SQE393220:SQG393220 SGI393220:SGK393220 RWM393220:RWO393220 RMQ393220:RMS393220 RCU393220:RCW393220 QSY393220:QTA393220 QJC393220:QJE393220 PZG393220:PZI393220 PPK393220:PPM393220 PFO393220:PFQ393220 OVS393220:OVU393220 OLW393220:OLY393220 OCA393220:OCC393220 NSE393220:NSG393220 NII393220:NIK393220 MYM393220:MYO393220 MOQ393220:MOS393220 MEU393220:MEW393220 LUY393220:LVA393220 LLC393220:LLE393220 LBG393220:LBI393220 KRK393220:KRM393220 KHO393220:KHQ393220 JXS393220:JXU393220 JNW393220:JNY393220 JEA393220:JEC393220 IUE393220:IUG393220 IKI393220:IKK393220 IAM393220:IAO393220 HQQ393220:HQS393220 HGU393220:HGW393220 GWY393220:GXA393220 GNC393220:GNE393220 GDG393220:GDI393220 FTK393220:FTM393220 FJO393220:FJQ393220 EZS393220:EZU393220 EPW393220:EPY393220 EGA393220:EGC393220 DWE393220:DWG393220 DMI393220:DMK393220 DCM393220:DCO393220 CSQ393220:CSS393220 CIU393220:CIW393220 BYY393220:BZA393220 BPC393220:BPE393220 BFG393220:BFI393220 AVK393220:AVM393220 ALO393220:ALQ393220 ABS393220:ABU393220 RW393220:RY393220 IA393220:IC393220 WUM327684:WUO327684 WKQ327684:WKS327684 WAU327684:WAW327684 VQY327684:VRA327684 VHC327684:VHE327684 UXG327684:UXI327684 UNK327684:UNM327684 UDO327684:UDQ327684 TTS327684:TTU327684 TJW327684:TJY327684 TAA327684:TAC327684 SQE327684:SQG327684 SGI327684:SGK327684 RWM327684:RWO327684 RMQ327684:RMS327684 RCU327684:RCW327684 QSY327684:QTA327684 QJC327684:QJE327684 PZG327684:PZI327684 PPK327684:PPM327684 PFO327684:PFQ327684 OVS327684:OVU327684 OLW327684:OLY327684 OCA327684:OCC327684 NSE327684:NSG327684 NII327684:NIK327684 MYM327684:MYO327684 MOQ327684:MOS327684 MEU327684:MEW327684 LUY327684:LVA327684 LLC327684:LLE327684 LBG327684:LBI327684 KRK327684:KRM327684 KHO327684:KHQ327684 JXS327684:JXU327684 JNW327684:JNY327684 JEA327684:JEC327684 IUE327684:IUG327684 IKI327684:IKK327684 IAM327684:IAO327684 HQQ327684:HQS327684 HGU327684:HGW327684 GWY327684:GXA327684 GNC327684:GNE327684 GDG327684:GDI327684 FTK327684:FTM327684 FJO327684:FJQ327684 EZS327684:EZU327684 EPW327684:EPY327684 EGA327684:EGC327684 DWE327684:DWG327684 DMI327684:DMK327684 DCM327684:DCO327684 CSQ327684:CSS327684 CIU327684:CIW327684 BYY327684:BZA327684 BPC327684:BPE327684 BFG327684:BFI327684 AVK327684:AVM327684 ALO327684:ALQ327684 ABS327684:ABU327684 RW327684:RY327684 IA327684:IC327684 WUM262148:WUO262148 WKQ262148:WKS262148 WAU262148:WAW262148 VQY262148:VRA262148 VHC262148:VHE262148 UXG262148:UXI262148 UNK262148:UNM262148 UDO262148:UDQ262148 TTS262148:TTU262148 TJW262148:TJY262148 TAA262148:TAC262148 SQE262148:SQG262148 SGI262148:SGK262148 RWM262148:RWO262148 RMQ262148:RMS262148 RCU262148:RCW262148 QSY262148:QTA262148 QJC262148:QJE262148 PZG262148:PZI262148 PPK262148:PPM262148 PFO262148:PFQ262148 OVS262148:OVU262148 OLW262148:OLY262148 OCA262148:OCC262148 NSE262148:NSG262148 NII262148:NIK262148 MYM262148:MYO262148 MOQ262148:MOS262148 MEU262148:MEW262148 LUY262148:LVA262148 LLC262148:LLE262148 LBG262148:LBI262148 KRK262148:KRM262148 KHO262148:KHQ262148 JXS262148:JXU262148 JNW262148:JNY262148 JEA262148:JEC262148 IUE262148:IUG262148 IKI262148:IKK262148 IAM262148:IAO262148 HQQ262148:HQS262148 HGU262148:HGW262148 GWY262148:GXA262148 GNC262148:GNE262148 GDG262148:GDI262148 FTK262148:FTM262148 FJO262148:FJQ262148 EZS262148:EZU262148 EPW262148:EPY262148 EGA262148:EGC262148 DWE262148:DWG262148 DMI262148:DMK262148 DCM262148:DCO262148 CSQ262148:CSS262148 CIU262148:CIW262148 BYY262148:BZA262148 BPC262148:BPE262148 BFG262148:BFI262148 AVK262148:AVM262148 ALO262148:ALQ262148 ABS262148:ABU262148 RW262148:RY262148 IA262148:IC262148 WUM196612:WUO196612 WKQ196612:WKS196612 WAU196612:WAW196612 VQY196612:VRA196612 VHC196612:VHE196612 UXG196612:UXI196612 UNK196612:UNM196612 UDO196612:UDQ196612 TTS196612:TTU196612 TJW196612:TJY196612 TAA196612:TAC196612 SQE196612:SQG196612 SGI196612:SGK196612 RWM196612:RWO196612 RMQ196612:RMS196612 RCU196612:RCW196612 QSY196612:QTA196612 QJC196612:QJE196612 PZG196612:PZI196612 PPK196612:PPM196612 PFO196612:PFQ196612 OVS196612:OVU196612 OLW196612:OLY196612 OCA196612:OCC196612 NSE196612:NSG196612 NII196612:NIK196612 MYM196612:MYO196612 MOQ196612:MOS196612 MEU196612:MEW196612 LUY196612:LVA196612 LLC196612:LLE196612 LBG196612:LBI196612 KRK196612:KRM196612 KHO196612:KHQ196612 JXS196612:JXU196612 JNW196612:JNY196612 JEA196612:JEC196612 IUE196612:IUG196612 IKI196612:IKK196612 IAM196612:IAO196612 HQQ196612:HQS196612 HGU196612:HGW196612 GWY196612:GXA196612 GNC196612:GNE196612 GDG196612:GDI196612 FTK196612:FTM196612 FJO196612:FJQ196612 EZS196612:EZU196612 EPW196612:EPY196612 EGA196612:EGC196612 DWE196612:DWG196612 DMI196612:DMK196612 DCM196612:DCO196612 CSQ196612:CSS196612 CIU196612:CIW196612 BYY196612:BZA196612 BPC196612:BPE196612 BFG196612:BFI196612 AVK196612:AVM196612 ALO196612:ALQ196612 ABS196612:ABU196612 RW196612:RY196612 IA196612:IC196612 WUM131076:WUO131076 WKQ131076:WKS131076 WAU131076:WAW131076 VQY131076:VRA131076 VHC131076:VHE131076 UXG131076:UXI131076 UNK131076:UNM131076 UDO131076:UDQ131076 TTS131076:TTU131076 TJW131076:TJY131076 TAA131076:TAC131076 SQE131076:SQG131076 SGI131076:SGK131076 RWM131076:RWO131076 RMQ131076:RMS131076 RCU131076:RCW131076 QSY131076:QTA131076 QJC131076:QJE131076 PZG131076:PZI131076 PPK131076:PPM131076 PFO131076:PFQ131076 OVS131076:OVU131076 OLW131076:OLY131076 OCA131076:OCC131076 NSE131076:NSG131076 NII131076:NIK131076 MYM131076:MYO131076 MOQ131076:MOS131076 MEU131076:MEW131076 LUY131076:LVA131076 LLC131076:LLE131076 LBG131076:LBI131076 KRK131076:KRM131076 KHO131076:KHQ131076 JXS131076:JXU131076 JNW131076:JNY131076 JEA131076:JEC131076 IUE131076:IUG131076 IKI131076:IKK131076 IAM131076:IAO131076 HQQ131076:HQS131076 HGU131076:HGW131076 GWY131076:GXA131076 GNC131076:GNE131076 GDG131076:GDI131076 FTK131076:FTM131076 FJO131076:FJQ131076 EZS131076:EZU131076 EPW131076:EPY131076 EGA131076:EGC131076 DWE131076:DWG131076 DMI131076:DMK131076 DCM131076:DCO131076 CSQ131076:CSS131076 CIU131076:CIW131076 BYY131076:BZA131076 BPC131076:BPE131076 BFG131076:BFI131076 AVK131076:AVM131076 ALO131076:ALQ131076 ABS131076:ABU131076 RW131076:RY131076 IA131076:IC131076 WUM65540:WUO65540 WKQ65540:WKS65540 WAU65540:WAW65540 VQY65540:VRA65540 VHC65540:VHE65540 UXG65540:UXI65540 UNK65540:UNM65540 UDO65540:UDQ65540 TTS65540:TTU65540 TJW65540:TJY65540 TAA65540:TAC65540 SQE65540:SQG65540 SGI65540:SGK65540 RWM65540:RWO65540 RMQ65540:RMS65540 RCU65540:RCW65540 QSY65540:QTA65540 QJC65540:QJE65540 PZG65540:PZI65540 PPK65540:PPM65540 PFO65540:PFQ65540 OVS65540:OVU65540 OLW65540:OLY65540 OCA65540:OCC65540 NSE65540:NSG65540 NII65540:NIK65540 MYM65540:MYO65540 MOQ65540:MOS65540 MEU65540:MEW65540 LUY65540:LVA65540 LLC65540:LLE65540 LBG65540:LBI65540 KRK65540:KRM65540 KHO65540:KHQ65540 JXS65540:JXU65540 JNW65540:JNY65540 JEA65540:JEC65540 IUE65540:IUG65540 IKI65540:IKK65540 IAM65540:IAO65540 HQQ65540:HQS65540 HGU65540:HGW65540 GWY65540:GXA65540 GNC65540:GNE65540 GDG65540:GDI65540 FTK65540:FTM65540 FJO65540:FJQ65540 EZS65540:EZU65540 EPW65540:EPY65540 EGA65540:EGC65540 DWE65540:DWG65540 DMI65540:DMK65540 DCM65540:DCO65540 CSQ65540:CSS65540 CIU65540:CIW65540 BYY65540:BZA65540 BPC65540:BPE65540 BFG65540:BFI65540 AVK65540:AVM65540 ALO65540:ALQ65540 ABS65540:ABU65540 RW65540:RY65540 IA65540:IC65540 J65540:L65540 J131076:L131076 J196612:L196612 J262148:L262148 J327684:L327684 J393220:L393220 J458756:L458756 J524292:L524292 J589828:L589828 J655364:L655364 J720900:L720900 J786436:L786436 J851972:L851972 J917508:L917508 J983044:L983044 G4 WUM4:WUO4 WKQ4:WKS4 WAU4:WAW4 VQY4:VRA4 VHC4:VHE4 UXG4:UXI4 UNK4:UNM4 UDO4:UDQ4 TTS4:TTU4 TJW4:TJY4 TAA4:TAC4 SQE4:SQG4 SGI4:SGK4 RWM4:RWO4 RMQ4:RMS4 RCU4:RCW4 QSY4:QTA4 QJC4:QJE4 PZG4:PZI4 PPK4:PPM4 PFO4:PFQ4 OVS4:OVU4 OLW4:OLY4 OCA4:OCC4 NSE4:NSG4 NII4:NIK4 MYM4:MYO4 MOQ4:MOS4 MEU4:MEW4 LUY4:LVA4 LLC4:LLE4 LBG4:LBI4 KRK4:KRM4 KHO4:KHQ4 JXS4:JXU4 JNW4:JNY4 JEA4:JEC4 IUE4:IUG4 IKI4:IKK4 IAM4:IAO4 HQQ4:HQS4 HGU4:HGW4 GWY4:GXA4 GNC4:GNE4 GDG4:GDI4 FTK4:FTM4 FJO4:FJQ4 EZS4:EZU4 EPW4:EPY4 EGA4:EGC4 DWE4:DWG4 DMI4:DMK4 DCM4:DCO4 CSQ4:CSS4 CIU4:CIW4 BYY4:BZA4 BPC4:BPE4 BFG4:BFI4 AVK4:AVM4 ALO4:ALQ4 ABS4:ABU4 RW4:RY4 IA4:IC4"/>
    <dataValidation allowBlank="1" showInputMessage="1" showErrorMessage="1" promptTitle="UNIDAD ADMON" prompt="Identifique el área organizacional de la cual depende el proyecto formulado" sqref="WUM983047:WUO983047 WKQ983047:WKS983047 WAU983047:WAW983047 VQY983047:VRA983047 VHC983047:VHE983047 UXG983047:UXI983047 UNK983047:UNM983047 UDO983047:UDQ983047 TTS983047:TTU983047 TJW983047:TJY983047 TAA983047:TAC983047 SQE983047:SQG983047 SGI983047:SGK983047 RWM983047:RWO983047 RMQ983047:RMS983047 RCU983047:RCW983047 QSY983047:QTA983047 QJC983047:QJE983047 PZG983047:PZI983047 PPK983047:PPM983047 PFO983047:PFQ983047 OVS983047:OVU983047 OLW983047:OLY983047 OCA983047:OCC983047 NSE983047:NSG983047 NII983047:NIK983047 MYM983047:MYO983047 MOQ983047:MOS983047 MEU983047:MEW983047 LUY983047:LVA983047 LLC983047:LLE983047 LBG983047:LBI983047 KRK983047:KRM983047 KHO983047:KHQ983047 JXS983047:JXU983047 JNW983047:JNY983047 JEA983047:JEC983047 IUE983047:IUG983047 IKI983047:IKK983047 IAM983047:IAO983047 HQQ983047:HQS983047 HGU983047:HGW983047 GWY983047:GXA983047 GNC983047:GNE983047 GDG983047:GDI983047 FTK983047:FTM983047 FJO983047:FJQ983047 EZS983047:EZU983047 EPW983047:EPY983047 EGA983047:EGC983047 DWE983047:DWG983047 DMI983047:DMK983047 DCM983047:DCO983047 CSQ983047:CSS983047 CIU983047:CIW983047 BYY983047:BZA983047 BPC983047:BPE983047 BFG983047:BFI983047 AVK983047:AVM983047 ALO983047:ALQ983047 ABS983047:ABU983047 RW983047:RY983047 IA983047:IC983047 WUM917511:WUO917511 WKQ917511:WKS917511 WAU917511:WAW917511 VQY917511:VRA917511 VHC917511:VHE917511 UXG917511:UXI917511 UNK917511:UNM917511 UDO917511:UDQ917511 TTS917511:TTU917511 TJW917511:TJY917511 TAA917511:TAC917511 SQE917511:SQG917511 SGI917511:SGK917511 RWM917511:RWO917511 RMQ917511:RMS917511 RCU917511:RCW917511 QSY917511:QTA917511 QJC917511:QJE917511 PZG917511:PZI917511 PPK917511:PPM917511 PFO917511:PFQ917511 OVS917511:OVU917511 OLW917511:OLY917511 OCA917511:OCC917511 NSE917511:NSG917511 NII917511:NIK917511 MYM917511:MYO917511 MOQ917511:MOS917511 MEU917511:MEW917511 LUY917511:LVA917511 LLC917511:LLE917511 LBG917511:LBI917511 KRK917511:KRM917511 KHO917511:KHQ917511 JXS917511:JXU917511 JNW917511:JNY917511 JEA917511:JEC917511 IUE917511:IUG917511 IKI917511:IKK917511 IAM917511:IAO917511 HQQ917511:HQS917511 HGU917511:HGW917511 GWY917511:GXA917511 GNC917511:GNE917511 GDG917511:GDI917511 FTK917511:FTM917511 FJO917511:FJQ917511 EZS917511:EZU917511 EPW917511:EPY917511 EGA917511:EGC917511 DWE917511:DWG917511 DMI917511:DMK917511 DCM917511:DCO917511 CSQ917511:CSS917511 CIU917511:CIW917511 BYY917511:BZA917511 BPC917511:BPE917511 BFG917511:BFI917511 AVK917511:AVM917511 ALO917511:ALQ917511 ABS917511:ABU917511 RW917511:RY917511 IA917511:IC917511 WUM851975:WUO851975 WKQ851975:WKS851975 WAU851975:WAW851975 VQY851975:VRA851975 VHC851975:VHE851975 UXG851975:UXI851975 UNK851975:UNM851975 UDO851975:UDQ851975 TTS851975:TTU851975 TJW851975:TJY851975 TAA851975:TAC851975 SQE851975:SQG851975 SGI851975:SGK851975 RWM851975:RWO851975 RMQ851975:RMS851975 RCU851975:RCW851975 QSY851975:QTA851975 QJC851975:QJE851975 PZG851975:PZI851975 PPK851975:PPM851975 PFO851975:PFQ851975 OVS851975:OVU851975 OLW851975:OLY851975 OCA851975:OCC851975 NSE851975:NSG851975 NII851975:NIK851975 MYM851975:MYO851975 MOQ851975:MOS851975 MEU851975:MEW851975 LUY851975:LVA851975 LLC851975:LLE851975 LBG851975:LBI851975 KRK851975:KRM851975 KHO851975:KHQ851975 JXS851975:JXU851975 JNW851975:JNY851975 JEA851975:JEC851975 IUE851975:IUG851975 IKI851975:IKK851975 IAM851975:IAO851975 HQQ851975:HQS851975 HGU851975:HGW851975 GWY851975:GXA851975 GNC851975:GNE851975 GDG851975:GDI851975 FTK851975:FTM851975 FJO851975:FJQ851975 EZS851975:EZU851975 EPW851975:EPY851975 EGA851975:EGC851975 DWE851975:DWG851975 DMI851975:DMK851975 DCM851975:DCO851975 CSQ851975:CSS851975 CIU851975:CIW851975 BYY851975:BZA851975 BPC851975:BPE851975 BFG851975:BFI851975 AVK851975:AVM851975 ALO851975:ALQ851975 ABS851975:ABU851975 RW851975:RY851975 IA851975:IC851975 WUM786439:WUO786439 WKQ786439:WKS786439 WAU786439:WAW786439 VQY786439:VRA786439 VHC786439:VHE786439 UXG786439:UXI786439 UNK786439:UNM786439 UDO786439:UDQ786439 TTS786439:TTU786439 TJW786439:TJY786439 TAA786439:TAC786439 SQE786439:SQG786439 SGI786439:SGK786439 RWM786439:RWO786439 RMQ786439:RMS786439 RCU786439:RCW786439 QSY786439:QTA786439 QJC786439:QJE786439 PZG786439:PZI786439 PPK786439:PPM786439 PFO786439:PFQ786439 OVS786439:OVU786439 OLW786439:OLY786439 OCA786439:OCC786439 NSE786439:NSG786439 NII786439:NIK786439 MYM786439:MYO786439 MOQ786439:MOS786439 MEU786439:MEW786439 LUY786439:LVA786439 LLC786439:LLE786439 LBG786439:LBI786439 KRK786439:KRM786439 KHO786439:KHQ786439 JXS786439:JXU786439 JNW786439:JNY786439 JEA786439:JEC786439 IUE786439:IUG786439 IKI786439:IKK786439 IAM786439:IAO786439 HQQ786439:HQS786439 HGU786439:HGW786439 GWY786439:GXA786439 GNC786439:GNE786439 GDG786439:GDI786439 FTK786439:FTM786439 FJO786439:FJQ786439 EZS786439:EZU786439 EPW786439:EPY786439 EGA786439:EGC786439 DWE786439:DWG786439 DMI786439:DMK786439 DCM786439:DCO786439 CSQ786439:CSS786439 CIU786439:CIW786439 BYY786439:BZA786439 BPC786439:BPE786439 BFG786439:BFI786439 AVK786439:AVM786439 ALO786439:ALQ786439 ABS786439:ABU786439 RW786439:RY786439 IA786439:IC786439 WUM720903:WUO720903 WKQ720903:WKS720903 WAU720903:WAW720903 VQY720903:VRA720903 VHC720903:VHE720903 UXG720903:UXI720903 UNK720903:UNM720903 UDO720903:UDQ720903 TTS720903:TTU720903 TJW720903:TJY720903 TAA720903:TAC720903 SQE720903:SQG720903 SGI720903:SGK720903 RWM720903:RWO720903 RMQ720903:RMS720903 RCU720903:RCW720903 QSY720903:QTA720903 QJC720903:QJE720903 PZG720903:PZI720903 PPK720903:PPM720903 PFO720903:PFQ720903 OVS720903:OVU720903 OLW720903:OLY720903 OCA720903:OCC720903 NSE720903:NSG720903 NII720903:NIK720903 MYM720903:MYO720903 MOQ720903:MOS720903 MEU720903:MEW720903 LUY720903:LVA720903 LLC720903:LLE720903 LBG720903:LBI720903 KRK720903:KRM720903 KHO720903:KHQ720903 JXS720903:JXU720903 JNW720903:JNY720903 JEA720903:JEC720903 IUE720903:IUG720903 IKI720903:IKK720903 IAM720903:IAO720903 HQQ720903:HQS720903 HGU720903:HGW720903 GWY720903:GXA720903 GNC720903:GNE720903 GDG720903:GDI720903 FTK720903:FTM720903 FJO720903:FJQ720903 EZS720903:EZU720903 EPW720903:EPY720903 EGA720903:EGC720903 DWE720903:DWG720903 DMI720903:DMK720903 DCM720903:DCO720903 CSQ720903:CSS720903 CIU720903:CIW720903 BYY720903:BZA720903 BPC720903:BPE720903 BFG720903:BFI720903 AVK720903:AVM720903 ALO720903:ALQ720903 ABS720903:ABU720903 RW720903:RY720903 IA720903:IC720903 WUM655367:WUO655367 WKQ655367:WKS655367 WAU655367:WAW655367 VQY655367:VRA655367 VHC655367:VHE655367 UXG655367:UXI655367 UNK655367:UNM655367 UDO655367:UDQ655367 TTS655367:TTU655367 TJW655367:TJY655367 TAA655367:TAC655367 SQE655367:SQG655367 SGI655367:SGK655367 RWM655367:RWO655367 RMQ655367:RMS655367 RCU655367:RCW655367 QSY655367:QTA655367 QJC655367:QJE655367 PZG655367:PZI655367 PPK655367:PPM655367 PFO655367:PFQ655367 OVS655367:OVU655367 OLW655367:OLY655367 OCA655367:OCC655367 NSE655367:NSG655367 NII655367:NIK655367 MYM655367:MYO655367 MOQ655367:MOS655367 MEU655367:MEW655367 LUY655367:LVA655367 LLC655367:LLE655367 LBG655367:LBI655367 KRK655367:KRM655367 KHO655367:KHQ655367 JXS655367:JXU655367 JNW655367:JNY655367 JEA655367:JEC655367 IUE655367:IUG655367 IKI655367:IKK655367 IAM655367:IAO655367 HQQ655367:HQS655367 HGU655367:HGW655367 GWY655367:GXA655367 GNC655367:GNE655367 GDG655367:GDI655367 FTK655367:FTM655367 FJO655367:FJQ655367 EZS655367:EZU655367 EPW655367:EPY655367 EGA655367:EGC655367 DWE655367:DWG655367 DMI655367:DMK655367 DCM655367:DCO655367 CSQ655367:CSS655367 CIU655367:CIW655367 BYY655367:BZA655367 BPC655367:BPE655367 BFG655367:BFI655367 AVK655367:AVM655367 ALO655367:ALQ655367 ABS655367:ABU655367 RW655367:RY655367 IA655367:IC655367 WUM589831:WUO589831 WKQ589831:WKS589831 WAU589831:WAW589831 VQY589831:VRA589831 VHC589831:VHE589831 UXG589831:UXI589831 UNK589831:UNM589831 UDO589831:UDQ589831 TTS589831:TTU589831 TJW589831:TJY589831 TAA589831:TAC589831 SQE589831:SQG589831 SGI589831:SGK589831 RWM589831:RWO589831 RMQ589831:RMS589831 RCU589831:RCW589831 QSY589831:QTA589831 QJC589831:QJE589831 PZG589831:PZI589831 PPK589831:PPM589831 PFO589831:PFQ589831 OVS589831:OVU589831 OLW589831:OLY589831 OCA589831:OCC589831 NSE589831:NSG589831 NII589831:NIK589831 MYM589831:MYO589831 MOQ589831:MOS589831 MEU589831:MEW589831 LUY589831:LVA589831 LLC589831:LLE589831 LBG589831:LBI589831 KRK589831:KRM589831 KHO589831:KHQ589831 JXS589831:JXU589831 JNW589831:JNY589831 JEA589831:JEC589831 IUE589831:IUG589831 IKI589831:IKK589831 IAM589831:IAO589831 HQQ589831:HQS589831 HGU589831:HGW589831 GWY589831:GXA589831 GNC589831:GNE589831 GDG589831:GDI589831 FTK589831:FTM589831 FJO589831:FJQ589831 EZS589831:EZU589831 EPW589831:EPY589831 EGA589831:EGC589831 DWE589831:DWG589831 DMI589831:DMK589831 DCM589831:DCO589831 CSQ589831:CSS589831 CIU589831:CIW589831 BYY589831:BZA589831 BPC589831:BPE589831 BFG589831:BFI589831 AVK589831:AVM589831 ALO589831:ALQ589831 ABS589831:ABU589831 RW589831:RY589831 IA589831:IC589831 WUM524295:WUO524295 WKQ524295:WKS524295 WAU524295:WAW524295 VQY524295:VRA524295 VHC524295:VHE524295 UXG524295:UXI524295 UNK524295:UNM524295 UDO524295:UDQ524295 TTS524295:TTU524295 TJW524295:TJY524295 TAA524295:TAC524295 SQE524295:SQG524295 SGI524295:SGK524295 RWM524295:RWO524295 RMQ524295:RMS524295 RCU524295:RCW524295 QSY524295:QTA524295 QJC524295:QJE524295 PZG524295:PZI524295 PPK524295:PPM524295 PFO524295:PFQ524295 OVS524295:OVU524295 OLW524295:OLY524295 OCA524295:OCC524295 NSE524295:NSG524295 NII524295:NIK524295 MYM524295:MYO524295 MOQ524295:MOS524295 MEU524295:MEW524295 LUY524295:LVA524295 LLC524295:LLE524295 LBG524295:LBI524295 KRK524295:KRM524295 KHO524295:KHQ524295 JXS524295:JXU524295 JNW524295:JNY524295 JEA524295:JEC524295 IUE524295:IUG524295 IKI524295:IKK524295 IAM524295:IAO524295 HQQ524295:HQS524295 HGU524295:HGW524295 GWY524295:GXA524295 GNC524295:GNE524295 GDG524295:GDI524295 FTK524295:FTM524295 FJO524295:FJQ524295 EZS524295:EZU524295 EPW524295:EPY524295 EGA524295:EGC524295 DWE524295:DWG524295 DMI524295:DMK524295 DCM524295:DCO524295 CSQ524295:CSS524295 CIU524295:CIW524295 BYY524295:BZA524295 BPC524295:BPE524295 BFG524295:BFI524295 AVK524295:AVM524295 ALO524295:ALQ524295 ABS524295:ABU524295 RW524295:RY524295 IA524295:IC524295 WUM458759:WUO458759 WKQ458759:WKS458759 WAU458759:WAW458759 VQY458759:VRA458759 VHC458759:VHE458759 UXG458759:UXI458759 UNK458759:UNM458759 UDO458759:UDQ458759 TTS458759:TTU458759 TJW458759:TJY458759 TAA458759:TAC458759 SQE458759:SQG458759 SGI458759:SGK458759 RWM458759:RWO458759 RMQ458759:RMS458759 RCU458759:RCW458759 QSY458759:QTA458759 QJC458759:QJE458759 PZG458759:PZI458759 PPK458759:PPM458759 PFO458759:PFQ458759 OVS458759:OVU458759 OLW458759:OLY458759 OCA458759:OCC458759 NSE458759:NSG458759 NII458759:NIK458759 MYM458759:MYO458759 MOQ458759:MOS458759 MEU458759:MEW458759 LUY458759:LVA458759 LLC458759:LLE458759 LBG458759:LBI458759 KRK458759:KRM458759 KHO458759:KHQ458759 JXS458759:JXU458759 JNW458759:JNY458759 JEA458759:JEC458759 IUE458759:IUG458759 IKI458759:IKK458759 IAM458759:IAO458759 HQQ458759:HQS458759 HGU458759:HGW458759 GWY458759:GXA458759 GNC458759:GNE458759 GDG458759:GDI458759 FTK458759:FTM458759 FJO458759:FJQ458759 EZS458759:EZU458759 EPW458759:EPY458759 EGA458759:EGC458759 DWE458759:DWG458759 DMI458759:DMK458759 DCM458759:DCO458759 CSQ458759:CSS458759 CIU458759:CIW458759 BYY458759:BZA458759 BPC458759:BPE458759 BFG458759:BFI458759 AVK458759:AVM458759 ALO458759:ALQ458759 ABS458759:ABU458759 RW458759:RY458759 IA458759:IC458759 WUM393223:WUO393223 WKQ393223:WKS393223 WAU393223:WAW393223 VQY393223:VRA393223 VHC393223:VHE393223 UXG393223:UXI393223 UNK393223:UNM393223 UDO393223:UDQ393223 TTS393223:TTU393223 TJW393223:TJY393223 TAA393223:TAC393223 SQE393223:SQG393223 SGI393223:SGK393223 RWM393223:RWO393223 RMQ393223:RMS393223 RCU393223:RCW393223 QSY393223:QTA393223 QJC393223:QJE393223 PZG393223:PZI393223 PPK393223:PPM393223 PFO393223:PFQ393223 OVS393223:OVU393223 OLW393223:OLY393223 OCA393223:OCC393223 NSE393223:NSG393223 NII393223:NIK393223 MYM393223:MYO393223 MOQ393223:MOS393223 MEU393223:MEW393223 LUY393223:LVA393223 LLC393223:LLE393223 LBG393223:LBI393223 KRK393223:KRM393223 KHO393223:KHQ393223 JXS393223:JXU393223 JNW393223:JNY393223 JEA393223:JEC393223 IUE393223:IUG393223 IKI393223:IKK393223 IAM393223:IAO393223 HQQ393223:HQS393223 HGU393223:HGW393223 GWY393223:GXA393223 GNC393223:GNE393223 GDG393223:GDI393223 FTK393223:FTM393223 FJO393223:FJQ393223 EZS393223:EZU393223 EPW393223:EPY393223 EGA393223:EGC393223 DWE393223:DWG393223 DMI393223:DMK393223 DCM393223:DCO393223 CSQ393223:CSS393223 CIU393223:CIW393223 BYY393223:BZA393223 BPC393223:BPE393223 BFG393223:BFI393223 AVK393223:AVM393223 ALO393223:ALQ393223 ABS393223:ABU393223 RW393223:RY393223 IA393223:IC393223 WUM327687:WUO327687 WKQ327687:WKS327687 WAU327687:WAW327687 VQY327687:VRA327687 VHC327687:VHE327687 UXG327687:UXI327687 UNK327687:UNM327687 UDO327687:UDQ327687 TTS327687:TTU327687 TJW327687:TJY327687 TAA327687:TAC327687 SQE327687:SQG327687 SGI327687:SGK327687 RWM327687:RWO327687 RMQ327687:RMS327687 RCU327687:RCW327687 QSY327687:QTA327687 QJC327687:QJE327687 PZG327687:PZI327687 PPK327687:PPM327687 PFO327687:PFQ327687 OVS327687:OVU327687 OLW327687:OLY327687 OCA327687:OCC327687 NSE327687:NSG327687 NII327687:NIK327687 MYM327687:MYO327687 MOQ327687:MOS327687 MEU327687:MEW327687 LUY327687:LVA327687 LLC327687:LLE327687 LBG327687:LBI327687 KRK327687:KRM327687 KHO327687:KHQ327687 JXS327687:JXU327687 JNW327687:JNY327687 JEA327687:JEC327687 IUE327687:IUG327687 IKI327687:IKK327687 IAM327687:IAO327687 HQQ327687:HQS327687 HGU327687:HGW327687 GWY327687:GXA327687 GNC327687:GNE327687 GDG327687:GDI327687 FTK327687:FTM327687 FJO327687:FJQ327687 EZS327687:EZU327687 EPW327687:EPY327687 EGA327687:EGC327687 DWE327687:DWG327687 DMI327687:DMK327687 DCM327687:DCO327687 CSQ327687:CSS327687 CIU327687:CIW327687 BYY327687:BZA327687 BPC327687:BPE327687 BFG327687:BFI327687 AVK327687:AVM327687 ALO327687:ALQ327687 ABS327687:ABU327687 RW327687:RY327687 IA327687:IC327687 WUM262151:WUO262151 WKQ262151:WKS262151 WAU262151:WAW262151 VQY262151:VRA262151 VHC262151:VHE262151 UXG262151:UXI262151 UNK262151:UNM262151 UDO262151:UDQ262151 TTS262151:TTU262151 TJW262151:TJY262151 TAA262151:TAC262151 SQE262151:SQG262151 SGI262151:SGK262151 RWM262151:RWO262151 RMQ262151:RMS262151 RCU262151:RCW262151 QSY262151:QTA262151 QJC262151:QJE262151 PZG262151:PZI262151 PPK262151:PPM262151 PFO262151:PFQ262151 OVS262151:OVU262151 OLW262151:OLY262151 OCA262151:OCC262151 NSE262151:NSG262151 NII262151:NIK262151 MYM262151:MYO262151 MOQ262151:MOS262151 MEU262151:MEW262151 LUY262151:LVA262151 LLC262151:LLE262151 LBG262151:LBI262151 KRK262151:KRM262151 KHO262151:KHQ262151 JXS262151:JXU262151 JNW262151:JNY262151 JEA262151:JEC262151 IUE262151:IUG262151 IKI262151:IKK262151 IAM262151:IAO262151 HQQ262151:HQS262151 HGU262151:HGW262151 GWY262151:GXA262151 GNC262151:GNE262151 GDG262151:GDI262151 FTK262151:FTM262151 FJO262151:FJQ262151 EZS262151:EZU262151 EPW262151:EPY262151 EGA262151:EGC262151 DWE262151:DWG262151 DMI262151:DMK262151 DCM262151:DCO262151 CSQ262151:CSS262151 CIU262151:CIW262151 BYY262151:BZA262151 BPC262151:BPE262151 BFG262151:BFI262151 AVK262151:AVM262151 ALO262151:ALQ262151 ABS262151:ABU262151 RW262151:RY262151 IA262151:IC262151 WUM196615:WUO196615 WKQ196615:WKS196615 WAU196615:WAW196615 VQY196615:VRA196615 VHC196615:VHE196615 UXG196615:UXI196615 UNK196615:UNM196615 UDO196615:UDQ196615 TTS196615:TTU196615 TJW196615:TJY196615 TAA196615:TAC196615 SQE196615:SQG196615 SGI196615:SGK196615 RWM196615:RWO196615 RMQ196615:RMS196615 RCU196615:RCW196615 QSY196615:QTA196615 QJC196615:QJE196615 PZG196615:PZI196615 PPK196615:PPM196615 PFO196615:PFQ196615 OVS196615:OVU196615 OLW196615:OLY196615 OCA196615:OCC196615 NSE196615:NSG196615 NII196615:NIK196615 MYM196615:MYO196615 MOQ196615:MOS196615 MEU196615:MEW196615 LUY196615:LVA196615 LLC196615:LLE196615 LBG196615:LBI196615 KRK196615:KRM196615 KHO196615:KHQ196615 JXS196615:JXU196615 JNW196615:JNY196615 JEA196615:JEC196615 IUE196615:IUG196615 IKI196615:IKK196615 IAM196615:IAO196615 HQQ196615:HQS196615 HGU196615:HGW196615 GWY196615:GXA196615 GNC196615:GNE196615 GDG196615:GDI196615 FTK196615:FTM196615 FJO196615:FJQ196615 EZS196615:EZU196615 EPW196615:EPY196615 EGA196615:EGC196615 DWE196615:DWG196615 DMI196615:DMK196615 DCM196615:DCO196615 CSQ196615:CSS196615 CIU196615:CIW196615 BYY196615:BZA196615 BPC196615:BPE196615 BFG196615:BFI196615 AVK196615:AVM196615 ALO196615:ALQ196615 ABS196615:ABU196615 RW196615:RY196615 IA196615:IC196615 WUM131079:WUO131079 WKQ131079:WKS131079 WAU131079:WAW131079 VQY131079:VRA131079 VHC131079:VHE131079 UXG131079:UXI131079 UNK131079:UNM131079 UDO131079:UDQ131079 TTS131079:TTU131079 TJW131079:TJY131079 TAA131079:TAC131079 SQE131079:SQG131079 SGI131079:SGK131079 RWM131079:RWO131079 RMQ131079:RMS131079 RCU131079:RCW131079 QSY131079:QTA131079 QJC131079:QJE131079 PZG131079:PZI131079 PPK131079:PPM131079 PFO131079:PFQ131079 OVS131079:OVU131079 OLW131079:OLY131079 OCA131079:OCC131079 NSE131079:NSG131079 NII131079:NIK131079 MYM131079:MYO131079 MOQ131079:MOS131079 MEU131079:MEW131079 LUY131079:LVA131079 LLC131079:LLE131079 LBG131079:LBI131079 KRK131079:KRM131079 KHO131079:KHQ131079 JXS131079:JXU131079 JNW131079:JNY131079 JEA131079:JEC131079 IUE131079:IUG131079 IKI131079:IKK131079 IAM131079:IAO131079 HQQ131079:HQS131079 HGU131079:HGW131079 GWY131079:GXA131079 GNC131079:GNE131079 GDG131079:GDI131079 FTK131079:FTM131079 FJO131079:FJQ131079 EZS131079:EZU131079 EPW131079:EPY131079 EGA131079:EGC131079 DWE131079:DWG131079 DMI131079:DMK131079 DCM131079:DCO131079 CSQ131079:CSS131079 CIU131079:CIW131079 BYY131079:BZA131079 BPC131079:BPE131079 BFG131079:BFI131079 AVK131079:AVM131079 ALO131079:ALQ131079 ABS131079:ABU131079 RW131079:RY131079 IA131079:IC131079 WUM65543:WUO65543 WKQ65543:WKS65543 WAU65543:WAW65543 VQY65543:VRA65543 VHC65543:VHE65543 UXG65543:UXI65543 UNK65543:UNM65543 UDO65543:UDQ65543 TTS65543:TTU65543 TJW65543:TJY65543 TAA65543:TAC65543 SQE65543:SQG65543 SGI65543:SGK65543 RWM65543:RWO65543 RMQ65543:RMS65543 RCU65543:RCW65543 QSY65543:QTA65543 QJC65543:QJE65543 PZG65543:PZI65543 PPK65543:PPM65543 PFO65543:PFQ65543 OVS65543:OVU65543 OLW65543:OLY65543 OCA65543:OCC65543 NSE65543:NSG65543 NII65543:NIK65543 MYM65543:MYO65543 MOQ65543:MOS65543 MEU65543:MEW65543 LUY65543:LVA65543 LLC65543:LLE65543 LBG65543:LBI65543 KRK65543:KRM65543 KHO65543:KHQ65543 JXS65543:JXU65543 JNW65543:JNY65543 JEA65543:JEC65543 IUE65543:IUG65543 IKI65543:IKK65543 IAM65543:IAO65543 HQQ65543:HQS65543 HGU65543:HGW65543 GWY65543:GXA65543 GNC65543:GNE65543 GDG65543:GDI65543 FTK65543:FTM65543 FJO65543:FJQ65543 EZS65543:EZU65543 EPW65543:EPY65543 EGA65543:EGC65543 DWE65543:DWG65543 DMI65543:DMK65543 DCM65543:DCO65543 CSQ65543:CSS65543 CIU65543:CIW65543 BYY65543:BZA65543 BPC65543:BPE65543 BFG65543:BFI65543 AVK65543:AVM65543 ALO65543:ALQ65543 ABS65543:ABU65543 RW65543:RY65543 IA65543:IC65543 J983047:L983047 J65543:L65543 J131079:L131079 J196615:L196615 J262151:L262151 J327687:L327687 J393223:L393223 J458759:L458759 J524295:L524295 J589831:L589831 J655367:L655367 J720903:L720903 J786439:L786439 J851975:L851975 J917511:L917511 WUM7:WUO7 WKQ7:WKS7 WAU7:WAW7 VQY7:VRA7 VHC7:VHE7 UXG7:UXI7 UNK7:UNM7 UDO7:UDQ7 TTS7:TTU7 TJW7:TJY7 TAA7:TAC7 SQE7:SQG7 SGI7:SGK7 RWM7:RWO7 RMQ7:RMS7 RCU7:RCW7 QSY7:QTA7 QJC7:QJE7 PZG7:PZI7 PPK7:PPM7 PFO7:PFQ7 OVS7:OVU7 OLW7:OLY7 OCA7:OCC7 NSE7:NSG7 NII7:NIK7 MYM7:MYO7 MOQ7:MOS7 MEU7:MEW7 LUY7:LVA7 LLC7:LLE7 LBG7:LBI7 KRK7:KRM7 KHO7:KHQ7 JXS7:JXU7 JNW7:JNY7 JEA7:JEC7 IUE7:IUG7 IKI7:IKK7 IAM7:IAO7 HQQ7:HQS7 HGU7:HGW7 GWY7:GXA7 GNC7:GNE7 GDG7:GDI7 FTK7:FTM7 FJO7:FJQ7 EZS7:EZU7 EPW7:EPY7 EGA7:EGC7 DWE7:DWG7 DMI7:DMK7 DCM7:DCO7 CSQ7:CSS7 CIU7:CIW7 BYY7:BZA7 BPC7:BPE7 BFG7:BFI7 AVK7:AVM7 ALO7:ALQ7 ABS7:ABU7 RW7:RY7 IA7:IC7"/>
    <dataValidation allowBlank="1" showInputMessage="1" showErrorMessage="1" promptTitle="PROGRAMA PLAN DE GESTION" prompt="En este espacio se escribirá el nombre del programa que encierra los diferentes proyectos  que se ejecutaran desde la línea de acción establecida." sqref="WUM983046:WUO983046 WKQ983046:WKS983046 WAU983046:WAW983046 VQY983046:VRA983046 VHC983046:VHE983046 UXG983046:UXI983046 UNK983046:UNM983046 UDO983046:UDQ983046 TTS983046:TTU983046 TJW983046:TJY983046 TAA983046:TAC983046 SQE983046:SQG983046 SGI983046:SGK983046 RWM983046:RWO983046 RMQ983046:RMS983046 RCU983046:RCW983046 QSY983046:QTA983046 QJC983046:QJE983046 PZG983046:PZI983046 PPK983046:PPM983046 PFO983046:PFQ983046 OVS983046:OVU983046 OLW983046:OLY983046 OCA983046:OCC983046 NSE983046:NSG983046 NII983046:NIK983046 MYM983046:MYO983046 MOQ983046:MOS983046 MEU983046:MEW983046 LUY983046:LVA983046 LLC983046:LLE983046 LBG983046:LBI983046 KRK983046:KRM983046 KHO983046:KHQ983046 JXS983046:JXU983046 JNW983046:JNY983046 JEA983046:JEC983046 IUE983046:IUG983046 IKI983046:IKK983046 IAM983046:IAO983046 HQQ983046:HQS983046 HGU983046:HGW983046 GWY983046:GXA983046 GNC983046:GNE983046 GDG983046:GDI983046 FTK983046:FTM983046 FJO983046:FJQ983046 EZS983046:EZU983046 EPW983046:EPY983046 EGA983046:EGC983046 DWE983046:DWG983046 DMI983046:DMK983046 DCM983046:DCO983046 CSQ983046:CSS983046 CIU983046:CIW983046 BYY983046:BZA983046 BPC983046:BPE983046 BFG983046:BFI983046 AVK983046:AVM983046 ALO983046:ALQ983046 ABS983046:ABU983046 RW983046:RY983046 IA983046:IC983046 WUM917510:WUO917510 WKQ917510:WKS917510 WAU917510:WAW917510 VQY917510:VRA917510 VHC917510:VHE917510 UXG917510:UXI917510 UNK917510:UNM917510 UDO917510:UDQ917510 TTS917510:TTU917510 TJW917510:TJY917510 TAA917510:TAC917510 SQE917510:SQG917510 SGI917510:SGK917510 RWM917510:RWO917510 RMQ917510:RMS917510 RCU917510:RCW917510 QSY917510:QTA917510 QJC917510:QJE917510 PZG917510:PZI917510 PPK917510:PPM917510 PFO917510:PFQ917510 OVS917510:OVU917510 OLW917510:OLY917510 OCA917510:OCC917510 NSE917510:NSG917510 NII917510:NIK917510 MYM917510:MYO917510 MOQ917510:MOS917510 MEU917510:MEW917510 LUY917510:LVA917510 LLC917510:LLE917510 LBG917510:LBI917510 KRK917510:KRM917510 KHO917510:KHQ917510 JXS917510:JXU917510 JNW917510:JNY917510 JEA917510:JEC917510 IUE917510:IUG917510 IKI917510:IKK917510 IAM917510:IAO917510 HQQ917510:HQS917510 HGU917510:HGW917510 GWY917510:GXA917510 GNC917510:GNE917510 GDG917510:GDI917510 FTK917510:FTM917510 FJO917510:FJQ917510 EZS917510:EZU917510 EPW917510:EPY917510 EGA917510:EGC917510 DWE917510:DWG917510 DMI917510:DMK917510 DCM917510:DCO917510 CSQ917510:CSS917510 CIU917510:CIW917510 BYY917510:BZA917510 BPC917510:BPE917510 BFG917510:BFI917510 AVK917510:AVM917510 ALO917510:ALQ917510 ABS917510:ABU917510 RW917510:RY917510 IA917510:IC917510 WUM851974:WUO851974 WKQ851974:WKS851974 WAU851974:WAW851974 VQY851974:VRA851974 VHC851974:VHE851974 UXG851974:UXI851974 UNK851974:UNM851974 UDO851974:UDQ851974 TTS851974:TTU851974 TJW851974:TJY851974 TAA851974:TAC851974 SQE851974:SQG851974 SGI851974:SGK851974 RWM851974:RWO851974 RMQ851974:RMS851974 RCU851974:RCW851974 QSY851974:QTA851974 QJC851974:QJE851974 PZG851974:PZI851974 PPK851974:PPM851974 PFO851974:PFQ851974 OVS851974:OVU851974 OLW851974:OLY851974 OCA851974:OCC851974 NSE851974:NSG851974 NII851974:NIK851974 MYM851974:MYO851974 MOQ851974:MOS851974 MEU851974:MEW851974 LUY851974:LVA851974 LLC851974:LLE851974 LBG851974:LBI851974 KRK851974:KRM851974 KHO851974:KHQ851974 JXS851974:JXU851974 JNW851974:JNY851974 JEA851974:JEC851974 IUE851974:IUG851974 IKI851974:IKK851974 IAM851974:IAO851974 HQQ851974:HQS851974 HGU851974:HGW851974 GWY851974:GXA851974 GNC851974:GNE851974 GDG851974:GDI851974 FTK851974:FTM851974 FJO851974:FJQ851974 EZS851974:EZU851974 EPW851974:EPY851974 EGA851974:EGC851974 DWE851974:DWG851974 DMI851974:DMK851974 DCM851974:DCO851974 CSQ851974:CSS851974 CIU851974:CIW851974 BYY851974:BZA851974 BPC851974:BPE851974 BFG851974:BFI851974 AVK851974:AVM851974 ALO851974:ALQ851974 ABS851974:ABU851974 RW851974:RY851974 IA851974:IC851974 WUM786438:WUO786438 WKQ786438:WKS786438 WAU786438:WAW786438 VQY786438:VRA786438 VHC786438:VHE786438 UXG786438:UXI786438 UNK786438:UNM786438 UDO786438:UDQ786438 TTS786438:TTU786438 TJW786438:TJY786438 TAA786438:TAC786438 SQE786438:SQG786438 SGI786438:SGK786438 RWM786438:RWO786438 RMQ786438:RMS786438 RCU786438:RCW786438 QSY786438:QTA786438 QJC786438:QJE786438 PZG786438:PZI786438 PPK786438:PPM786438 PFO786438:PFQ786438 OVS786438:OVU786438 OLW786438:OLY786438 OCA786438:OCC786438 NSE786438:NSG786438 NII786438:NIK786438 MYM786438:MYO786438 MOQ786438:MOS786438 MEU786438:MEW786438 LUY786438:LVA786438 LLC786438:LLE786438 LBG786438:LBI786438 KRK786438:KRM786438 KHO786438:KHQ786438 JXS786438:JXU786438 JNW786438:JNY786438 JEA786438:JEC786438 IUE786438:IUG786438 IKI786438:IKK786438 IAM786438:IAO786438 HQQ786438:HQS786438 HGU786438:HGW786438 GWY786438:GXA786438 GNC786438:GNE786438 GDG786438:GDI786438 FTK786438:FTM786438 FJO786438:FJQ786438 EZS786438:EZU786438 EPW786438:EPY786438 EGA786438:EGC786438 DWE786438:DWG786438 DMI786438:DMK786438 DCM786438:DCO786438 CSQ786438:CSS786438 CIU786438:CIW786438 BYY786438:BZA786438 BPC786438:BPE786438 BFG786438:BFI786438 AVK786438:AVM786438 ALO786438:ALQ786438 ABS786438:ABU786438 RW786438:RY786438 IA786438:IC786438 WUM720902:WUO720902 WKQ720902:WKS720902 WAU720902:WAW720902 VQY720902:VRA720902 VHC720902:VHE720902 UXG720902:UXI720902 UNK720902:UNM720902 UDO720902:UDQ720902 TTS720902:TTU720902 TJW720902:TJY720902 TAA720902:TAC720902 SQE720902:SQG720902 SGI720902:SGK720902 RWM720902:RWO720902 RMQ720902:RMS720902 RCU720902:RCW720902 QSY720902:QTA720902 QJC720902:QJE720902 PZG720902:PZI720902 PPK720902:PPM720902 PFO720902:PFQ720902 OVS720902:OVU720902 OLW720902:OLY720902 OCA720902:OCC720902 NSE720902:NSG720902 NII720902:NIK720902 MYM720902:MYO720902 MOQ720902:MOS720902 MEU720902:MEW720902 LUY720902:LVA720902 LLC720902:LLE720902 LBG720902:LBI720902 KRK720902:KRM720902 KHO720902:KHQ720902 JXS720902:JXU720902 JNW720902:JNY720902 JEA720902:JEC720902 IUE720902:IUG720902 IKI720902:IKK720902 IAM720902:IAO720902 HQQ720902:HQS720902 HGU720902:HGW720902 GWY720902:GXA720902 GNC720902:GNE720902 GDG720902:GDI720902 FTK720902:FTM720902 FJO720902:FJQ720902 EZS720902:EZU720902 EPW720902:EPY720902 EGA720902:EGC720902 DWE720902:DWG720902 DMI720902:DMK720902 DCM720902:DCO720902 CSQ720902:CSS720902 CIU720902:CIW720902 BYY720902:BZA720902 BPC720902:BPE720902 BFG720902:BFI720902 AVK720902:AVM720902 ALO720902:ALQ720902 ABS720902:ABU720902 RW720902:RY720902 IA720902:IC720902 WUM655366:WUO655366 WKQ655366:WKS655366 WAU655366:WAW655366 VQY655366:VRA655366 VHC655366:VHE655366 UXG655366:UXI655366 UNK655366:UNM655366 UDO655366:UDQ655366 TTS655366:TTU655366 TJW655366:TJY655366 TAA655366:TAC655366 SQE655366:SQG655366 SGI655366:SGK655366 RWM655366:RWO655366 RMQ655366:RMS655366 RCU655366:RCW655366 QSY655366:QTA655366 QJC655366:QJE655366 PZG655366:PZI655366 PPK655366:PPM655366 PFO655366:PFQ655366 OVS655366:OVU655366 OLW655366:OLY655366 OCA655366:OCC655366 NSE655366:NSG655366 NII655366:NIK655366 MYM655366:MYO655366 MOQ655366:MOS655366 MEU655366:MEW655366 LUY655366:LVA655366 LLC655366:LLE655366 LBG655366:LBI655366 KRK655366:KRM655366 KHO655366:KHQ655366 JXS655366:JXU655366 JNW655366:JNY655366 JEA655366:JEC655366 IUE655366:IUG655366 IKI655366:IKK655366 IAM655366:IAO655366 HQQ655366:HQS655366 HGU655366:HGW655366 GWY655366:GXA655366 GNC655366:GNE655366 GDG655366:GDI655366 FTK655366:FTM655366 FJO655366:FJQ655366 EZS655366:EZU655366 EPW655366:EPY655366 EGA655366:EGC655366 DWE655366:DWG655366 DMI655366:DMK655366 DCM655366:DCO655366 CSQ655366:CSS655366 CIU655366:CIW655366 BYY655366:BZA655366 BPC655366:BPE655366 BFG655366:BFI655366 AVK655366:AVM655366 ALO655366:ALQ655366 ABS655366:ABU655366 RW655366:RY655366 IA655366:IC655366 WUM589830:WUO589830 WKQ589830:WKS589830 WAU589830:WAW589830 VQY589830:VRA589830 VHC589830:VHE589830 UXG589830:UXI589830 UNK589830:UNM589830 UDO589830:UDQ589830 TTS589830:TTU589830 TJW589830:TJY589830 TAA589830:TAC589830 SQE589830:SQG589830 SGI589830:SGK589830 RWM589830:RWO589830 RMQ589830:RMS589830 RCU589830:RCW589830 QSY589830:QTA589830 QJC589830:QJE589830 PZG589830:PZI589830 PPK589830:PPM589830 PFO589830:PFQ589830 OVS589830:OVU589830 OLW589830:OLY589830 OCA589830:OCC589830 NSE589830:NSG589830 NII589830:NIK589830 MYM589830:MYO589830 MOQ589830:MOS589830 MEU589830:MEW589830 LUY589830:LVA589830 LLC589830:LLE589830 LBG589830:LBI589830 KRK589830:KRM589830 KHO589830:KHQ589830 JXS589830:JXU589830 JNW589830:JNY589830 JEA589830:JEC589830 IUE589830:IUG589830 IKI589830:IKK589830 IAM589830:IAO589830 HQQ589830:HQS589830 HGU589830:HGW589830 GWY589830:GXA589830 GNC589830:GNE589830 GDG589830:GDI589830 FTK589830:FTM589830 FJO589830:FJQ589830 EZS589830:EZU589830 EPW589830:EPY589830 EGA589830:EGC589830 DWE589830:DWG589830 DMI589830:DMK589830 DCM589830:DCO589830 CSQ589830:CSS589830 CIU589830:CIW589830 BYY589830:BZA589830 BPC589830:BPE589830 BFG589830:BFI589830 AVK589830:AVM589830 ALO589830:ALQ589830 ABS589830:ABU589830 RW589830:RY589830 IA589830:IC589830 WUM524294:WUO524294 WKQ524294:WKS524294 WAU524294:WAW524294 VQY524294:VRA524294 VHC524294:VHE524294 UXG524294:UXI524294 UNK524294:UNM524294 UDO524294:UDQ524294 TTS524294:TTU524294 TJW524294:TJY524294 TAA524294:TAC524294 SQE524294:SQG524294 SGI524294:SGK524294 RWM524294:RWO524294 RMQ524294:RMS524294 RCU524294:RCW524294 QSY524294:QTA524294 QJC524294:QJE524294 PZG524294:PZI524294 PPK524294:PPM524294 PFO524294:PFQ524294 OVS524294:OVU524294 OLW524294:OLY524294 OCA524294:OCC524294 NSE524294:NSG524294 NII524294:NIK524294 MYM524294:MYO524294 MOQ524294:MOS524294 MEU524294:MEW524294 LUY524294:LVA524294 LLC524294:LLE524294 LBG524294:LBI524294 KRK524294:KRM524294 KHO524294:KHQ524294 JXS524294:JXU524294 JNW524294:JNY524294 JEA524294:JEC524294 IUE524294:IUG524294 IKI524294:IKK524294 IAM524294:IAO524294 HQQ524294:HQS524294 HGU524294:HGW524294 GWY524294:GXA524294 GNC524294:GNE524294 GDG524294:GDI524294 FTK524294:FTM524294 FJO524294:FJQ524294 EZS524294:EZU524294 EPW524294:EPY524294 EGA524294:EGC524294 DWE524294:DWG524294 DMI524294:DMK524294 DCM524294:DCO524294 CSQ524294:CSS524294 CIU524294:CIW524294 BYY524294:BZA524294 BPC524294:BPE524294 BFG524294:BFI524294 AVK524294:AVM524294 ALO524294:ALQ524294 ABS524294:ABU524294 RW524294:RY524294 IA524294:IC524294 WUM458758:WUO458758 WKQ458758:WKS458758 WAU458758:WAW458758 VQY458758:VRA458758 VHC458758:VHE458758 UXG458758:UXI458758 UNK458758:UNM458758 UDO458758:UDQ458758 TTS458758:TTU458758 TJW458758:TJY458758 TAA458758:TAC458758 SQE458758:SQG458758 SGI458758:SGK458758 RWM458758:RWO458758 RMQ458758:RMS458758 RCU458758:RCW458758 QSY458758:QTA458758 QJC458758:QJE458758 PZG458758:PZI458758 PPK458758:PPM458758 PFO458758:PFQ458758 OVS458758:OVU458758 OLW458758:OLY458758 OCA458758:OCC458758 NSE458758:NSG458758 NII458758:NIK458758 MYM458758:MYO458758 MOQ458758:MOS458758 MEU458758:MEW458758 LUY458758:LVA458758 LLC458758:LLE458758 LBG458758:LBI458758 KRK458758:KRM458758 KHO458758:KHQ458758 JXS458758:JXU458758 JNW458758:JNY458758 JEA458758:JEC458758 IUE458758:IUG458758 IKI458758:IKK458758 IAM458758:IAO458758 HQQ458758:HQS458758 HGU458758:HGW458758 GWY458758:GXA458758 GNC458758:GNE458758 GDG458758:GDI458758 FTK458758:FTM458758 FJO458758:FJQ458758 EZS458758:EZU458758 EPW458758:EPY458758 EGA458758:EGC458758 DWE458758:DWG458758 DMI458758:DMK458758 DCM458758:DCO458758 CSQ458758:CSS458758 CIU458758:CIW458758 BYY458758:BZA458758 BPC458758:BPE458758 BFG458758:BFI458758 AVK458758:AVM458758 ALO458758:ALQ458758 ABS458758:ABU458758 RW458758:RY458758 IA458758:IC458758 WUM393222:WUO393222 WKQ393222:WKS393222 WAU393222:WAW393222 VQY393222:VRA393222 VHC393222:VHE393222 UXG393222:UXI393222 UNK393222:UNM393222 UDO393222:UDQ393222 TTS393222:TTU393222 TJW393222:TJY393222 TAA393222:TAC393222 SQE393222:SQG393222 SGI393222:SGK393222 RWM393222:RWO393222 RMQ393222:RMS393222 RCU393222:RCW393222 QSY393222:QTA393222 QJC393222:QJE393222 PZG393222:PZI393222 PPK393222:PPM393222 PFO393222:PFQ393222 OVS393222:OVU393222 OLW393222:OLY393222 OCA393222:OCC393222 NSE393222:NSG393222 NII393222:NIK393222 MYM393222:MYO393222 MOQ393222:MOS393222 MEU393222:MEW393222 LUY393222:LVA393222 LLC393222:LLE393222 LBG393222:LBI393222 KRK393222:KRM393222 KHO393222:KHQ393222 JXS393222:JXU393222 JNW393222:JNY393222 JEA393222:JEC393222 IUE393222:IUG393222 IKI393222:IKK393222 IAM393222:IAO393222 HQQ393222:HQS393222 HGU393222:HGW393222 GWY393222:GXA393222 GNC393222:GNE393222 GDG393222:GDI393222 FTK393222:FTM393222 FJO393222:FJQ393222 EZS393222:EZU393222 EPW393222:EPY393222 EGA393222:EGC393222 DWE393222:DWG393222 DMI393222:DMK393222 DCM393222:DCO393222 CSQ393222:CSS393222 CIU393222:CIW393222 BYY393222:BZA393222 BPC393222:BPE393222 BFG393222:BFI393222 AVK393222:AVM393222 ALO393222:ALQ393222 ABS393222:ABU393222 RW393222:RY393222 IA393222:IC393222 WUM327686:WUO327686 WKQ327686:WKS327686 WAU327686:WAW327686 VQY327686:VRA327686 VHC327686:VHE327686 UXG327686:UXI327686 UNK327686:UNM327686 UDO327686:UDQ327686 TTS327686:TTU327686 TJW327686:TJY327686 TAA327686:TAC327686 SQE327686:SQG327686 SGI327686:SGK327686 RWM327686:RWO327686 RMQ327686:RMS327686 RCU327686:RCW327686 QSY327686:QTA327686 QJC327686:QJE327686 PZG327686:PZI327686 PPK327686:PPM327686 PFO327686:PFQ327686 OVS327686:OVU327686 OLW327686:OLY327686 OCA327686:OCC327686 NSE327686:NSG327686 NII327686:NIK327686 MYM327686:MYO327686 MOQ327686:MOS327686 MEU327686:MEW327686 LUY327686:LVA327686 LLC327686:LLE327686 LBG327686:LBI327686 KRK327686:KRM327686 KHO327686:KHQ327686 JXS327686:JXU327686 JNW327686:JNY327686 JEA327686:JEC327686 IUE327686:IUG327686 IKI327686:IKK327686 IAM327686:IAO327686 HQQ327686:HQS327686 HGU327686:HGW327686 GWY327686:GXA327686 GNC327686:GNE327686 GDG327686:GDI327686 FTK327686:FTM327686 FJO327686:FJQ327686 EZS327686:EZU327686 EPW327686:EPY327686 EGA327686:EGC327686 DWE327686:DWG327686 DMI327686:DMK327686 DCM327686:DCO327686 CSQ327686:CSS327686 CIU327686:CIW327686 BYY327686:BZA327686 BPC327686:BPE327686 BFG327686:BFI327686 AVK327686:AVM327686 ALO327686:ALQ327686 ABS327686:ABU327686 RW327686:RY327686 IA327686:IC327686 WUM262150:WUO262150 WKQ262150:WKS262150 WAU262150:WAW262150 VQY262150:VRA262150 VHC262150:VHE262150 UXG262150:UXI262150 UNK262150:UNM262150 UDO262150:UDQ262150 TTS262150:TTU262150 TJW262150:TJY262150 TAA262150:TAC262150 SQE262150:SQG262150 SGI262150:SGK262150 RWM262150:RWO262150 RMQ262150:RMS262150 RCU262150:RCW262150 QSY262150:QTA262150 QJC262150:QJE262150 PZG262150:PZI262150 PPK262150:PPM262150 PFO262150:PFQ262150 OVS262150:OVU262150 OLW262150:OLY262150 OCA262150:OCC262150 NSE262150:NSG262150 NII262150:NIK262150 MYM262150:MYO262150 MOQ262150:MOS262150 MEU262150:MEW262150 LUY262150:LVA262150 LLC262150:LLE262150 LBG262150:LBI262150 KRK262150:KRM262150 KHO262150:KHQ262150 JXS262150:JXU262150 JNW262150:JNY262150 JEA262150:JEC262150 IUE262150:IUG262150 IKI262150:IKK262150 IAM262150:IAO262150 HQQ262150:HQS262150 HGU262150:HGW262150 GWY262150:GXA262150 GNC262150:GNE262150 GDG262150:GDI262150 FTK262150:FTM262150 FJO262150:FJQ262150 EZS262150:EZU262150 EPW262150:EPY262150 EGA262150:EGC262150 DWE262150:DWG262150 DMI262150:DMK262150 DCM262150:DCO262150 CSQ262150:CSS262150 CIU262150:CIW262150 BYY262150:BZA262150 BPC262150:BPE262150 BFG262150:BFI262150 AVK262150:AVM262150 ALO262150:ALQ262150 ABS262150:ABU262150 RW262150:RY262150 IA262150:IC262150 WUM196614:WUO196614 WKQ196614:WKS196614 WAU196614:WAW196614 VQY196614:VRA196614 VHC196614:VHE196614 UXG196614:UXI196614 UNK196614:UNM196614 UDO196614:UDQ196614 TTS196614:TTU196614 TJW196614:TJY196614 TAA196614:TAC196614 SQE196614:SQG196614 SGI196614:SGK196614 RWM196614:RWO196614 RMQ196614:RMS196614 RCU196614:RCW196614 QSY196614:QTA196614 QJC196614:QJE196614 PZG196614:PZI196614 PPK196614:PPM196614 PFO196614:PFQ196614 OVS196614:OVU196614 OLW196614:OLY196614 OCA196614:OCC196614 NSE196614:NSG196614 NII196614:NIK196614 MYM196614:MYO196614 MOQ196614:MOS196614 MEU196614:MEW196614 LUY196614:LVA196614 LLC196614:LLE196614 LBG196614:LBI196614 KRK196614:KRM196614 KHO196614:KHQ196614 JXS196614:JXU196614 JNW196614:JNY196614 JEA196614:JEC196614 IUE196614:IUG196614 IKI196614:IKK196614 IAM196614:IAO196614 HQQ196614:HQS196614 HGU196614:HGW196614 GWY196614:GXA196614 GNC196614:GNE196614 GDG196614:GDI196614 FTK196614:FTM196614 FJO196614:FJQ196614 EZS196614:EZU196614 EPW196614:EPY196614 EGA196614:EGC196614 DWE196614:DWG196614 DMI196614:DMK196614 DCM196614:DCO196614 CSQ196614:CSS196614 CIU196614:CIW196614 BYY196614:BZA196614 BPC196614:BPE196614 BFG196614:BFI196614 AVK196614:AVM196614 ALO196614:ALQ196614 ABS196614:ABU196614 RW196614:RY196614 IA196614:IC196614 WUM131078:WUO131078 WKQ131078:WKS131078 WAU131078:WAW131078 VQY131078:VRA131078 VHC131078:VHE131078 UXG131078:UXI131078 UNK131078:UNM131078 UDO131078:UDQ131078 TTS131078:TTU131078 TJW131078:TJY131078 TAA131078:TAC131078 SQE131078:SQG131078 SGI131078:SGK131078 RWM131078:RWO131078 RMQ131078:RMS131078 RCU131078:RCW131078 QSY131078:QTA131078 QJC131078:QJE131078 PZG131078:PZI131078 PPK131078:PPM131078 PFO131078:PFQ131078 OVS131078:OVU131078 OLW131078:OLY131078 OCA131078:OCC131078 NSE131078:NSG131078 NII131078:NIK131078 MYM131078:MYO131078 MOQ131078:MOS131078 MEU131078:MEW131078 LUY131078:LVA131078 LLC131078:LLE131078 LBG131078:LBI131078 KRK131078:KRM131078 KHO131078:KHQ131078 JXS131078:JXU131078 JNW131078:JNY131078 JEA131078:JEC131078 IUE131078:IUG131078 IKI131078:IKK131078 IAM131078:IAO131078 HQQ131078:HQS131078 HGU131078:HGW131078 GWY131078:GXA131078 GNC131078:GNE131078 GDG131078:GDI131078 FTK131078:FTM131078 FJO131078:FJQ131078 EZS131078:EZU131078 EPW131078:EPY131078 EGA131078:EGC131078 DWE131078:DWG131078 DMI131078:DMK131078 DCM131078:DCO131078 CSQ131078:CSS131078 CIU131078:CIW131078 BYY131078:BZA131078 BPC131078:BPE131078 BFG131078:BFI131078 AVK131078:AVM131078 ALO131078:ALQ131078 ABS131078:ABU131078 RW131078:RY131078 IA131078:IC131078 WUM65542:WUO65542 WKQ65542:WKS65542 WAU65542:WAW65542 VQY65542:VRA65542 VHC65542:VHE65542 UXG65542:UXI65542 UNK65542:UNM65542 UDO65542:UDQ65542 TTS65542:TTU65542 TJW65542:TJY65542 TAA65542:TAC65542 SQE65542:SQG65542 SGI65542:SGK65542 RWM65542:RWO65542 RMQ65542:RMS65542 RCU65542:RCW65542 QSY65542:QTA65542 QJC65542:QJE65542 PZG65542:PZI65542 PPK65542:PPM65542 PFO65542:PFQ65542 OVS65542:OVU65542 OLW65542:OLY65542 OCA65542:OCC65542 NSE65542:NSG65542 NII65542:NIK65542 MYM65542:MYO65542 MOQ65542:MOS65542 MEU65542:MEW65542 LUY65542:LVA65542 LLC65542:LLE65542 LBG65542:LBI65542 KRK65542:KRM65542 KHO65542:KHQ65542 JXS65542:JXU65542 JNW65542:JNY65542 JEA65542:JEC65542 IUE65542:IUG65542 IKI65542:IKK65542 IAM65542:IAO65542 HQQ65542:HQS65542 HGU65542:HGW65542 GWY65542:GXA65542 GNC65542:GNE65542 GDG65542:GDI65542 FTK65542:FTM65542 FJO65542:FJQ65542 EZS65542:EZU65542 EPW65542:EPY65542 EGA65542:EGC65542 DWE65542:DWG65542 DMI65542:DMK65542 DCM65542:DCO65542 CSQ65542:CSS65542 CIU65542:CIW65542 BYY65542:BZA65542 BPC65542:BPE65542 BFG65542:BFI65542 AVK65542:AVM65542 ALO65542:ALQ65542 ABS65542:ABU65542 RW65542:RY65542 IA65542:IC65542 J65542:L65542 J131078:L131078 J196614:L196614 J262150:L262150 J327686:L327686 J393222:L393222 J458758:L458758 J524294:L524294 J589830:L589830 J655366:L655366 J720902:L720902 J786438:L786438 J851974:L851974 J917510:L917510 J983046:L983046 G6 WUM6:WUO6 WKQ6:WKS6 WAU6:WAW6 VQY6:VRA6 VHC6:VHE6 UXG6:UXI6 UNK6:UNM6 UDO6:UDQ6 TTS6:TTU6 TJW6:TJY6 TAA6:TAC6 SQE6:SQG6 SGI6:SGK6 RWM6:RWO6 RMQ6:RMS6 RCU6:RCW6 QSY6:QTA6 QJC6:QJE6 PZG6:PZI6 PPK6:PPM6 PFO6:PFQ6 OVS6:OVU6 OLW6:OLY6 OCA6:OCC6 NSE6:NSG6 NII6:NIK6 MYM6:MYO6 MOQ6:MOS6 MEU6:MEW6 LUY6:LVA6 LLC6:LLE6 LBG6:LBI6 KRK6:KRM6 KHO6:KHQ6 JXS6:JXU6 JNW6:JNY6 JEA6:JEC6 IUE6:IUG6 IKI6:IKK6 IAM6:IAO6 HQQ6:HQS6 HGU6:HGW6 GWY6:GXA6 GNC6:GNE6 GDG6:GDI6 FTK6:FTM6 FJO6:FJQ6 EZS6:EZU6 EPW6:EPY6 EGA6:EGC6 DWE6:DWG6 DMI6:DMK6 DCM6:DCO6 CSQ6:CSS6 CIU6:CIW6 BYY6:BZA6 BPC6:BPE6 BFG6:BFI6 AVK6:AVM6 ALO6:ALQ6 ABS6:ABU6 RW6:RY6 IA6:IC6"/>
    <dataValidation allowBlank="1" showInputMessage="1" showErrorMessage="1" promptTitle="LINEA ESTRATE PLAN DE DLLO MPIO" prompt="Estos tres ítems hacen referencia a la ubicación de la línea estratégica del plan de Metrosalud en el Plan de Desarrollo Municipal. " sqref="WUE983044:WUF983044 WKI983044:WKJ983044 WAM983044:WAN983044 VQQ983044:VQR983044 VGU983044:VGV983044 UWY983044:UWZ983044 UNC983044:UND983044 UDG983044:UDH983044 TTK983044:TTL983044 TJO983044:TJP983044 SZS983044:SZT983044 SPW983044:SPX983044 SGA983044:SGB983044 RWE983044:RWF983044 RMI983044:RMJ983044 RCM983044:RCN983044 QSQ983044:QSR983044 QIU983044:QIV983044 PYY983044:PYZ983044 PPC983044:PPD983044 PFG983044:PFH983044 OVK983044:OVL983044 OLO983044:OLP983044 OBS983044:OBT983044 NRW983044:NRX983044 NIA983044:NIB983044 MYE983044:MYF983044 MOI983044:MOJ983044 MEM983044:MEN983044 LUQ983044:LUR983044 LKU983044:LKV983044 LAY983044:LAZ983044 KRC983044:KRD983044 KHG983044:KHH983044 JXK983044:JXL983044 JNO983044:JNP983044 JDS983044:JDT983044 ITW983044:ITX983044 IKA983044:IKB983044 IAE983044:IAF983044 HQI983044:HQJ983044 HGM983044:HGN983044 GWQ983044:GWR983044 GMU983044:GMV983044 GCY983044:GCZ983044 FTC983044:FTD983044 FJG983044:FJH983044 EZK983044:EZL983044 EPO983044:EPP983044 EFS983044:EFT983044 DVW983044:DVX983044 DMA983044:DMB983044 DCE983044:DCF983044 CSI983044:CSJ983044 CIM983044:CIN983044 BYQ983044:BYR983044 BOU983044:BOV983044 BEY983044:BEZ983044 AVC983044:AVD983044 ALG983044:ALH983044 ABK983044:ABL983044 RO983044:RP983044 HS983044:HT983044 WUE917508:WUF917508 WKI917508:WKJ917508 WAM917508:WAN917508 VQQ917508:VQR917508 VGU917508:VGV917508 UWY917508:UWZ917508 UNC917508:UND917508 UDG917508:UDH917508 TTK917508:TTL917508 TJO917508:TJP917508 SZS917508:SZT917508 SPW917508:SPX917508 SGA917508:SGB917508 RWE917508:RWF917508 RMI917508:RMJ917508 RCM917508:RCN917508 QSQ917508:QSR917508 QIU917508:QIV917508 PYY917508:PYZ917508 PPC917508:PPD917508 PFG917508:PFH917508 OVK917508:OVL917508 OLO917508:OLP917508 OBS917508:OBT917508 NRW917508:NRX917508 NIA917508:NIB917508 MYE917508:MYF917508 MOI917508:MOJ917508 MEM917508:MEN917508 LUQ917508:LUR917508 LKU917508:LKV917508 LAY917508:LAZ917508 KRC917508:KRD917508 KHG917508:KHH917508 JXK917508:JXL917508 JNO917508:JNP917508 JDS917508:JDT917508 ITW917508:ITX917508 IKA917508:IKB917508 IAE917508:IAF917508 HQI917508:HQJ917508 HGM917508:HGN917508 GWQ917508:GWR917508 GMU917508:GMV917508 GCY917508:GCZ917508 FTC917508:FTD917508 FJG917508:FJH917508 EZK917508:EZL917508 EPO917508:EPP917508 EFS917508:EFT917508 DVW917508:DVX917508 DMA917508:DMB917508 DCE917508:DCF917508 CSI917508:CSJ917508 CIM917508:CIN917508 BYQ917508:BYR917508 BOU917508:BOV917508 BEY917508:BEZ917508 AVC917508:AVD917508 ALG917508:ALH917508 ABK917508:ABL917508 RO917508:RP917508 HS917508:HT917508 WUE851972:WUF851972 WKI851972:WKJ851972 WAM851972:WAN851972 VQQ851972:VQR851972 VGU851972:VGV851972 UWY851972:UWZ851972 UNC851972:UND851972 UDG851972:UDH851972 TTK851972:TTL851972 TJO851972:TJP851972 SZS851972:SZT851972 SPW851972:SPX851972 SGA851972:SGB851972 RWE851972:RWF851972 RMI851972:RMJ851972 RCM851972:RCN851972 QSQ851972:QSR851972 QIU851972:QIV851972 PYY851972:PYZ851972 PPC851972:PPD851972 PFG851972:PFH851972 OVK851972:OVL851972 OLO851972:OLP851972 OBS851972:OBT851972 NRW851972:NRX851972 NIA851972:NIB851972 MYE851972:MYF851972 MOI851972:MOJ851972 MEM851972:MEN851972 LUQ851972:LUR851972 LKU851972:LKV851972 LAY851972:LAZ851972 KRC851972:KRD851972 KHG851972:KHH851972 JXK851972:JXL851972 JNO851972:JNP851972 JDS851972:JDT851972 ITW851972:ITX851972 IKA851972:IKB851972 IAE851972:IAF851972 HQI851972:HQJ851972 HGM851972:HGN851972 GWQ851972:GWR851972 GMU851972:GMV851972 GCY851972:GCZ851972 FTC851972:FTD851972 FJG851972:FJH851972 EZK851972:EZL851972 EPO851972:EPP851972 EFS851972:EFT851972 DVW851972:DVX851972 DMA851972:DMB851972 DCE851972:DCF851972 CSI851972:CSJ851972 CIM851972:CIN851972 BYQ851972:BYR851972 BOU851972:BOV851972 BEY851972:BEZ851972 AVC851972:AVD851972 ALG851972:ALH851972 ABK851972:ABL851972 RO851972:RP851972 HS851972:HT851972 WUE786436:WUF786436 WKI786436:WKJ786436 WAM786436:WAN786436 VQQ786436:VQR786436 VGU786436:VGV786436 UWY786436:UWZ786436 UNC786436:UND786436 UDG786436:UDH786436 TTK786436:TTL786436 TJO786436:TJP786436 SZS786436:SZT786436 SPW786436:SPX786436 SGA786436:SGB786436 RWE786436:RWF786436 RMI786436:RMJ786436 RCM786436:RCN786436 QSQ786436:QSR786436 QIU786436:QIV786436 PYY786436:PYZ786436 PPC786436:PPD786436 PFG786436:PFH786436 OVK786436:OVL786436 OLO786436:OLP786436 OBS786436:OBT786436 NRW786436:NRX786436 NIA786436:NIB786436 MYE786436:MYF786436 MOI786436:MOJ786436 MEM786436:MEN786436 LUQ786436:LUR786436 LKU786436:LKV786436 LAY786436:LAZ786436 KRC786436:KRD786436 KHG786436:KHH786436 JXK786436:JXL786436 JNO786436:JNP786436 JDS786436:JDT786436 ITW786436:ITX786436 IKA786436:IKB786436 IAE786436:IAF786436 HQI786436:HQJ786436 HGM786436:HGN786436 GWQ786436:GWR786436 GMU786436:GMV786436 GCY786436:GCZ786436 FTC786436:FTD786436 FJG786436:FJH786436 EZK786436:EZL786436 EPO786436:EPP786436 EFS786436:EFT786436 DVW786436:DVX786436 DMA786436:DMB786436 DCE786436:DCF786436 CSI786436:CSJ786436 CIM786436:CIN786436 BYQ786436:BYR786436 BOU786436:BOV786436 BEY786436:BEZ786436 AVC786436:AVD786436 ALG786436:ALH786436 ABK786436:ABL786436 RO786436:RP786436 HS786436:HT786436 WUE720900:WUF720900 WKI720900:WKJ720900 WAM720900:WAN720900 VQQ720900:VQR720900 VGU720900:VGV720900 UWY720900:UWZ720900 UNC720900:UND720900 UDG720900:UDH720900 TTK720900:TTL720900 TJO720900:TJP720900 SZS720900:SZT720900 SPW720900:SPX720900 SGA720900:SGB720900 RWE720900:RWF720900 RMI720900:RMJ720900 RCM720900:RCN720900 QSQ720900:QSR720900 QIU720900:QIV720900 PYY720900:PYZ720900 PPC720900:PPD720900 PFG720900:PFH720900 OVK720900:OVL720900 OLO720900:OLP720900 OBS720900:OBT720900 NRW720900:NRX720900 NIA720900:NIB720900 MYE720900:MYF720900 MOI720900:MOJ720900 MEM720900:MEN720900 LUQ720900:LUR720900 LKU720900:LKV720900 LAY720900:LAZ720900 KRC720900:KRD720900 KHG720900:KHH720900 JXK720900:JXL720900 JNO720900:JNP720900 JDS720900:JDT720900 ITW720900:ITX720900 IKA720900:IKB720900 IAE720900:IAF720900 HQI720900:HQJ720900 HGM720900:HGN720900 GWQ720900:GWR720900 GMU720900:GMV720900 GCY720900:GCZ720900 FTC720900:FTD720900 FJG720900:FJH720900 EZK720900:EZL720900 EPO720900:EPP720900 EFS720900:EFT720900 DVW720900:DVX720900 DMA720900:DMB720900 DCE720900:DCF720900 CSI720900:CSJ720900 CIM720900:CIN720900 BYQ720900:BYR720900 BOU720900:BOV720900 BEY720900:BEZ720900 AVC720900:AVD720900 ALG720900:ALH720900 ABK720900:ABL720900 RO720900:RP720900 HS720900:HT720900 WUE655364:WUF655364 WKI655364:WKJ655364 WAM655364:WAN655364 VQQ655364:VQR655364 VGU655364:VGV655364 UWY655364:UWZ655364 UNC655364:UND655364 UDG655364:UDH655364 TTK655364:TTL655364 TJO655364:TJP655364 SZS655364:SZT655364 SPW655364:SPX655364 SGA655364:SGB655364 RWE655364:RWF655364 RMI655364:RMJ655364 RCM655364:RCN655364 QSQ655364:QSR655364 QIU655364:QIV655364 PYY655364:PYZ655364 PPC655364:PPD655364 PFG655364:PFH655364 OVK655364:OVL655364 OLO655364:OLP655364 OBS655364:OBT655364 NRW655364:NRX655364 NIA655364:NIB655364 MYE655364:MYF655364 MOI655364:MOJ655364 MEM655364:MEN655364 LUQ655364:LUR655364 LKU655364:LKV655364 LAY655364:LAZ655364 KRC655364:KRD655364 KHG655364:KHH655364 JXK655364:JXL655364 JNO655364:JNP655364 JDS655364:JDT655364 ITW655364:ITX655364 IKA655364:IKB655364 IAE655364:IAF655364 HQI655364:HQJ655364 HGM655364:HGN655364 GWQ655364:GWR655364 GMU655364:GMV655364 GCY655364:GCZ655364 FTC655364:FTD655364 FJG655364:FJH655364 EZK655364:EZL655364 EPO655364:EPP655364 EFS655364:EFT655364 DVW655364:DVX655364 DMA655364:DMB655364 DCE655364:DCF655364 CSI655364:CSJ655364 CIM655364:CIN655364 BYQ655364:BYR655364 BOU655364:BOV655364 BEY655364:BEZ655364 AVC655364:AVD655364 ALG655364:ALH655364 ABK655364:ABL655364 RO655364:RP655364 HS655364:HT655364 WUE589828:WUF589828 WKI589828:WKJ589828 WAM589828:WAN589828 VQQ589828:VQR589828 VGU589828:VGV589828 UWY589828:UWZ589828 UNC589828:UND589828 UDG589828:UDH589828 TTK589828:TTL589828 TJO589828:TJP589828 SZS589828:SZT589828 SPW589828:SPX589828 SGA589828:SGB589828 RWE589828:RWF589828 RMI589828:RMJ589828 RCM589828:RCN589828 QSQ589828:QSR589828 QIU589828:QIV589828 PYY589828:PYZ589828 PPC589828:PPD589828 PFG589828:PFH589828 OVK589828:OVL589828 OLO589828:OLP589828 OBS589828:OBT589828 NRW589828:NRX589828 NIA589828:NIB589828 MYE589828:MYF589828 MOI589828:MOJ589828 MEM589828:MEN589828 LUQ589828:LUR589828 LKU589828:LKV589828 LAY589828:LAZ589828 KRC589828:KRD589828 KHG589828:KHH589828 JXK589828:JXL589828 JNO589828:JNP589828 JDS589828:JDT589828 ITW589828:ITX589828 IKA589828:IKB589828 IAE589828:IAF589828 HQI589828:HQJ589828 HGM589828:HGN589828 GWQ589828:GWR589828 GMU589828:GMV589828 GCY589828:GCZ589828 FTC589828:FTD589828 FJG589828:FJH589828 EZK589828:EZL589828 EPO589828:EPP589828 EFS589828:EFT589828 DVW589828:DVX589828 DMA589828:DMB589828 DCE589828:DCF589828 CSI589828:CSJ589828 CIM589828:CIN589828 BYQ589828:BYR589828 BOU589828:BOV589828 BEY589828:BEZ589828 AVC589828:AVD589828 ALG589828:ALH589828 ABK589828:ABL589828 RO589828:RP589828 HS589828:HT589828 WUE524292:WUF524292 WKI524292:WKJ524292 WAM524292:WAN524292 VQQ524292:VQR524292 VGU524292:VGV524292 UWY524292:UWZ524292 UNC524292:UND524292 UDG524292:UDH524292 TTK524292:TTL524292 TJO524292:TJP524292 SZS524292:SZT524292 SPW524292:SPX524292 SGA524292:SGB524292 RWE524292:RWF524292 RMI524292:RMJ524292 RCM524292:RCN524292 QSQ524292:QSR524292 QIU524292:QIV524292 PYY524292:PYZ524292 PPC524292:PPD524292 PFG524292:PFH524292 OVK524292:OVL524292 OLO524292:OLP524292 OBS524292:OBT524292 NRW524292:NRX524292 NIA524292:NIB524292 MYE524292:MYF524292 MOI524292:MOJ524292 MEM524292:MEN524292 LUQ524292:LUR524292 LKU524292:LKV524292 LAY524292:LAZ524292 KRC524292:KRD524292 KHG524292:KHH524292 JXK524292:JXL524292 JNO524292:JNP524292 JDS524292:JDT524292 ITW524292:ITX524292 IKA524292:IKB524292 IAE524292:IAF524292 HQI524292:HQJ524292 HGM524292:HGN524292 GWQ524292:GWR524292 GMU524292:GMV524292 GCY524292:GCZ524292 FTC524292:FTD524292 FJG524292:FJH524292 EZK524292:EZL524292 EPO524292:EPP524292 EFS524292:EFT524292 DVW524292:DVX524292 DMA524292:DMB524292 DCE524292:DCF524292 CSI524292:CSJ524292 CIM524292:CIN524292 BYQ524292:BYR524292 BOU524292:BOV524292 BEY524292:BEZ524292 AVC524292:AVD524292 ALG524292:ALH524292 ABK524292:ABL524292 RO524292:RP524292 HS524292:HT524292 WUE458756:WUF458756 WKI458756:WKJ458756 WAM458756:WAN458756 VQQ458756:VQR458756 VGU458756:VGV458756 UWY458756:UWZ458756 UNC458756:UND458756 UDG458756:UDH458756 TTK458756:TTL458756 TJO458756:TJP458756 SZS458756:SZT458756 SPW458756:SPX458756 SGA458756:SGB458756 RWE458756:RWF458756 RMI458756:RMJ458756 RCM458756:RCN458756 QSQ458756:QSR458756 QIU458756:QIV458756 PYY458756:PYZ458756 PPC458756:PPD458756 PFG458756:PFH458756 OVK458756:OVL458756 OLO458756:OLP458756 OBS458756:OBT458756 NRW458756:NRX458756 NIA458756:NIB458756 MYE458756:MYF458756 MOI458756:MOJ458756 MEM458756:MEN458756 LUQ458756:LUR458756 LKU458756:LKV458756 LAY458756:LAZ458756 KRC458756:KRD458756 KHG458756:KHH458756 JXK458756:JXL458756 JNO458756:JNP458756 JDS458756:JDT458756 ITW458756:ITX458756 IKA458756:IKB458756 IAE458756:IAF458756 HQI458756:HQJ458756 HGM458756:HGN458756 GWQ458756:GWR458756 GMU458756:GMV458756 GCY458756:GCZ458756 FTC458756:FTD458756 FJG458756:FJH458756 EZK458756:EZL458756 EPO458756:EPP458756 EFS458756:EFT458756 DVW458756:DVX458756 DMA458756:DMB458756 DCE458756:DCF458756 CSI458756:CSJ458756 CIM458756:CIN458756 BYQ458756:BYR458756 BOU458756:BOV458756 BEY458756:BEZ458756 AVC458756:AVD458756 ALG458756:ALH458756 ABK458756:ABL458756 RO458756:RP458756 HS458756:HT458756 WUE393220:WUF393220 WKI393220:WKJ393220 WAM393220:WAN393220 VQQ393220:VQR393220 VGU393220:VGV393220 UWY393220:UWZ393220 UNC393220:UND393220 UDG393220:UDH393220 TTK393220:TTL393220 TJO393220:TJP393220 SZS393220:SZT393220 SPW393220:SPX393220 SGA393220:SGB393220 RWE393220:RWF393220 RMI393220:RMJ393220 RCM393220:RCN393220 QSQ393220:QSR393220 QIU393220:QIV393220 PYY393220:PYZ393220 PPC393220:PPD393220 PFG393220:PFH393220 OVK393220:OVL393220 OLO393220:OLP393220 OBS393220:OBT393220 NRW393220:NRX393220 NIA393220:NIB393220 MYE393220:MYF393220 MOI393220:MOJ393220 MEM393220:MEN393220 LUQ393220:LUR393220 LKU393220:LKV393220 LAY393220:LAZ393220 KRC393220:KRD393220 KHG393220:KHH393220 JXK393220:JXL393220 JNO393220:JNP393220 JDS393220:JDT393220 ITW393220:ITX393220 IKA393220:IKB393220 IAE393220:IAF393220 HQI393220:HQJ393220 HGM393220:HGN393220 GWQ393220:GWR393220 GMU393220:GMV393220 GCY393220:GCZ393220 FTC393220:FTD393220 FJG393220:FJH393220 EZK393220:EZL393220 EPO393220:EPP393220 EFS393220:EFT393220 DVW393220:DVX393220 DMA393220:DMB393220 DCE393220:DCF393220 CSI393220:CSJ393220 CIM393220:CIN393220 BYQ393220:BYR393220 BOU393220:BOV393220 BEY393220:BEZ393220 AVC393220:AVD393220 ALG393220:ALH393220 ABK393220:ABL393220 RO393220:RP393220 HS393220:HT393220 WUE327684:WUF327684 WKI327684:WKJ327684 WAM327684:WAN327684 VQQ327684:VQR327684 VGU327684:VGV327684 UWY327684:UWZ327684 UNC327684:UND327684 UDG327684:UDH327684 TTK327684:TTL327684 TJO327684:TJP327684 SZS327684:SZT327684 SPW327684:SPX327684 SGA327684:SGB327684 RWE327684:RWF327684 RMI327684:RMJ327684 RCM327684:RCN327684 QSQ327684:QSR327684 QIU327684:QIV327684 PYY327684:PYZ327684 PPC327684:PPD327684 PFG327684:PFH327684 OVK327684:OVL327684 OLO327684:OLP327684 OBS327684:OBT327684 NRW327684:NRX327684 NIA327684:NIB327684 MYE327684:MYF327684 MOI327684:MOJ327684 MEM327684:MEN327684 LUQ327684:LUR327684 LKU327684:LKV327684 LAY327684:LAZ327684 KRC327684:KRD327684 KHG327684:KHH327684 JXK327684:JXL327684 JNO327684:JNP327684 JDS327684:JDT327684 ITW327684:ITX327684 IKA327684:IKB327684 IAE327684:IAF327684 HQI327684:HQJ327684 HGM327684:HGN327684 GWQ327684:GWR327684 GMU327684:GMV327684 GCY327684:GCZ327684 FTC327684:FTD327684 FJG327684:FJH327684 EZK327684:EZL327684 EPO327684:EPP327684 EFS327684:EFT327684 DVW327684:DVX327684 DMA327684:DMB327684 DCE327684:DCF327684 CSI327684:CSJ327684 CIM327684:CIN327684 BYQ327684:BYR327684 BOU327684:BOV327684 BEY327684:BEZ327684 AVC327684:AVD327684 ALG327684:ALH327684 ABK327684:ABL327684 RO327684:RP327684 HS327684:HT327684 WUE262148:WUF262148 WKI262148:WKJ262148 WAM262148:WAN262148 VQQ262148:VQR262148 VGU262148:VGV262148 UWY262148:UWZ262148 UNC262148:UND262148 UDG262148:UDH262148 TTK262148:TTL262148 TJO262148:TJP262148 SZS262148:SZT262148 SPW262148:SPX262148 SGA262148:SGB262148 RWE262148:RWF262148 RMI262148:RMJ262148 RCM262148:RCN262148 QSQ262148:QSR262148 QIU262148:QIV262148 PYY262148:PYZ262148 PPC262148:PPD262148 PFG262148:PFH262148 OVK262148:OVL262148 OLO262148:OLP262148 OBS262148:OBT262148 NRW262148:NRX262148 NIA262148:NIB262148 MYE262148:MYF262148 MOI262148:MOJ262148 MEM262148:MEN262148 LUQ262148:LUR262148 LKU262148:LKV262148 LAY262148:LAZ262148 KRC262148:KRD262148 KHG262148:KHH262148 JXK262148:JXL262148 JNO262148:JNP262148 JDS262148:JDT262148 ITW262148:ITX262148 IKA262148:IKB262148 IAE262148:IAF262148 HQI262148:HQJ262148 HGM262148:HGN262148 GWQ262148:GWR262148 GMU262148:GMV262148 GCY262148:GCZ262148 FTC262148:FTD262148 FJG262148:FJH262148 EZK262148:EZL262148 EPO262148:EPP262148 EFS262148:EFT262148 DVW262148:DVX262148 DMA262148:DMB262148 DCE262148:DCF262148 CSI262148:CSJ262148 CIM262148:CIN262148 BYQ262148:BYR262148 BOU262148:BOV262148 BEY262148:BEZ262148 AVC262148:AVD262148 ALG262148:ALH262148 ABK262148:ABL262148 RO262148:RP262148 HS262148:HT262148 WUE196612:WUF196612 WKI196612:WKJ196612 WAM196612:WAN196612 VQQ196612:VQR196612 VGU196612:VGV196612 UWY196612:UWZ196612 UNC196612:UND196612 UDG196612:UDH196612 TTK196612:TTL196612 TJO196612:TJP196612 SZS196612:SZT196612 SPW196612:SPX196612 SGA196612:SGB196612 RWE196612:RWF196612 RMI196612:RMJ196612 RCM196612:RCN196612 QSQ196612:QSR196612 QIU196612:QIV196612 PYY196612:PYZ196612 PPC196612:PPD196612 PFG196612:PFH196612 OVK196612:OVL196612 OLO196612:OLP196612 OBS196612:OBT196612 NRW196612:NRX196612 NIA196612:NIB196612 MYE196612:MYF196612 MOI196612:MOJ196612 MEM196612:MEN196612 LUQ196612:LUR196612 LKU196612:LKV196612 LAY196612:LAZ196612 KRC196612:KRD196612 KHG196612:KHH196612 JXK196612:JXL196612 JNO196612:JNP196612 JDS196612:JDT196612 ITW196612:ITX196612 IKA196612:IKB196612 IAE196612:IAF196612 HQI196612:HQJ196612 HGM196612:HGN196612 GWQ196612:GWR196612 GMU196612:GMV196612 GCY196612:GCZ196612 FTC196612:FTD196612 FJG196612:FJH196612 EZK196612:EZL196612 EPO196612:EPP196612 EFS196612:EFT196612 DVW196612:DVX196612 DMA196612:DMB196612 DCE196612:DCF196612 CSI196612:CSJ196612 CIM196612:CIN196612 BYQ196612:BYR196612 BOU196612:BOV196612 BEY196612:BEZ196612 AVC196612:AVD196612 ALG196612:ALH196612 ABK196612:ABL196612 RO196612:RP196612 HS196612:HT196612 WUE131076:WUF131076 WKI131076:WKJ131076 WAM131076:WAN131076 VQQ131076:VQR131076 VGU131076:VGV131076 UWY131076:UWZ131076 UNC131076:UND131076 UDG131076:UDH131076 TTK131076:TTL131076 TJO131076:TJP131076 SZS131076:SZT131076 SPW131076:SPX131076 SGA131076:SGB131076 RWE131076:RWF131076 RMI131076:RMJ131076 RCM131076:RCN131076 QSQ131076:QSR131076 QIU131076:QIV131076 PYY131076:PYZ131076 PPC131076:PPD131076 PFG131076:PFH131076 OVK131076:OVL131076 OLO131076:OLP131076 OBS131076:OBT131076 NRW131076:NRX131076 NIA131076:NIB131076 MYE131076:MYF131076 MOI131076:MOJ131076 MEM131076:MEN131076 LUQ131076:LUR131076 LKU131076:LKV131076 LAY131076:LAZ131076 KRC131076:KRD131076 KHG131076:KHH131076 JXK131076:JXL131076 JNO131076:JNP131076 JDS131076:JDT131076 ITW131076:ITX131076 IKA131076:IKB131076 IAE131076:IAF131076 HQI131076:HQJ131076 HGM131076:HGN131076 GWQ131076:GWR131076 GMU131076:GMV131076 GCY131076:GCZ131076 FTC131076:FTD131076 FJG131076:FJH131076 EZK131076:EZL131076 EPO131076:EPP131076 EFS131076:EFT131076 DVW131076:DVX131076 DMA131076:DMB131076 DCE131076:DCF131076 CSI131076:CSJ131076 CIM131076:CIN131076 BYQ131076:BYR131076 BOU131076:BOV131076 BEY131076:BEZ131076 AVC131076:AVD131076 ALG131076:ALH131076 ABK131076:ABL131076 RO131076:RP131076 HS131076:HT131076 WUE65540:WUF65540 WKI65540:WKJ65540 WAM65540:WAN65540 VQQ65540:VQR65540 VGU65540:VGV65540 UWY65540:UWZ65540 UNC65540:UND65540 UDG65540:UDH65540 TTK65540:TTL65540 TJO65540:TJP65540 SZS65540:SZT65540 SPW65540:SPX65540 SGA65540:SGB65540 RWE65540:RWF65540 RMI65540:RMJ65540 RCM65540:RCN65540 QSQ65540:QSR65540 QIU65540:QIV65540 PYY65540:PYZ65540 PPC65540:PPD65540 PFG65540:PFH65540 OVK65540:OVL65540 OLO65540:OLP65540 OBS65540:OBT65540 NRW65540:NRX65540 NIA65540:NIB65540 MYE65540:MYF65540 MOI65540:MOJ65540 MEM65540:MEN65540 LUQ65540:LUR65540 LKU65540:LKV65540 LAY65540:LAZ65540 KRC65540:KRD65540 KHG65540:KHH65540 JXK65540:JXL65540 JNO65540:JNP65540 JDS65540:JDT65540 ITW65540:ITX65540 IKA65540:IKB65540 IAE65540:IAF65540 HQI65540:HQJ65540 HGM65540:HGN65540 GWQ65540:GWR65540 GMU65540:GMV65540 GCY65540:GCZ65540 FTC65540:FTD65540 FJG65540:FJH65540 EZK65540:EZL65540 EPO65540:EPP65540 EFS65540:EFT65540 DVW65540:DVX65540 DMA65540:DMB65540 DCE65540:DCF65540 CSI65540:CSJ65540 CIM65540:CIN65540 BYQ65540:BYR65540 BOU65540:BOV65540 BEY65540:BEZ65540 AVC65540:AVD65540 ALG65540:ALH65540 ABK65540:ABL65540 RO65540:RP65540 HS65540:HT65540 A131076:B131076 A196612:B196612 A262148:B262148 A327684:B327684 A393220:B393220 A458756:B458756 A524292:B524292 A589828:B589828 A655364:B655364 A720900:B720900 A786436:B786436 A851972:B851972 A917508:B917508 A983044:B983044 A65540:B65540 A4:B4 WUE4:WUF4 WKI4:WKJ4 WAM4:WAN4 VQQ4:VQR4 VGU4:VGV4 UWY4:UWZ4 UNC4:UND4 UDG4:UDH4 TTK4:TTL4 TJO4:TJP4 SZS4:SZT4 SPW4:SPX4 SGA4:SGB4 RWE4:RWF4 RMI4:RMJ4 RCM4:RCN4 QSQ4:QSR4 QIU4:QIV4 PYY4:PYZ4 PPC4:PPD4 PFG4:PFH4 OVK4:OVL4 OLO4:OLP4 OBS4:OBT4 NRW4:NRX4 NIA4:NIB4 MYE4:MYF4 MOI4:MOJ4 MEM4:MEN4 LUQ4:LUR4 LKU4:LKV4 LAY4:LAZ4 KRC4:KRD4 KHG4:KHH4 JXK4:JXL4 JNO4:JNP4 JDS4:JDT4 ITW4:ITX4 IKA4:IKB4 IAE4:IAF4 HQI4:HQJ4 HGM4:HGN4 GWQ4:GWR4 GMU4:GMV4 GCY4:GCZ4 FTC4:FTD4 FJG4:FJH4 EZK4:EZL4 EPO4:EPP4 EFS4:EFT4 DVW4:DVX4 DMA4:DMB4 DCE4:DCF4 CSI4:CSJ4 CIM4:CIN4 BYQ4:BYR4 BOU4:BOV4 BEY4:BEZ4 AVC4:AVD4 ALG4:ALH4 ABK4:ABL4 RO4:RP4 HS4:HT4"/>
    <dataValidation allowBlank="1" showInputMessage="1" showErrorMessage="1" promptTitle="PROGRAMA PLAN MPIO" prompt="Estos tres ítems hacen referencia a la ubicación de la línea estratégica del plan de Metrosalud en el Plan de Desarrollo Municipal. " sqref="WUE983046 WKI983046 WAM983046 VQQ983046 VGU983046 UWY983046 UNC983046 UDG983046 TTK983046 TJO983046 SZS983046 SPW983046 SGA983046 RWE983046 RMI983046 RCM983046 QSQ983046 QIU983046 PYY983046 PPC983046 PFG983046 OVK983046 OLO983046 OBS983046 NRW983046 NIA983046 MYE983046 MOI983046 MEM983046 LUQ983046 LKU983046 LAY983046 KRC983046 KHG983046 JXK983046 JNO983046 JDS983046 ITW983046 IKA983046 IAE983046 HQI983046 HGM983046 GWQ983046 GMU983046 GCY983046 FTC983046 FJG983046 EZK983046 EPO983046 EFS983046 DVW983046 DMA983046 DCE983046 CSI983046 CIM983046 BYQ983046 BOU983046 BEY983046 AVC983046 ALG983046 ABK983046 RO983046 HS983046 WUE917510 WKI917510 WAM917510 VQQ917510 VGU917510 UWY917510 UNC917510 UDG917510 TTK917510 TJO917510 SZS917510 SPW917510 SGA917510 RWE917510 RMI917510 RCM917510 QSQ917510 QIU917510 PYY917510 PPC917510 PFG917510 OVK917510 OLO917510 OBS917510 NRW917510 NIA917510 MYE917510 MOI917510 MEM917510 LUQ917510 LKU917510 LAY917510 KRC917510 KHG917510 JXK917510 JNO917510 JDS917510 ITW917510 IKA917510 IAE917510 HQI917510 HGM917510 GWQ917510 GMU917510 GCY917510 FTC917510 FJG917510 EZK917510 EPO917510 EFS917510 DVW917510 DMA917510 DCE917510 CSI917510 CIM917510 BYQ917510 BOU917510 BEY917510 AVC917510 ALG917510 ABK917510 RO917510 HS917510 WUE851974 WKI851974 WAM851974 VQQ851974 VGU851974 UWY851974 UNC851974 UDG851974 TTK851974 TJO851974 SZS851974 SPW851974 SGA851974 RWE851974 RMI851974 RCM851974 QSQ851974 QIU851974 PYY851974 PPC851974 PFG851974 OVK851974 OLO851974 OBS851974 NRW851974 NIA851974 MYE851974 MOI851974 MEM851974 LUQ851974 LKU851974 LAY851974 KRC851974 KHG851974 JXK851974 JNO851974 JDS851974 ITW851974 IKA851974 IAE851974 HQI851974 HGM851974 GWQ851974 GMU851974 GCY851974 FTC851974 FJG851974 EZK851974 EPO851974 EFS851974 DVW851974 DMA851974 DCE851974 CSI851974 CIM851974 BYQ851974 BOU851974 BEY851974 AVC851974 ALG851974 ABK851974 RO851974 HS851974 WUE786438 WKI786438 WAM786438 VQQ786438 VGU786438 UWY786438 UNC786438 UDG786438 TTK786438 TJO786438 SZS786438 SPW786438 SGA786438 RWE786438 RMI786438 RCM786438 QSQ786438 QIU786438 PYY786438 PPC786438 PFG786438 OVK786438 OLO786438 OBS786438 NRW786438 NIA786438 MYE786438 MOI786438 MEM786438 LUQ786438 LKU786438 LAY786438 KRC786438 KHG786438 JXK786438 JNO786438 JDS786438 ITW786438 IKA786438 IAE786438 HQI786438 HGM786438 GWQ786438 GMU786438 GCY786438 FTC786438 FJG786438 EZK786438 EPO786438 EFS786438 DVW786438 DMA786438 DCE786438 CSI786438 CIM786438 BYQ786438 BOU786438 BEY786438 AVC786438 ALG786438 ABK786438 RO786438 HS786438 WUE720902 WKI720902 WAM720902 VQQ720902 VGU720902 UWY720902 UNC720902 UDG720902 TTK720902 TJO720902 SZS720902 SPW720902 SGA720902 RWE720902 RMI720902 RCM720902 QSQ720902 QIU720902 PYY720902 PPC720902 PFG720902 OVK720902 OLO720902 OBS720902 NRW720902 NIA720902 MYE720902 MOI720902 MEM720902 LUQ720902 LKU720902 LAY720902 KRC720902 KHG720902 JXK720902 JNO720902 JDS720902 ITW720902 IKA720902 IAE720902 HQI720902 HGM720902 GWQ720902 GMU720902 GCY720902 FTC720902 FJG720902 EZK720902 EPO720902 EFS720902 DVW720902 DMA720902 DCE720902 CSI720902 CIM720902 BYQ720902 BOU720902 BEY720902 AVC720902 ALG720902 ABK720902 RO720902 HS720902 WUE655366 WKI655366 WAM655366 VQQ655366 VGU655366 UWY655366 UNC655366 UDG655366 TTK655366 TJO655366 SZS655366 SPW655366 SGA655366 RWE655366 RMI655366 RCM655366 QSQ655366 QIU655366 PYY655366 PPC655366 PFG655366 OVK655366 OLO655366 OBS655366 NRW655366 NIA655366 MYE655366 MOI655366 MEM655366 LUQ655366 LKU655366 LAY655366 KRC655366 KHG655366 JXK655366 JNO655366 JDS655366 ITW655366 IKA655366 IAE655366 HQI655366 HGM655366 GWQ655366 GMU655366 GCY655366 FTC655366 FJG655366 EZK655366 EPO655366 EFS655366 DVW655366 DMA655366 DCE655366 CSI655366 CIM655366 BYQ655366 BOU655366 BEY655366 AVC655366 ALG655366 ABK655366 RO655366 HS655366 WUE589830 WKI589830 WAM589830 VQQ589830 VGU589830 UWY589830 UNC589830 UDG589830 TTK589830 TJO589830 SZS589830 SPW589830 SGA589830 RWE589830 RMI589830 RCM589830 QSQ589830 QIU589830 PYY589830 PPC589830 PFG589830 OVK589830 OLO589830 OBS589830 NRW589830 NIA589830 MYE589830 MOI589830 MEM589830 LUQ589830 LKU589830 LAY589830 KRC589830 KHG589830 JXK589830 JNO589830 JDS589830 ITW589830 IKA589830 IAE589830 HQI589830 HGM589830 GWQ589830 GMU589830 GCY589830 FTC589830 FJG589830 EZK589830 EPO589830 EFS589830 DVW589830 DMA589830 DCE589830 CSI589830 CIM589830 BYQ589830 BOU589830 BEY589830 AVC589830 ALG589830 ABK589830 RO589830 HS589830 WUE524294 WKI524294 WAM524294 VQQ524294 VGU524294 UWY524294 UNC524294 UDG524294 TTK524294 TJO524294 SZS524294 SPW524294 SGA524294 RWE524294 RMI524294 RCM524294 QSQ524294 QIU524294 PYY524294 PPC524294 PFG524294 OVK524294 OLO524294 OBS524294 NRW524294 NIA524294 MYE524294 MOI524294 MEM524294 LUQ524294 LKU524294 LAY524294 KRC524294 KHG524294 JXK524294 JNO524294 JDS524294 ITW524294 IKA524294 IAE524294 HQI524294 HGM524294 GWQ524294 GMU524294 GCY524294 FTC524294 FJG524294 EZK524294 EPO524294 EFS524294 DVW524294 DMA524294 DCE524294 CSI524294 CIM524294 BYQ524294 BOU524294 BEY524294 AVC524294 ALG524294 ABK524294 RO524294 HS524294 WUE458758 WKI458758 WAM458758 VQQ458758 VGU458758 UWY458758 UNC458758 UDG458758 TTK458758 TJO458758 SZS458758 SPW458758 SGA458758 RWE458758 RMI458758 RCM458758 QSQ458758 QIU458758 PYY458758 PPC458758 PFG458758 OVK458758 OLO458758 OBS458758 NRW458758 NIA458758 MYE458758 MOI458758 MEM458758 LUQ458758 LKU458758 LAY458758 KRC458758 KHG458758 JXK458758 JNO458758 JDS458758 ITW458758 IKA458758 IAE458758 HQI458758 HGM458758 GWQ458758 GMU458758 GCY458758 FTC458758 FJG458758 EZK458758 EPO458758 EFS458758 DVW458758 DMA458758 DCE458758 CSI458758 CIM458758 BYQ458758 BOU458758 BEY458758 AVC458758 ALG458758 ABK458758 RO458758 HS458758 WUE393222 WKI393222 WAM393222 VQQ393222 VGU393222 UWY393222 UNC393222 UDG393222 TTK393222 TJO393222 SZS393222 SPW393222 SGA393222 RWE393222 RMI393222 RCM393222 QSQ393222 QIU393222 PYY393222 PPC393222 PFG393222 OVK393222 OLO393222 OBS393222 NRW393222 NIA393222 MYE393222 MOI393222 MEM393222 LUQ393222 LKU393222 LAY393222 KRC393222 KHG393222 JXK393222 JNO393222 JDS393222 ITW393222 IKA393222 IAE393222 HQI393222 HGM393222 GWQ393222 GMU393222 GCY393222 FTC393222 FJG393222 EZK393222 EPO393222 EFS393222 DVW393222 DMA393222 DCE393222 CSI393222 CIM393222 BYQ393222 BOU393222 BEY393222 AVC393222 ALG393222 ABK393222 RO393222 HS393222 WUE327686 WKI327686 WAM327686 VQQ327686 VGU327686 UWY327686 UNC327686 UDG327686 TTK327686 TJO327686 SZS327686 SPW327686 SGA327686 RWE327686 RMI327686 RCM327686 QSQ327686 QIU327686 PYY327686 PPC327686 PFG327686 OVK327686 OLO327686 OBS327686 NRW327686 NIA327686 MYE327686 MOI327686 MEM327686 LUQ327686 LKU327686 LAY327686 KRC327686 KHG327686 JXK327686 JNO327686 JDS327686 ITW327686 IKA327686 IAE327686 HQI327686 HGM327686 GWQ327686 GMU327686 GCY327686 FTC327686 FJG327686 EZK327686 EPO327686 EFS327686 DVW327686 DMA327686 DCE327686 CSI327686 CIM327686 BYQ327686 BOU327686 BEY327686 AVC327686 ALG327686 ABK327686 RO327686 HS327686 WUE262150 WKI262150 WAM262150 VQQ262150 VGU262150 UWY262150 UNC262150 UDG262150 TTK262150 TJO262150 SZS262150 SPW262150 SGA262150 RWE262150 RMI262150 RCM262150 QSQ262150 QIU262150 PYY262150 PPC262150 PFG262150 OVK262150 OLO262150 OBS262150 NRW262150 NIA262150 MYE262150 MOI262150 MEM262150 LUQ262150 LKU262150 LAY262150 KRC262150 KHG262150 JXK262150 JNO262150 JDS262150 ITW262150 IKA262150 IAE262150 HQI262150 HGM262150 GWQ262150 GMU262150 GCY262150 FTC262150 FJG262150 EZK262150 EPO262150 EFS262150 DVW262150 DMA262150 DCE262150 CSI262150 CIM262150 BYQ262150 BOU262150 BEY262150 AVC262150 ALG262150 ABK262150 RO262150 HS262150 WUE196614 WKI196614 WAM196614 VQQ196614 VGU196614 UWY196614 UNC196614 UDG196614 TTK196614 TJO196614 SZS196614 SPW196614 SGA196614 RWE196614 RMI196614 RCM196614 QSQ196614 QIU196614 PYY196614 PPC196614 PFG196614 OVK196614 OLO196614 OBS196614 NRW196614 NIA196614 MYE196614 MOI196614 MEM196614 LUQ196614 LKU196614 LAY196614 KRC196614 KHG196614 JXK196614 JNO196614 JDS196614 ITW196614 IKA196614 IAE196614 HQI196614 HGM196614 GWQ196614 GMU196614 GCY196614 FTC196614 FJG196614 EZK196614 EPO196614 EFS196614 DVW196614 DMA196614 DCE196614 CSI196614 CIM196614 BYQ196614 BOU196614 BEY196614 AVC196614 ALG196614 ABK196614 RO196614 HS196614 WUE131078 WKI131078 WAM131078 VQQ131078 VGU131078 UWY131078 UNC131078 UDG131078 TTK131078 TJO131078 SZS131078 SPW131078 SGA131078 RWE131078 RMI131078 RCM131078 QSQ131078 QIU131078 PYY131078 PPC131078 PFG131078 OVK131078 OLO131078 OBS131078 NRW131078 NIA131078 MYE131078 MOI131078 MEM131078 LUQ131078 LKU131078 LAY131078 KRC131078 KHG131078 JXK131078 JNO131078 JDS131078 ITW131078 IKA131078 IAE131078 HQI131078 HGM131078 GWQ131078 GMU131078 GCY131078 FTC131078 FJG131078 EZK131078 EPO131078 EFS131078 DVW131078 DMA131078 DCE131078 CSI131078 CIM131078 BYQ131078 BOU131078 BEY131078 AVC131078 ALG131078 ABK131078 RO131078 HS131078 WUE65542 WKI65542 WAM65542 VQQ65542 VGU65542 UWY65542 UNC65542 UDG65542 TTK65542 TJO65542 SZS65542 SPW65542 SGA65542 RWE65542 RMI65542 RCM65542 QSQ65542 QIU65542 PYY65542 PPC65542 PFG65542 OVK65542 OLO65542 OBS65542 NRW65542 NIA65542 MYE65542 MOI65542 MEM65542 LUQ65542 LKU65542 LAY65542 KRC65542 KHG65542 JXK65542 JNO65542 JDS65542 ITW65542 IKA65542 IAE65542 HQI65542 HGM65542 GWQ65542 GMU65542 GCY65542 FTC65542 FJG65542 EZK65542 EPO65542 EFS65542 DVW65542 DMA65542 DCE65542 CSI65542 CIM65542 BYQ65542 BOU65542 BEY65542 AVC65542 ALG65542 ABK65542 RO65542 HS65542 A131078 A196614 A262150 A327686 A393222 A458758 A524294 A589830 A655366 A720902 A786438 A851974 A917510 A983046 A65542 A6 WUE6 WKI6 WAM6 VQQ6 VGU6 UWY6 UNC6 UDG6 TTK6 TJO6 SZS6 SPW6 SGA6 RWE6 RMI6 RCM6 QSQ6 QIU6 PYY6 PPC6 PFG6 OVK6 OLO6 OBS6 NRW6 NIA6 MYE6 MOI6 MEM6 LUQ6 LKU6 LAY6 KRC6 KHG6 JXK6 JNO6 JDS6 ITW6 IKA6 IAE6 HQI6 HGM6 GWQ6 GMU6 GCY6 FTC6 FJG6 EZK6 EPO6 EFS6 DVW6 DMA6 DCE6 CSI6 CIM6 BYQ6 BOU6 BEY6 AVC6 ALG6 ABK6 RO6 HS6"/>
    <dataValidation allowBlank="1" showInputMessage="1" showErrorMessage="1" promptTitle="COMPONENTE PLAN MPIO" prompt="Estos tres ítems hacen referencia a la ubicación de la línea estratégica del plan de Metrosalud en el Plan de Desarrollo Municipal. " sqref="WUE983045:WUF983045 WKI983045:WKJ983045 WAM983045:WAN983045 VQQ983045:VQR983045 VGU983045:VGV983045 UWY983045:UWZ983045 UNC983045:UND983045 UDG983045:UDH983045 TTK983045:TTL983045 TJO983045:TJP983045 SZS983045:SZT983045 SPW983045:SPX983045 SGA983045:SGB983045 RWE983045:RWF983045 RMI983045:RMJ983045 RCM983045:RCN983045 QSQ983045:QSR983045 QIU983045:QIV983045 PYY983045:PYZ983045 PPC983045:PPD983045 PFG983045:PFH983045 OVK983045:OVL983045 OLO983045:OLP983045 OBS983045:OBT983045 NRW983045:NRX983045 NIA983045:NIB983045 MYE983045:MYF983045 MOI983045:MOJ983045 MEM983045:MEN983045 LUQ983045:LUR983045 LKU983045:LKV983045 LAY983045:LAZ983045 KRC983045:KRD983045 KHG983045:KHH983045 JXK983045:JXL983045 JNO983045:JNP983045 JDS983045:JDT983045 ITW983045:ITX983045 IKA983045:IKB983045 IAE983045:IAF983045 HQI983045:HQJ983045 HGM983045:HGN983045 GWQ983045:GWR983045 GMU983045:GMV983045 GCY983045:GCZ983045 FTC983045:FTD983045 FJG983045:FJH983045 EZK983045:EZL983045 EPO983045:EPP983045 EFS983045:EFT983045 DVW983045:DVX983045 DMA983045:DMB983045 DCE983045:DCF983045 CSI983045:CSJ983045 CIM983045:CIN983045 BYQ983045:BYR983045 BOU983045:BOV983045 BEY983045:BEZ983045 AVC983045:AVD983045 ALG983045:ALH983045 ABK983045:ABL983045 RO983045:RP983045 HS983045:HT983045 WUE917509:WUF917509 WKI917509:WKJ917509 WAM917509:WAN917509 VQQ917509:VQR917509 VGU917509:VGV917509 UWY917509:UWZ917509 UNC917509:UND917509 UDG917509:UDH917509 TTK917509:TTL917509 TJO917509:TJP917509 SZS917509:SZT917509 SPW917509:SPX917509 SGA917509:SGB917509 RWE917509:RWF917509 RMI917509:RMJ917509 RCM917509:RCN917509 QSQ917509:QSR917509 QIU917509:QIV917509 PYY917509:PYZ917509 PPC917509:PPD917509 PFG917509:PFH917509 OVK917509:OVL917509 OLO917509:OLP917509 OBS917509:OBT917509 NRW917509:NRX917509 NIA917509:NIB917509 MYE917509:MYF917509 MOI917509:MOJ917509 MEM917509:MEN917509 LUQ917509:LUR917509 LKU917509:LKV917509 LAY917509:LAZ917509 KRC917509:KRD917509 KHG917509:KHH917509 JXK917509:JXL917509 JNO917509:JNP917509 JDS917509:JDT917509 ITW917509:ITX917509 IKA917509:IKB917509 IAE917509:IAF917509 HQI917509:HQJ917509 HGM917509:HGN917509 GWQ917509:GWR917509 GMU917509:GMV917509 GCY917509:GCZ917509 FTC917509:FTD917509 FJG917509:FJH917509 EZK917509:EZL917509 EPO917509:EPP917509 EFS917509:EFT917509 DVW917509:DVX917509 DMA917509:DMB917509 DCE917509:DCF917509 CSI917509:CSJ917509 CIM917509:CIN917509 BYQ917509:BYR917509 BOU917509:BOV917509 BEY917509:BEZ917509 AVC917509:AVD917509 ALG917509:ALH917509 ABK917509:ABL917509 RO917509:RP917509 HS917509:HT917509 WUE851973:WUF851973 WKI851973:WKJ851973 WAM851973:WAN851973 VQQ851973:VQR851973 VGU851973:VGV851973 UWY851973:UWZ851973 UNC851973:UND851973 UDG851973:UDH851973 TTK851973:TTL851973 TJO851973:TJP851973 SZS851973:SZT851973 SPW851973:SPX851973 SGA851973:SGB851973 RWE851973:RWF851973 RMI851973:RMJ851973 RCM851973:RCN851973 QSQ851973:QSR851973 QIU851973:QIV851973 PYY851973:PYZ851973 PPC851973:PPD851973 PFG851973:PFH851973 OVK851973:OVL851973 OLO851973:OLP851973 OBS851973:OBT851973 NRW851973:NRX851973 NIA851973:NIB851973 MYE851973:MYF851973 MOI851973:MOJ851973 MEM851973:MEN851973 LUQ851973:LUR851973 LKU851973:LKV851973 LAY851973:LAZ851973 KRC851973:KRD851973 KHG851973:KHH851973 JXK851973:JXL851973 JNO851973:JNP851973 JDS851973:JDT851973 ITW851973:ITX851973 IKA851973:IKB851973 IAE851973:IAF851973 HQI851973:HQJ851973 HGM851973:HGN851973 GWQ851973:GWR851973 GMU851973:GMV851973 GCY851973:GCZ851973 FTC851973:FTD851973 FJG851973:FJH851973 EZK851973:EZL851973 EPO851973:EPP851973 EFS851973:EFT851973 DVW851973:DVX851973 DMA851973:DMB851973 DCE851973:DCF851973 CSI851973:CSJ851973 CIM851973:CIN851973 BYQ851973:BYR851973 BOU851973:BOV851973 BEY851973:BEZ851973 AVC851973:AVD851973 ALG851973:ALH851973 ABK851973:ABL851973 RO851973:RP851973 HS851973:HT851973 WUE786437:WUF786437 WKI786437:WKJ786437 WAM786437:WAN786437 VQQ786437:VQR786437 VGU786437:VGV786437 UWY786437:UWZ786437 UNC786437:UND786437 UDG786437:UDH786437 TTK786437:TTL786437 TJO786437:TJP786437 SZS786437:SZT786437 SPW786437:SPX786437 SGA786437:SGB786437 RWE786437:RWF786437 RMI786437:RMJ786437 RCM786437:RCN786437 QSQ786437:QSR786437 QIU786437:QIV786437 PYY786437:PYZ786437 PPC786437:PPD786437 PFG786437:PFH786437 OVK786437:OVL786437 OLO786437:OLP786437 OBS786437:OBT786437 NRW786437:NRX786437 NIA786437:NIB786437 MYE786437:MYF786437 MOI786437:MOJ786437 MEM786437:MEN786437 LUQ786437:LUR786437 LKU786437:LKV786437 LAY786437:LAZ786437 KRC786437:KRD786437 KHG786437:KHH786437 JXK786437:JXL786437 JNO786437:JNP786437 JDS786437:JDT786437 ITW786437:ITX786437 IKA786437:IKB786437 IAE786437:IAF786437 HQI786437:HQJ786437 HGM786437:HGN786437 GWQ786437:GWR786437 GMU786437:GMV786437 GCY786437:GCZ786437 FTC786437:FTD786437 FJG786437:FJH786437 EZK786437:EZL786437 EPO786437:EPP786437 EFS786437:EFT786437 DVW786437:DVX786437 DMA786437:DMB786437 DCE786437:DCF786437 CSI786437:CSJ786437 CIM786437:CIN786437 BYQ786437:BYR786437 BOU786437:BOV786437 BEY786437:BEZ786437 AVC786437:AVD786437 ALG786437:ALH786437 ABK786437:ABL786437 RO786437:RP786437 HS786437:HT786437 WUE720901:WUF720901 WKI720901:WKJ720901 WAM720901:WAN720901 VQQ720901:VQR720901 VGU720901:VGV720901 UWY720901:UWZ720901 UNC720901:UND720901 UDG720901:UDH720901 TTK720901:TTL720901 TJO720901:TJP720901 SZS720901:SZT720901 SPW720901:SPX720901 SGA720901:SGB720901 RWE720901:RWF720901 RMI720901:RMJ720901 RCM720901:RCN720901 QSQ720901:QSR720901 QIU720901:QIV720901 PYY720901:PYZ720901 PPC720901:PPD720901 PFG720901:PFH720901 OVK720901:OVL720901 OLO720901:OLP720901 OBS720901:OBT720901 NRW720901:NRX720901 NIA720901:NIB720901 MYE720901:MYF720901 MOI720901:MOJ720901 MEM720901:MEN720901 LUQ720901:LUR720901 LKU720901:LKV720901 LAY720901:LAZ720901 KRC720901:KRD720901 KHG720901:KHH720901 JXK720901:JXL720901 JNO720901:JNP720901 JDS720901:JDT720901 ITW720901:ITX720901 IKA720901:IKB720901 IAE720901:IAF720901 HQI720901:HQJ720901 HGM720901:HGN720901 GWQ720901:GWR720901 GMU720901:GMV720901 GCY720901:GCZ720901 FTC720901:FTD720901 FJG720901:FJH720901 EZK720901:EZL720901 EPO720901:EPP720901 EFS720901:EFT720901 DVW720901:DVX720901 DMA720901:DMB720901 DCE720901:DCF720901 CSI720901:CSJ720901 CIM720901:CIN720901 BYQ720901:BYR720901 BOU720901:BOV720901 BEY720901:BEZ720901 AVC720901:AVD720901 ALG720901:ALH720901 ABK720901:ABL720901 RO720901:RP720901 HS720901:HT720901 WUE655365:WUF655365 WKI655365:WKJ655365 WAM655365:WAN655365 VQQ655365:VQR655365 VGU655365:VGV655365 UWY655365:UWZ655365 UNC655365:UND655365 UDG655365:UDH655365 TTK655365:TTL655365 TJO655365:TJP655365 SZS655365:SZT655365 SPW655365:SPX655365 SGA655365:SGB655365 RWE655365:RWF655365 RMI655365:RMJ655365 RCM655365:RCN655365 QSQ655365:QSR655365 QIU655365:QIV655365 PYY655365:PYZ655365 PPC655365:PPD655365 PFG655365:PFH655365 OVK655365:OVL655365 OLO655365:OLP655365 OBS655365:OBT655365 NRW655365:NRX655365 NIA655365:NIB655365 MYE655365:MYF655365 MOI655365:MOJ655365 MEM655365:MEN655365 LUQ655365:LUR655365 LKU655365:LKV655365 LAY655365:LAZ655365 KRC655365:KRD655365 KHG655365:KHH655365 JXK655365:JXL655365 JNO655365:JNP655365 JDS655365:JDT655365 ITW655365:ITX655365 IKA655365:IKB655365 IAE655365:IAF655365 HQI655365:HQJ655365 HGM655365:HGN655365 GWQ655365:GWR655365 GMU655365:GMV655365 GCY655365:GCZ655365 FTC655365:FTD655365 FJG655365:FJH655365 EZK655365:EZL655365 EPO655365:EPP655365 EFS655365:EFT655365 DVW655365:DVX655365 DMA655365:DMB655365 DCE655365:DCF655365 CSI655365:CSJ655365 CIM655365:CIN655365 BYQ655365:BYR655365 BOU655365:BOV655365 BEY655365:BEZ655365 AVC655365:AVD655365 ALG655365:ALH655365 ABK655365:ABL655365 RO655365:RP655365 HS655365:HT655365 WUE589829:WUF589829 WKI589829:WKJ589829 WAM589829:WAN589829 VQQ589829:VQR589829 VGU589829:VGV589829 UWY589829:UWZ589829 UNC589829:UND589829 UDG589829:UDH589829 TTK589829:TTL589829 TJO589829:TJP589829 SZS589829:SZT589829 SPW589829:SPX589829 SGA589829:SGB589829 RWE589829:RWF589829 RMI589829:RMJ589829 RCM589829:RCN589829 QSQ589829:QSR589829 QIU589829:QIV589829 PYY589829:PYZ589829 PPC589829:PPD589829 PFG589829:PFH589829 OVK589829:OVL589829 OLO589829:OLP589829 OBS589829:OBT589829 NRW589829:NRX589829 NIA589829:NIB589829 MYE589829:MYF589829 MOI589829:MOJ589829 MEM589829:MEN589829 LUQ589829:LUR589829 LKU589829:LKV589829 LAY589829:LAZ589829 KRC589829:KRD589829 KHG589829:KHH589829 JXK589829:JXL589829 JNO589829:JNP589829 JDS589829:JDT589829 ITW589829:ITX589829 IKA589829:IKB589829 IAE589829:IAF589829 HQI589829:HQJ589829 HGM589829:HGN589829 GWQ589829:GWR589829 GMU589829:GMV589829 GCY589829:GCZ589829 FTC589829:FTD589829 FJG589829:FJH589829 EZK589829:EZL589829 EPO589829:EPP589829 EFS589829:EFT589829 DVW589829:DVX589829 DMA589829:DMB589829 DCE589829:DCF589829 CSI589829:CSJ589829 CIM589829:CIN589829 BYQ589829:BYR589829 BOU589829:BOV589829 BEY589829:BEZ589829 AVC589829:AVD589829 ALG589829:ALH589829 ABK589829:ABL589829 RO589829:RP589829 HS589829:HT589829 WUE524293:WUF524293 WKI524293:WKJ524293 WAM524293:WAN524293 VQQ524293:VQR524293 VGU524293:VGV524293 UWY524293:UWZ524293 UNC524293:UND524293 UDG524293:UDH524293 TTK524293:TTL524293 TJO524293:TJP524293 SZS524293:SZT524293 SPW524293:SPX524293 SGA524293:SGB524293 RWE524293:RWF524293 RMI524293:RMJ524293 RCM524293:RCN524293 QSQ524293:QSR524293 QIU524293:QIV524293 PYY524293:PYZ524293 PPC524293:PPD524293 PFG524293:PFH524293 OVK524293:OVL524293 OLO524293:OLP524293 OBS524293:OBT524293 NRW524293:NRX524293 NIA524293:NIB524293 MYE524293:MYF524293 MOI524293:MOJ524293 MEM524293:MEN524293 LUQ524293:LUR524293 LKU524293:LKV524293 LAY524293:LAZ524293 KRC524293:KRD524293 KHG524293:KHH524293 JXK524293:JXL524293 JNO524293:JNP524293 JDS524293:JDT524293 ITW524293:ITX524293 IKA524293:IKB524293 IAE524293:IAF524293 HQI524293:HQJ524293 HGM524293:HGN524293 GWQ524293:GWR524293 GMU524293:GMV524293 GCY524293:GCZ524293 FTC524293:FTD524293 FJG524293:FJH524293 EZK524293:EZL524293 EPO524293:EPP524293 EFS524293:EFT524293 DVW524293:DVX524293 DMA524293:DMB524293 DCE524293:DCF524293 CSI524293:CSJ524293 CIM524293:CIN524293 BYQ524293:BYR524293 BOU524293:BOV524293 BEY524293:BEZ524293 AVC524293:AVD524293 ALG524293:ALH524293 ABK524293:ABL524293 RO524293:RP524293 HS524293:HT524293 WUE458757:WUF458757 WKI458757:WKJ458757 WAM458757:WAN458757 VQQ458757:VQR458757 VGU458757:VGV458757 UWY458757:UWZ458757 UNC458757:UND458757 UDG458757:UDH458757 TTK458757:TTL458757 TJO458757:TJP458757 SZS458757:SZT458757 SPW458757:SPX458757 SGA458757:SGB458757 RWE458757:RWF458757 RMI458757:RMJ458757 RCM458757:RCN458757 QSQ458757:QSR458757 QIU458757:QIV458757 PYY458757:PYZ458757 PPC458757:PPD458757 PFG458757:PFH458757 OVK458757:OVL458757 OLO458757:OLP458757 OBS458757:OBT458757 NRW458757:NRX458757 NIA458757:NIB458757 MYE458757:MYF458757 MOI458757:MOJ458757 MEM458757:MEN458757 LUQ458757:LUR458757 LKU458757:LKV458757 LAY458757:LAZ458757 KRC458757:KRD458757 KHG458757:KHH458757 JXK458757:JXL458757 JNO458757:JNP458757 JDS458757:JDT458757 ITW458757:ITX458757 IKA458757:IKB458757 IAE458757:IAF458757 HQI458757:HQJ458757 HGM458757:HGN458757 GWQ458757:GWR458757 GMU458757:GMV458757 GCY458757:GCZ458757 FTC458757:FTD458757 FJG458757:FJH458757 EZK458757:EZL458757 EPO458757:EPP458757 EFS458757:EFT458757 DVW458757:DVX458757 DMA458757:DMB458757 DCE458757:DCF458757 CSI458757:CSJ458757 CIM458757:CIN458757 BYQ458757:BYR458757 BOU458757:BOV458757 BEY458757:BEZ458757 AVC458757:AVD458757 ALG458757:ALH458757 ABK458757:ABL458757 RO458757:RP458757 HS458757:HT458757 WUE393221:WUF393221 WKI393221:WKJ393221 WAM393221:WAN393221 VQQ393221:VQR393221 VGU393221:VGV393221 UWY393221:UWZ393221 UNC393221:UND393221 UDG393221:UDH393221 TTK393221:TTL393221 TJO393221:TJP393221 SZS393221:SZT393221 SPW393221:SPX393221 SGA393221:SGB393221 RWE393221:RWF393221 RMI393221:RMJ393221 RCM393221:RCN393221 QSQ393221:QSR393221 QIU393221:QIV393221 PYY393221:PYZ393221 PPC393221:PPD393221 PFG393221:PFH393221 OVK393221:OVL393221 OLO393221:OLP393221 OBS393221:OBT393221 NRW393221:NRX393221 NIA393221:NIB393221 MYE393221:MYF393221 MOI393221:MOJ393221 MEM393221:MEN393221 LUQ393221:LUR393221 LKU393221:LKV393221 LAY393221:LAZ393221 KRC393221:KRD393221 KHG393221:KHH393221 JXK393221:JXL393221 JNO393221:JNP393221 JDS393221:JDT393221 ITW393221:ITX393221 IKA393221:IKB393221 IAE393221:IAF393221 HQI393221:HQJ393221 HGM393221:HGN393221 GWQ393221:GWR393221 GMU393221:GMV393221 GCY393221:GCZ393221 FTC393221:FTD393221 FJG393221:FJH393221 EZK393221:EZL393221 EPO393221:EPP393221 EFS393221:EFT393221 DVW393221:DVX393221 DMA393221:DMB393221 DCE393221:DCF393221 CSI393221:CSJ393221 CIM393221:CIN393221 BYQ393221:BYR393221 BOU393221:BOV393221 BEY393221:BEZ393221 AVC393221:AVD393221 ALG393221:ALH393221 ABK393221:ABL393221 RO393221:RP393221 HS393221:HT393221 WUE327685:WUF327685 WKI327685:WKJ327685 WAM327685:WAN327685 VQQ327685:VQR327685 VGU327685:VGV327685 UWY327685:UWZ327685 UNC327685:UND327685 UDG327685:UDH327685 TTK327685:TTL327685 TJO327685:TJP327685 SZS327685:SZT327685 SPW327685:SPX327685 SGA327685:SGB327685 RWE327685:RWF327685 RMI327685:RMJ327685 RCM327685:RCN327685 QSQ327685:QSR327685 QIU327685:QIV327685 PYY327685:PYZ327685 PPC327685:PPD327685 PFG327685:PFH327685 OVK327685:OVL327685 OLO327685:OLP327685 OBS327685:OBT327685 NRW327685:NRX327685 NIA327685:NIB327685 MYE327685:MYF327685 MOI327685:MOJ327685 MEM327685:MEN327685 LUQ327685:LUR327685 LKU327685:LKV327685 LAY327685:LAZ327685 KRC327685:KRD327685 KHG327685:KHH327685 JXK327685:JXL327685 JNO327685:JNP327685 JDS327685:JDT327685 ITW327685:ITX327685 IKA327685:IKB327685 IAE327685:IAF327685 HQI327685:HQJ327685 HGM327685:HGN327685 GWQ327685:GWR327685 GMU327685:GMV327685 GCY327685:GCZ327685 FTC327685:FTD327685 FJG327685:FJH327685 EZK327685:EZL327685 EPO327685:EPP327685 EFS327685:EFT327685 DVW327685:DVX327685 DMA327685:DMB327685 DCE327685:DCF327685 CSI327685:CSJ327685 CIM327685:CIN327685 BYQ327685:BYR327685 BOU327685:BOV327685 BEY327685:BEZ327685 AVC327685:AVD327685 ALG327685:ALH327685 ABK327685:ABL327685 RO327685:RP327685 HS327685:HT327685 WUE262149:WUF262149 WKI262149:WKJ262149 WAM262149:WAN262149 VQQ262149:VQR262149 VGU262149:VGV262149 UWY262149:UWZ262149 UNC262149:UND262149 UDG262149:UDH262149 TTK262149:TTL262149 TJO262149:TJP262149 SZS262149:SZT262149 SPW262149:SPX262149 SGA262149:SGB262149 RWE262149:RWF262149 RMI262149:RMJ262149 RCM262149:RCN262149 QSQ262149:QSR262149 QIU262149:QIV262149 PYY262149:PYZ262149 PPC262149:PPD262149 PFG262149:PFH262149 OVK262149:OVL262149 OLO262149:OLP262149 OBS262149:OBT262149 NRW262149:NRX262149 NIA262149:NIB262149 MYE262149:MYF262149 MOI262149:MOJ262149 MEM262149:MEN262149 LUQ262149:LUR262149 LKU262149:LKV262149 LAY262149:LAZ262149 KRC262149:KRD262149 KHG262149:KHH262149 JXK262149:JXL262149 JNO262149:JNP262149 JDS262149:JDT262149 ITW262149:ITX262149 IKA262149:IKB262149 IAE262149:IAF262149 HQI262149:HQJ262149 HGM262149:HGN262149 GWQ262149:GWR262149 GMU262149:GMV262149 GCY262149:GCZ262149 FTC262149:FTD262149 FJG262149:FJH262149 EZK262149:EZL262149 EPO262149:EPP262149 EFS262149:EFT262149 DVW262149:DVX262149 DMA262149:DMB262149 DCE262149:DCF262149 CSI262149:CSJ262149 CIM262149:CIN262149 BYQ262149:BYR262149 BOU262149:BOV262149 BEY262149:BEZ262149 AVC262149:AVD262149 ALG262149:ALH262149 ABK262149:ABL262149 RO262149:RP262149 HS262149:HT262149 WUE196613:WUF196613 WKI196613:WKJ196613 WAM196613:WAN196613 VQQ196613:VQR196613 VGU196613:VGV196613 UWY196613:UWZ196613 UNC196613:UND196613 UDG196613:UDH196613 TTK196613:TTL196613 TJO196613:TJP196613 SZS196613:SZT196613 SPW196613:SPX196613 SGA196613:SGB196613 RWE196613:RWF196613 RMI196613:RMJ196613 RCM196613:RCN196613 QSQ196613:QSR196613 QIU196613:QIV196613 PYY196613:PYZ196613 PPC196613:PPD196613 PFG196613:PFH196613 OVK196613:OVL196613 OLO196613:OLP196613 OBS196613:OBT196613 NRW196613:NRX196613 NIA196613:NIB196613 MYE196613:MYF196613 MOI196613:MOJ196613 MEM196613:MEN196613 LUQ196613:LUR196613 LKU196613:LKV196613 LAY196613:LAZ196613 KRC196613:KRD196613 KHG196613:KHH196613 JXK196613:JXL196613 JNO196613:JNP196613 JDS196613:JDT196613 ITW196613:ITX196613 IKA196613:IKB196613 IAE196613:IAF196613 HQI196613:HQJ196613 HGM196613:HGN196613 GWQ196613:GWR196613 GMU196613:GMV196613 GCY196613:GCZ196613 FTC196613:FTD196613 FJG196613:FJH196613 EZK196613:EZL196613 EPO196613:EPP196613 EFS196613:EFT196613 DVW196613:DVX196613 DMA196613:DMB196613 DCE196613:DCF196613 CSI196613:CSJ196613 CIM196613:CIN196613 BYQ196613:BYR196613 BOU196613:BOV196613 BEY196613:BEZ196613 AVC196613:AVD196613 ALG196613:ALH196613 ABK196613:ABL196613 RO196613:RP196613 HS196613:HT196613 WUE131077:WUF131077 WKI131077:WKJ131077 WAM131077:WAN131077 VQQ131077:VQR131077 VGU131077:VGV131077 UWY131077:UWZ131077 UNC131077:UND131077 UDG131077:UDH131077 TTK131077:TTL131077 TJO131077:TJP131077 SZS131077:SZT131077 SPW131077:SPX131077 SGA131077:SGB131077 RWE131077:RWF131077 RMI131077:RMJ131077 RCM131077:RCN131077 QSQ131077:QSR131077 QIU131077:QIV131077 PYY131077:PYZ131077 PPC131077:PPD131077 PFG131077:PFH131077 OVK131077:OVL131077 OLO131077:OLP131077 OBS131077:OBT131077 NRW131077:NRX131077 NIA131077:NIB131077 MYE131077:MYF131077 MOI131077:MOJ131077 MEM131077:MEN131077 LUQ131077:LUR131077 LKU131077:LKV131077 LAY131077:LAZ131077 KRC131077:KRD131077 KHG131077:KHH131077 JXK131077:JXL131077 JNO131077:JNP131077 JDS131077:JDT131077 ITW131077:ITX131077 IKA131077:IKB131077 IAE131077:IAF131077 HQI131077:HQJ131077 HGM131077:HGN131077 GWQ131077:GWR131077 GMU131077:GMV131077 GCY131077:GCZ131077 FTC131077:FTD131077 FJG131077:FJH131077 EZK131077:EZL131077 EPO131077:EPP131077 EFS131077:EFT131077 DVW131077:DVX131077 DMA131077:DMB131077 DCE131077:DCF131077 CSI131077:CSJ131077 CIM131077:CIN131077 BYQ131077:BYR131077 BOU131077:BOV131077 BEY131077:BEZ131077 AVC131077:AVD131077 ALG131077:ALH131077 ABK131077:ABL131077 RO131077:RP131077 HS131077:HT131077 WUE65541:WUF65541 WKI65541:WKJ65541 WAM65541:WAN65541 VQQ65541:VQR65541 VGU65541:VGV65541 UWY65541:UWZ65541 UNC65541:UND65541 UDG65541:UDH65541 TTK65541:TTL65541 TJO65541:TJP65541 SZS65541:SZT65541 SPW65541:SPX65541 SGA65541:SGB65541 RWE65541:RWF65541 RMI65541:RMJ65541 RCM65541:RCN65541 QSQ65541:QSR65541 QIU65541:QIV65541 PYY65541:PYZ65541 PPC65541:PPD65541 PFG65541:PFH65541 OVK65541:OVL65541 OLO65541:OLP65541 OBS65541:OBT65541 NRW65541:NRX65541 NIA65541:NIB65541 MYE65541:MYF65541 MOI65541:MOJ65541 MEM65541:MEN65541 LUQ65541:LUR65541 LKU65541:LKV65541 LAY65541:LAZ65541 KRC65541:KRD65541 KHG65541:KHH65541 JXK65541:JXL65541 JNO65541:JNP65541 JDS65541:JDT65541 ITW65541:ITX65541 IKA65541:IKB65541 IAE65541:IAF65541 HQI65541:HQJ65541 HGM65541:HGN65541 GWQ65541:GWR65541 GMU65541:GMV65541 GCY65541:GCZ65541 FTC65541:FTD65541 FJG65541:FJH65541 EZK65541:EZL65541 EPO65541:EPP65541 EFS65541:EFT65541 DVW65541:DVX65541 DMA65541:DMB65541 DCE65541:DCF65541 CSI65541:CSJ65541 CIM65541:CIN65541 BYQ65541:BYR65541 BOU65541:BOV65541 BEY65541:BEZ65541 AVC65541:AVD65541 ALG65541:ALH65541 ABK65541:ABL65541 RO65541:RP65541 HS65541:HT65541 A131077:B131077 A196613:B196613 A262149:B262149 A327685:B327685 A393221:B393221 A458757:B458757 A524293:B524293 A589829:B589829 A655365:B655365 A720901:B720901 A786437:B786437 A851973:B851973 A917509:B917509 A983045:B983045 A65541:B65541 A5:B5 WUE5:WUF5 WKI5:WKJ5 WAM5:WAN5 VQQ5:VQR5 VGU5:VGV5 UWY5:UWZ5 UNC5:UND5 UDG5:UDH5 TTK5:TTL5 TJO5:TJP5 SZS5:SZT5 SPW5:SPX5 SGA5:SGB5 RWE5:RWF5 RMI5:RMJ5 RCM5:RCN5 QSQ5:QSR5 QIU5:QIV5 PYY5:PYZ5 PPC5:PPD5 PFG5:PFH5 OVK5:OVL5 OLO5:OLP5 OBS5:OBT5 NRW5:NRX5 NIA5:NIB5 MYE5:MYF5 MOI5:MOJ5 MEM5:MEN5 LUQ5:LUR5 LKU5:LKV5 LAY5:LAZ5 KRC5:KRD5 KHG5:KHH5 JXK5:JXL5 JNO5:JNP5 JDS5:JDT5 ITW5:ITX5 IKA5:IKB5 IAE5:IAF5 HQI5:HQJ5 HGM5:HGN5 GWQ5:GWR5 GMU5:GMV5 GCY5:GCZ5 FTC5:FTD5 FJG5:FJH5 EZK5:EZL5 EPO5:EPP5 EFS5:EFT5 DVW5:DVX5 DMA5:DMB5 DCE5:DCF5 CSI5:CSJ5 CIM5:CIN5 BYQ5:BYR5 BOU5:BOV5 BEY5:BEZ5 AVC5:AVD5 ALG5:ALH5 ABK5:ABL5 RO5:RP5 HS5:HT5"/>
    <dataValidation allowBlank="1" showErrorMessage="1" sqref="IK23:IK26 J23:K27 A23:A26 J29 F24 C27:D27 C23:D25 H23:I25 K28:K29 B23:B29 C28:C29 ID23:II29 RZ23:SE29 ABV23:ACA29 ALR23:ALW29 AVN23:AVS29 BFJ23:BFO29 BPF23:BPK29 BZB23:BZG29 CIX23:CJC29 CST23:CSY29 DCP23:DCU29 DML23:DMQ29 DWH23:DWM29 EGD23:EGI29 EPZ23:EQE29 EZV23:FAA29 FJR23:FJW29 FTN23:FTS29 GDJ23:GDO29 GNF23:GNK29 GXB23:GXG29 HGX23:HHC29 HQT23:HQY29 IAP23:IAU29 IKL23:IKQ29 IUH23:IUM29 JED23:JEI29 JNZ23:JOE29 JXV23:JYA29 KHR23:KHW29 KRN23:KRS29 LBJ23:LBO29 LLF23:LLK29 LVB23:LVG29 MEX23:MFC29 MOT23:MOY29 MYP23:MYU29 NIL23:NIQ29 NSH23:NSM29 OCD23:OCI29 OLZ23:OME29 OVV23:OWA29 PFR23:PFW29 PPN23:PPS29 PZJ23:PZO29 QJF23:QJK29 QTB23:QTG29 RCX23:RDC29 RMT23:RMY29 RWP23:RWU29 SGL23:SGQ29 SQH23:SQM29 TAD23:TAI29 TJZ23:TKE29 TTV23:TUA29 UDR23:UDW29 UNN23:UNS29 UXJ23:UXO29 VHF23:VHK29 VRB23:VRG29 WAX23:WBC29 WKT23:WKY29 WUP23:WUU29 HT23:HT29 RP23:RP29 ABL23:ABL29 ALH23:ALH29 AVD23:AVD29 BEZ23:BEZ29 BOV23:BOV29 BYR23:BYR29 CIN23:CIN29 CSJ23:CSJ29 DCF23:DCF29 DMB23:DMB29 DVX23:DVX29 EFT23:EFT29 EPP23:EPP29 EZL23:EZL29 FJH23:FJH29 FTD23:FTD29 GCZ23:GCZ29 GMV23:GMV29 GWR23:GWR29 HGN23:HGN29 HQJ23:HQJ29 IAF23:IAF29 IKB23:IKB29 ITX23:ITX29 JDT23:JDT29 JNP23:JNP29 JXL23:JXL29 KHH23:KHH29 KRD23:KRD29 LAZ23:LAZ29 LKV23:LKV29 LUR23:LUR29 MEN23:MEN29 MOJ23:MOJ29 MYF23:MYF29 NIB23:NIB29 NRX23:NRX29 OBT23:OBT29 OLP23:OLP29 OVL23:OVL29 PFH23:PFH29 PPD23:PPD29 PYZ23:PYZ29 QIV23:QIV29 QSR23:QSR29 RCN23:RCN29 RMJ23:RMJ29 RWF23:RWF29 SGB23:SGB29 SPX23:SPX29 SZT23:SZT29 TJP23:TJP29 TTL23:TTL29 UDH23:UDH29 UND23:UND29 UWZ23:UWZ29 VGV23:VGV29 VQR23:VQR29 WAN23:WAN29 WKJ23:WKJ29 WUF23:WUF29 HU28:HU29 RQ28:RQ29 ABM28:ABM29 ALI28:ALI29 AVE28:AVE29 BFA28:BFA29 BOW28:BOW29 BYS28:BYS29 CIO28:CIO29 CSK28:CSK29 DCG28:DCG29 DMC28:DMC29 DVY28:DVY29 EFU28:EFU29 EPQ28:EPQ29 EZM28:EZM29 FJI28:FJI29 FTE28:FTE29 GDA28:GDA29 GMW28:GMW29 GWS28:GWS29 HGO28:HGO29 HQK28:HQK29 IAG28:IAG29 IKC28:IKC29 ITY28:ITY29 JDU28:JDU29 JNQ28:JNQ29 JXM28:JXM29 KHI28:KHI29 KRE28:KRE29 LBA28:LBA29 LKW28:LKW29 LUS28:LUS29 MEO28:MEO29 MOK28:MOK29 MYG28:MYG29 NIC28:NIC29 NRY28:NRY29 OBU28:OBU29 OLQ28:OLQ29 OVM28:OVM29 PFI28:PFI29 PPE28:PPE29 PZA28:PZA29 QIW28:QIW29 QSS28:QSS29 RCO28:RCO29 RMK28:RMK29 RWG28:RWG29 SGC28:SGC29 SPY28:SPY29 SZU28:SZU29 TJQ28:TJQ29 TTM28:TTM29 UDI28:UDI29 UNE28:UNE29 UXA28:UXA29 VGW28:VGW29 VQS28:VQS29 WAO28:WAO29 WKK28:WKK29 WUG28:WUG29 IJ27:IK29 SF27:SG29 ACB27:ACC29 ALX27:ALY29 AVT27:AVU29 BFP27:BFQ29 BPL27:BPM29 BZH27:BZI29 CJD27:CJE29 CSZ27:CTA29 DCV27:DCW29 DMR27:DMS29 DWN27:DWO29 EGJ27:EGK29 EQF27:EQG29 FAB27:FAC29 FJX27:FJY29 FTT27:FTU29 GDP27:GDQ29 GNL27:GNM29 GXH27:GXI29 HHD27:HHE29 HQZ27:HRA29 IAV27:IAW29 IKR27:IKS29 IUN27:IUO29 JEJ27:JEK29 JOF27:JOG29 JYB27:JYC29 KHX27:KHY29 KRT27:KRU29 LBP27:LBQ29 LLL27:LLM29 LVH27:LVI29 MFD27:MFE29 MOZ27:MPA29 MYV27:MYW29 NIR27:NIS29 NSN27:NSO29 OCJ27:OCK29 OMF27:OMG29 OWB27:OWC29 PFX27:PFY29 PPT27:PPU29 PZP27:PZQ29 QJL27:QJM29 QTH27:QTI29 RDD27:RDE29 RMZ27:RNA29 RWV27:RWW29 SGR27:SGS29 SQN27:SQO29 TAJ27:TAK29 TKF27:TKG29 TUB27:TUC29 UDX27:UDY29 UNT27:UNU29 UXP27:UXQ29 VHL27:VHM29 VRH27:VRI29 WBD27:WBE29 WKZ27:WLA29 WUV27:WUW29 WAU23:WAV27 VQY23:VQZ27 VHC23:VHD27 UXG23:UXH27 UNK23:UNL27 UDO23:UDP27 TTS23:TTT27 TJW23:TJX27 TAA23:TAB27 SQE23:SQF27 SGI23:SGJ27 RWM23:RWN27 RMQ23:RMR27 RCU23:RCV27 QSY23:QSZ27 QJC23:QJD27 PZG23:PZH27 PPK23:PPL27 PFO23:PFP27 OVS23:OVT27 OLW23:OLX27 OCA23:OCB27 NSE23:NSF27 NII23:NIJ27 MYM23:MYN27 MOQ23:MOR27 MEU23:MEV27 LUY23:LUZ27 LLC23:LLD27 LBG23:LBH27 KRK23:KRL27 KHO23:KHP27 JXS23:JXT27 JNW23:JNX27 JEA23:JEB27 IUE23:IUF27 IKI23:IKJ27 IAM23:IAN27 HQQ23:HQR27 HGU23:HGV27 GWY23:GWZ27 GNC23:GND27 GDG23:GDH27 FTK23:FTL27 FJO23:FJP27 EZS23:EZT27 EPW23:EPX27 EGA23:EGB27 DWE23:DWF27 DMI23:DMJ27 DCM23:DCN27 CSQ23:CSR27 CIU23:CIV27 BYY23:BYZ27 BPC23:BPD27 BFG23:BFH27 AVK23:AVL27 ALO23:ALP27 ABS23:ABT27 RW23:RX27 IA23:IB27 WUL23:WUL26 WKP23:WKP26 WAT23:WAT26 VQX23:VQX26 VHB23:VHB26 UXF23:UXF26 UNJ23:UNJ26 UDN23:UDN26 TTR23:TTR26 TJV23:TJV26 SZZ23:SZZ26 SQD23:SQD26 SGH23:SGH26 RWL23:RWL26 RMP23:RMP26 RCT23:RCT26 QSX23:QSX26 QJB23:QJB26 PZF23:PZF26 PPJ23:PPJ26 PFN23:PFN26 OVR23:OVR26 OLV23:OLV26 OBZ23:OBZ26 NSD23:NSD26 NIH23:NIH26 MYL23:MYL26 MOP23:MOP26 MET23:MET26 LUX23:LUX26 LLB23:LLB26 LBF23:LBF26 KRJ23:KRJ26 KHN23:KHN26 JXR23:JXR26 JNV23:JNV26 JDZ23:JDZ26 IUD23:IUD26 IKH23:IKH26 IAL23:IAL26 HQP23:HQP26 HGT23:HGT26 GWX23:GWX26 GNB23:GNB26 GDF23:GDF26 FTJ23:FTJ26 FJN23:FJN26 EZR23:EZR26 EPV23:EPV26 EFZ23:EFZ26 DWD23:DWD26 DMH23:DMH26 DCL23:DCL26 CSP23:CSP26 CIT23:CIT26 BYX23:BYX26 BPB23:BPB26 BFF23:BFF26 AVJ23:AVJ26 ALN23:ALN26 ABR23:ABR26 RV23:RV26 HZ23:HZ26 WUE23:WUE26 WKI23:WKI26 WAM23:WAM26 VQQ23:VQQ26 VGU23:VGU26 UWY23:UWY26 UNC23:UNC26 UDG23:UDG26 TTK23:TTK26 TJO23:TJO26 SZS23:SZS26 SPW23:SPW26 SGA23:SGA26 RWE23:RWE26 RMI23:RMI26 RCM23:RCM26 QSQ23:QSQ26 QIU23:QIU26 PYY23:PYY26 PPC23:PPC26 PFG23:PFG26 OVK23:OVK26 OLO23:OLO26 OBS23:OBS26 NRW23:NRW26 NIA23:NIA26 MYE23:MYE26 MOI23:MOI26 MEM23:MEM26 LUQ23:LUQ26 LKU23:LKU26 LAY23:LAY26 KRC23:KRC26 KHG23:KHG26 JXK23:JXK26 JNO23:JNO26 JDS23:JDS26 ITW23:ITW26 IKA23:IKA26 IAE23:IAE26 HQI23:HQI26 HGM23:HGM26 GWQ23:GWQ26 GMU23:GMU26 GCY23:GCY26 FTC23:FTC26 FJG23:FJG26 EZK23:EZK26 EPO23:EPO26 EFS23:EFS26 DVW23:DVW26 DMA23:DMA26 DCE23:DCE26 CSI23:CSI26 CIM23:CIM26 BYQ23:BYQ26 BOU23:BOU26 BEY23:BEY26 AVC23:AVC26 ALG23:ALG26 ABK23:ABK26 RO23:RO26 HS23:HS26 WUM23:WUN27 WUG23:WUH27 WKK23:WKL27 WAO23:WAP27 VQS23:VQT27 VGW23:VGX27 UXA23:UXB27 UNE23:UNF27 UDI23:UDJ27 TTM23:TTN27 TJQ23:TJR27 SZU23:SZV27 SPY23:SPZ27 SGC23:SGD27 RWG23:RWH27 RMK23:RML27 RCO23:RCP27 QSS23:QST27 QIW23:QIX27 PZA23:PZB27 PPE23:PPF27 PFI23:PFJ27 OVM23:OVN27 OLQ23:OLR27 OBU23:OBV27 NRY23:NRZ27 NIC23:NID27 MYG23:MYH27 MOK23:MOL27 MEO23:MEP27 LUS23:LUT27 LKW23:LKX27 LBA23:LBB27 KRE23:KRF27 KHI23:KHJ27 JXM23:JXN27 JNQ23:JNR27 JDU23:JDV27 ITY23:ITZ27 IKC23:IKD27 IAG23:IAH27 HQK23:HQL27 HGO23:HGP27 GWS23:GWT27 GMW23:GMX27 GDA23:GDB27 FTE23:FTF27 FJI23:FJJ27 EZM23:EZN27 EPQ23:EPR27 EFU23:EFV27 DVY23:DVZ27 DMC23:DMD27 DCG23:DCH27 CSK23:CSL27 CIO23:CIP27 BYS23:BYT27 BOW23:BOX27 BFA23:BFB27 AVE23:AVF27 ALI23:ALJ27 ABM23:ABN27 RQ23:RR27 HU23:HV27 WKQ23:WKR27 WUW23:WUW26 WLA23:WLA26 WBE23:WBE26 VRI23:VRI26 VHM23:VHM26 UXQ23:UXQ26 UNU23:UNU26 UDY23:UDY26 TUC23:TUC26 TKG23:TKG26 TAK23:TAK26 SQO23:SQO26 SGS23:SGS26 RWW23:RWW26 RNA23:RNA26 RDE23:RDE26 QTI23:QTI26 QJM23:QJM26 PZQ23:PZQ26 PPU23:PPU26 PFY23:PFY26 OWC23:OWC26 OMG23:OMG26 OCK23:OCK26 NSO23:NSO26 NIS23:NIS26 MYW23:MYW26 MPA23:MPA26 MFE23:MFE26 LVI23:LVI26 LLM23:LLM26 LBQ23:LBQ26 KRU23:KRU26 KHY23:KHY26 JYC23:JYC26 JOG23:JOG26 JEK23:JEK26 IUO23:IUO26 IKS23:IKS26 IAW23:IAW26 HRA23:HRA26 HHE23:HHE26 GXI23:GXI26 GNM23:GNM26 GDQ23:GDQ26 FTU23:FTU26 FJY23:FJY26 FAC23:FAC26 EQG23:EQG26 EGK23:EGK26 DWO23:DWO26 DMS23:DMS26 DCW23:DCW26 CTA23:CTA26 CJE23:CJE26 BZI23:BZI26 BPM23:BPM26 BFQ23:BFQ26 AVU23:AVU26 ALY23:ALY26 ACC23:ACC26 SG23:SG26"/>
  </dataValidations>
  <printOptions horizontalCentered="1"/>
  <pageMargins left="0.70866141732283472" right="0.70866141732283472" top="0.74803149606299213" bottom="0.74803149606299213" header="0.31496062992125984" footer="0.31496062992125984"/>
  <pageSetup paperSize="14" scale="70" orientation="landscape" r:id="rId1"/>
  <headerFooter>
    <oddFooter>Página &amp;P</oddFooter>
  </headerFooter>
  <legacyDrawing r:id="rId2"/>
</worksheet>
</file>

<file path=xl/worksheets/sheet2.xml><?xml version="1.0" encoding="utf-8"?>
<worksheet xmlns="http://schemas.openxmlformats.org/spreadsheetml/2006/main" xmlns:r="http://schemas.openxmlformats.org/officeDocument/2006/relationships">
  <dimension ref="A1:BO1087"/>
  <sheetViews>
    <sheetView view="pageBreakPreview" zoomScaleNormal="75" zoomScaleSheetLayoutView="100" workbookViewId="0">
      <pane xSplit="10260" topLeftCell="AC1"/>
      <selection activeCell="E9" sqref="E9"/>
      <selection pane="topRight" activeCell="AJ55" sqref="AJ55"/>
    </sheetView>
  </sheetViews>
  <sheetFormatPr baseColWidth="10" defaultColWidth="11.54296875" defaultRowHeight="15.6"/>
  <cols>
    <col min="1" max="1" width="10.81640625" style="27" customWidth="1"/>
    <col min="2" max="2" width="21.1796875" style="27" customWidth="1"/>
    <col min="3" max="3" width="6.36328125" style="27" customWidth="1"/>
    <col min="4" max="4" width="27.90625" style="27" customWidth="1"/>
    <col min="5" max="5" width="6" style="27" customWidth="1"/>
    <col min="6" max="6" width="4.453125" style="27" customWidth="1"/>
    <col min="7" max="10" width="4.08984375" style="27" customWidth="1"/>
    <col min="11" max="15" width="4.453125" style="27" customWidth="1"/>
    <col min="16" max="20" width="4.36328125" style="27" customWidth="1"/>
    <col min="21" max="25" width="4.6328125" style="27" customWidth="1"/>
    <col min="26" max="31" width="4.08984375" style="27" customWidth="1"/>
    <col min="32" max="32" width="4.1796875" style="27" customWidth="1"/>
    <col min="33" max="33" width="4.90625" style="27" customWidth="1"/>
    <col min="34" max="34" width="5" style="27" customWidth="1"/>
    <col min="35" max="35" width="4.54296875" style="27" customWidth="1"/>
    <col min="36" max="36" width="5.08984375" style="27" customWidth="1"/>
    <col min="37" max="37" width="19" style="27" customWidth="1"/>
    <col min="38" max="38" width="4.08984375" style="27" hidden="1" customWidth="1"/>
    <col min="39" max="39" width="1.1796875" style="27" hidden="1" customWidth="1"/>
    <col min="40" max="40" width="18.54296875" style="27" hidden="1" customWidth="1"/>
    <col min="41" max="41" width="18.54296875" style="27" customWidth="1"/>
    <col min="42" max="42" width="31.08984375" style="27" customWidth="1"/>
    <col min="43" max="43" width="14.6328125" style="153" customWidth="1"/>
    <col min="44" max="44" width="7.36328125" style="153" customWidth="1"/>
    <col min="45" max="45" width="7.90625" style="153" customWidth="1"/>
    <col min="46" max="46" width="4.6328125" style="153" customWidth="1"/>
    <col min="47" max="47" width="9.90625" style="153" customWidth="1"/>
    <col min="48" max="48" width="6" style="153" customWidth="1"/>
    <col min="49" max="49" width="8.90625" style="153" customWidth="1"/>
    <col min="50" max="50" width="5.453125" style="155" bestFit="1" customWidth="1"/>
    <col min="51" max="51" width="6.81640625" style="153" customWidth="1"/>
    <col min="52" max="52" width="6.453125" style="153" customWidth="1"/>
    <col min="53" max="53" width="11" style="153" customWidth="1"/>
    <col min="54" max="54" width="8.6328125" style="153" customWidth="1"/>
    <col min="55" max="55" width="7.54296875" style="156" customWidth="1"/>
    <col min="56" max="56" width="10.1796875" style="153" customWidth="1"/>
    <col min="57" max="57" width="19.08984375" style="153" hidden="1" customWidth="1"/>
    <col min="58" max="58" width="21.54296875" style="153" customWidth="1"/>
    <col min="59" max="59" width="9.453125" style="27" customWidth="1"/>
    <col min="60" max="60" width="12.08984375" style="27" customWidth="1"/>
    <col min="61" max="16384" width="11.54296875" style="27"/>
  </cols>
  <sheetData>
    <row r="1" spans="1:67" s="202" customFormat="1" ht="27" customHeight="1" thickBot="1">
      <c r="A1" s="1072" t="s">
        <v>288</v>
      </c>
      <c r="B1" s="1074" t="s">
        <v>402</v>
      </c>
      <c r="C1" s="1076" t="s">
        <v>289</v>
      </c>
      <c r="D1" s="1076" t="s">
        <v>290</v>
      </c>
      <c r="E1" s="1077" t="s">
        <v>291</v>
      </c>
      <c r="F1" s="1066" t="s">
        <v>354</v>
      </c>
      <c r="G1" s="1067"/>
      <c r="H1" s="1067"/>
      <c r="I1" s="1067"/>
      <c r="J1" s="1067"/>
      <c r="K1" s="1067"/>
      <c r="L1" s="1067"/>
      <c r="M1" s="1067"/>
      <c r="N1" s="1067"/>
      <c r="O1" s="1067"/>
      <c r="P1" s="1067"/>
      <c r="Q1" s="1067"/>
      <c r="R1" s="1067"/>
      <c r="S1" s="1067"/>
      <c r="T1" s="1067"/>
      <c r="U1" s="1067"/>
      <c r="V1" s="1067"/>
      <c r="W1" s="1067"/>
      <c r="X1" s="1067"/>
      <c r="Y1" s="1067"/>
      <c r="Z1" s="1067"/>
      <c r="AA1" s="1067"/>
      <c r="AB1" s="1067"/>
      <c r="AC1" s="1067"/>
      <c r="AD1" s="1067"/>
      <c r="AE1" s="1067"/>
      <c r="AF1" s="1067"/>
      <c r="AG1" s="1067"/>
      <c r="AH1" s="1067"/>
      <c r="AI1" s="1067"/>
      <c r="AJ1" s="1068"/>
      <c r="AK1" s="1076" t="s">
        <v>292</v>
      </c>
      <c r="AL1" s="345"/>
      <c r="AM1" s="345"/>
      <c r="AN1" s="1079" t="s">
        <v>287</v>
      </c>
      <c r="AO1" s="1076" t="s">
        <v>405</v>
      </c>
      <c r="AP1" s="201"/>
      <c r="AQ1" s="1064" t="s">
        <v>293</v>
      </c>
      <c r="AR1" s="1065"/>
      <c r="AS1" s="1066" t="s">
        <v>294</v>
      </c>
      <c r="AT1" s="1067"/>
      <c r="AU1" s="1067"/>
      <c r="AV1" s="1067"/>
      <c r="AW1" s="1067"/>
      <c r="AX1" s="1067"/>
      <c r="AY1" s="1067"/>
      <c r="AZ1" s="1068"/>
      <c r="BA1" s="1065" t="s">
        <v>295</v>
      </c>
      <c r="BB1" s="1065" t="s">
        <v>296</v>
      </c>
      <c r="BC1" s="1065" t="s">
        <v>297</v>
      </c>
      <c r="BD1" s="1065" t="s">
        <v>298</v>
      </c>
      <c r="BE1" s="1070"/>
      <c r="BF1" s="1070"/>
      <c r="BH1" s="1060" t="s">
        <v>299</v>
      </c>
      <c r="BI1" s="1061"/>
      <c r="BJ1" s="1061"/>
      <c r="BK1" s="1062"/>
      <c r="BL1" s="1060" t="s">
        <v>300</v>
      </c>
      <c r="BM1" s="1061"/>
      <c r="BN1" s="1061"/>
      <c r="BO1" s="1062"/>
    </row>
    <row r="2" spans="1:67" s="202" customFormat="1" ht="64.5" customHeight="1" thickBot="1">
      <c r="A2" s="1073"/>
      <c r="B2" s="1075"/>
      <c r="C2" s="1075"/>
      <c r="D2" s="1075"/>
      <c r="E2" s="1078"/>
      <c r="F2" s="318" t="s">
        <v>301</v>
      </c>
      <c r="G2" s="327" t="s">
        <v>334</v>
      </c>
      <c r="H2" s="327" t="s">
        <v>335</v>
      </c>
      <c r="I2" s="327" t="s">
        <v>336</v>
      </c>
      <c r="J2" s="327" t="s">
        <v>337</v>
      </c>
      <c r="K2" s="326" t="s">
        <v>338</v>
      </c>
      <c r="L2" s="326" t="s">
        <v>339</v>
      </c>
      <c r="M2" s="326" t="s">
        <v>340</v>
      </c>
      <c r="N2" s="326" t="s">
        <v>341</v>
      </c>
      <c r="O2" s="326" t="s">
        <v>342</v>
      </c>
      <c r="P2" s="319" t="s">
        <v>343</v>
      </c>
      <c r="Q2" s="319" t="s">
        <v>344</v>
      </c>
      <c r="R2" s="319" t="s">
        <v>345</v>
      </c>
      <c r="S2" s="319" t="s">
        <v>346</v>
      </c>
      <c r="T2" s="319" t="s">
        <v>347</v>
      </c>
      <c r="U2" s="325" t="s">
        <v>338</v>
      </c>
      <c r="V2" s="325" t="s">
        <v>339</v>
      </c>
      <c r="W2" s="325" t="s">
        <v>340</v>
      </c>
      <c r="X2" s="325" t="s">
        <v>341</v>
      </c>
      <c r="Y2" s="325" t="s">
        <v>342</v>
      </c>
      <c r="Z2" s="320" t="s">
        <v>348</v>
      </c>
      <c r="AA2" s="320" t="s">
        <v>349</v>
      </c>
      <c r="AB2" s="320" t="s">
        <v>350</v>
      </c>
      <c r="AC2" s="320" t="s">
        <v>351</v>
      </c>
      <c r="AD2" s="320" t="s">
        <v>352</v>
      </c>
      <c r="AE2" s="333" t="s">
        <v>364</v>
      </c>
      <c r="AF2" s="328" t="s">
        <v>302</v>
      </c>
      <c r="AG2" s="321" t="s">
        <v>303</v>
      </c>
      <c r="AH2" s="322" t="s">
        <v>304</v>
      </c>
      <c r="AI2" s="323" t="s">
        <v>305</v>
      </c>
      <c r="AJ2" s="324" t="s">
        <v>306</v>
      </c>
      <c r="AK2" s="1075"/>
      <c r="AL2" s="344"/>
      <c r="AM2" s="344"/>
      <c r="AN2" s="1080"/>
      <c r="AO2" s="1075"/>
      <c r="AP2" s="203" t="str">
        <f>B1</f>
        <v>ACTIVIDAD DEL PLAN</v>
      </c>
      <c r="AQ2" s="204" t="s">
        <v>307</v>
      </c>
      <c r="AR2" s="357" t="s">
        <v>308</v>
      </c>
      <c r="AS2" s="357" t="s">
        <v>309</v>
      </c>
      <c r="AT2" s="357" t="s">
        <v>310</v>
      </c>
      <c r="AU2" s="357" t="s">
        <v>311</v>
      </c>
      <c r="AV2" s="357" t="s">
        <v>310</v>
      </c>
      <c r="AW2" s="357" t="s">
        <v>312</v>
      </c>
      <c r="AX2" s="357" t="s">
        <v>310</v>
      </c>
      <c r="AY2" s="357" t="s">
        <v>313</v>
      </c>
      <c r="AZ2" s="357" t="s">
        <v>310</v>
      </c>
      <c r="BA2" s="1069"/>
      <c r="BB2" s="1069"/>
      <c r="BC2" s="1069"/>
      <c r="BD2" s="1069"/>
      <c r="BE2" s="1071"/>
      <c r="BF2" s="1071"/>
      <c r="BG2" s="205" t="s">
        <v>314</v>
      </c>
      <c r="BH2" s="206" t="s">
        <v>315</v>
      </c>
      <c r="BI2" s="206" t="s">
        <v>316</v>
      </c>
      <c r="BJ2" s="206" t="s">
        <v>317</v>
      </c>
      <c r="BK2" s="206" t="s">
        <v>318</v>
      </c>
      <c r="BL2" s="206" t="s">
        <v>319</v>
      </c>
      <c r="BM2" s="206" t="s">
        <v>320</v>
      </c>
      <c r="BN2" s="206" t="s">
        <v>321</v>
      </c>
      <c r="BO2" s="207" t="s">
        <v>322</v>
      </c>
    </row>
    <row r="3" spans="1:67" s="202" customFormat="1" ht="8.25" customHeight="1" thickBot="1">
      <c r="A3" s="208"/>
      <c r="B3" s="209"/>
      <c r="C3" s="209"/>
      <c r="D3" s="356"/>
      <c r="E3" s="210"/>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11"/>
      <c r="AM3" s="344"/>
      <c r="AN3" s="212"/>
      <c r="AO3" s="396"/>
      <c r="AP3" s="203"/>
      <c r="AQ3" s="359"/>
      <c r="AR3" s="358"/>
      <c r="AS3" s="358"/>
      <c r="AT3" s="358"/>
      <c r="AU3" s="358"/>
      <c r="AV3" s="358"/>
      <c r="AW3" s="358"/>
      <c r="AX3" s="358"/>
      <c r="AY3" s="358"/>
      <c r="AZ3" s="358"/>
      <c r="BA3" s="358"/>
      <c r="BB3" s="358"/>
      <c r="BC3" s="213"/>
      <c r="BD3" s="357"/>
      <c r="BE3" s="214"/>
      <c r="BF3" s="361"/>
    </row>
    <row r="4" spans="1:67" s="39" customFormat="1" ht="35.25" customHeight="1">
      <c r="A4" s="981" t="s">
        <v>403</v>
      </c>
      <c r="B4" s="970" t="s">
        <v>353</v>
      </c>
      <c r="C4" s="970">
        <v>1</v>
      </c>
      <c r="D4" s="49" t="s">
        <v>323</v>
      </c>
      <c r="E4" s="53">
        <v>0.3</v>
      </c>
      <c r="F4" s="104"/>
      <c r="G4" s="104"/>
      <c r="H4" s="104"/>
      <c r="I4" s="104"/>
      <c r="J4" s="104"/>
      <c r="K4" s="104"/>
      <c r="L4" s="104"/>
      <c r="M4" s="104"/>
      <c r="N4" s="104"/>
      <c r="O4" s="104"/>
      <c r="P4" s="104"/>
      <c r="Q4" s="104"/>
      <c r="R4" s="104"/>
      <c r="S4" s="104"/>
      <c r="T4" s="104"/>
      <c r="U4" s="104"/>
      <c r="V4" s="104"/>
      <c r="W4" s="315">
        <f>$E$4/5</f>
        <v>0.06</v>
      </c>
      <c r="X4" s="315">
        <f>$E$4/5</f>
        <v>0.06</v>
      </c>
      <c r="Y4" s="315">
        <f>$E$4/5</f>
        <v>0.06</v>
      </c>
      <c r="Z4" s="315">
        <f>$E$4/5</f>
        <v>0.06</v>
      </c>
      <c r="AA4" s="315">
        <f>$E$4/5</f>
        <v>0.06</v>
      </c>
      <c r="AB4" s="104"/>
      <c r="AC4" s="104"/>
      <c r="AD4" s="104"/>
      <c r="AE4" s="104"/>
      <c r="AF4" s="104"/>
      <c r="AG4" s="104"/>
      <c r="AH4" s="104"/>
      <c r="AI4" s="104"/>
      <c r="AJ4" s="104"/>
      <c r="AK4" s="55" t="s">
        <v>355</v>
      </c>
      <c r="AL4" s="56"/>
      <c r="AM4" s="57"/>
      <c r="AN4" s="58"/>
      <c r="AO4" s="397"/>
      <c r="AP4" s="973" t="str">
        <f>B4</f>
        <v>1.2.  Plataforma estratégica socializada.  (1) Campaña de socialización y comunicación definida y desarrollada para servidores pùblicos y grupos de interès.</v>
      </c>
      <c r="AQ4" s="1045"/>
      <c r="AR4" s="1048">
        <f>IF(AQ4&gt;0,AQ4/C4,0)</f>
        <v>0</v>
      </c>
      <c r="AS4" s="1051"/>
      <c r="AT4" s="1054" t="e">
        <f>IF(#REF!&gt;0,AS4/#REF!,0)</f>
        <v>#REF!</v>
      </c>
      <c r="AU4" s="1023">
        <f>'[2]Costo por proyecto'!L36</f>
        <v>0</v>
      </c>
      <c r="AV4" s="1054" t="e">
        <f>IF(#REF!&gt;0,AU4/#REF!,0)</f>
        <v>#REF!</v>
      </c>
      <c r="AW4" s="1027">
        <f>'[2]Costo por proyecto'!M36</f>
        <v>0</v>
      </c>
      <c r="AX4" s="1056" t="e">
        <f>IF(#REF!&gt;0,AW4/#REF!,0)</f>
        <v>#REF!</v>
      </c>
      <c r="AY4" s="989">
        <f>SUM(AW4,AU4,AS4)</f>
        <v>0</v>
      </c>
      <c r="AZ4" s="1054">
        <f>IF(AY4&gt;0,(AY4/(#REF!+#REF!+#REF!)),0)</f>
        <v>0</v>
      </c>
      <c r="BA4" s="968">
        <f>IF(AR4&gt;0,(AR4/AZ4),0)</f>
        <v>0</v>
      </c>
      <c r="BB4" s="341">
        <f t="shared" ref="BB4:BB14" si="0">SUM(F4:AJ4)</f>
        <v>0.3</v>
      </c>
      <c r="BC4" s="51"/>
      <c r="BD4" s="341">
        <f t="shared" ref="BD4:BD14" si="1">IF(BB4&gt;0,(BC4/BB4),0%)</f>
        <v>0</v>
      </c>
      <c r="BE4" s="349"/>
      <c r="BF4" s="59"/>
      <c r="BG4" s="45"/>
      <c r="BH4" s="36">
        <f>SUM(F4:K4)</f>
        <v>0</v>
      </c>
      <c r="BI4" s="36">
        <f>SUM(P4:Z4)</f>
        <v>0.24</v>
      </c>
      <c r="BJ4" s="36">
        <f>SUM(AF4:AG4)</f>
        <v>0</v>
      </c>
      <c r="BK4" s="36">
        <f>SUM(AH4:AJ4)</f>
        <v>0</v>
      </c>
      <c r="BL4" s="37">
        <f t="shared" ref="BL4:BL14" si="2">BH4</f>
        <v>0</v>
      </c>
      <c r="BM4" s="37">
        <f t="shared" ref="BM4:BO14" si="3">BL4+BI4</f>
        <v>0.24</v>
      </c>
      <c r="BN4" s="37">
        <f t="shared" si="3"/>
        <v>0.24</v>
      </c>
      <c r="BO4" s="38">
        <f t="shared" si="3"/>
        <v>0.24</v>
      </c>
    </row>
    <row r="5" spans="1:67" s="39" customFormat="1" ht="13.5" customHeight="1">
      <c r="A5" s="981"/>
      <c r="B5" s="971"/>
      <c r="C5" s="971"/>
      <c r="D5" s="49"/>
      <c r="E5" s="53"/>
      <c r="F5" s="42"/>
      <c r="G5" s="42"/>
      <c r="H5" s="42"/>
      <c r="I5" s="42"/>
      <c r="J5" s="42"/>
      <c r="K5" s="42"/>
      <c r="L5" s="42"/>
      <c r="M5" s="42"/>
      <c r="N5" s="42"/>
      <c r="O5" s="42"/>
      <c r="P5" s="42"/>
      <c r="Q5" s="42"/>
      <c r="R5" s="42"/>
      <c r="S5" s="42"/>
      <c r="T5" s="42"/>
      <c r="U5" s="42"/>
      <c r="V5" s="42"/>
      <c r="W5" s="392"/>
      <c r="X5" s="393"/>
      <c r="Y5" s="393"/>
      <c r="Z5" s="411"/>
      <c r="AA5" s="411"/>
      <c r="AB5" s="393"/>
      <c r="AC5" s="411"/>
      <c r="AD5" s="392"/>
      <c r="AE5" s="42"/>
      <c r="AF5" s="42"/>
      <c r="AG5" s="42"/>
      <c r="AH5" s="42"/>
      <c r="AI5" s="42"/>
      <c r="AJ5" s="42"/>
      <c r="AK5" s="55"/>
      <c r="AL5" s="32"/>
      <c r="AM5" s="33"/>
      <c r="AN5" s="105"/>
      <c r="AO5" s="398"/>
      <c r="AP5" s="974"/>
      <c r="AQ5" s="1046"/>
      <c r="AR5" s="1049"/>
      <c r="AS5" s="1052"/>
      <c r="AT5" s="1044"/>
      <c r="AU5" s="1024"/>
      <c r="AV5" s="1044"/>
      <c r="AW5" s="1028"/>
      <c r="AX5" s="1043"/>
      <c r="AY5" s="990"/>
      <c r="AZ5" s="1044"/>
      <c r="BA5" s="968"/>
      <c r="BB5" s="341"/>
      <c r="BC5" s="51"/>
      <c r="BD5" s="341"/>
      <c r="BE5" s="350"/>
      <c r="BF5" s="44"/>
      <c r="BG5" s="45"/>
      <c r="BH5" s="330"/>
      <c r="BI5" s="330"/>
      <c r="BJ5" s="330"/>
      <c r="BK5" s="330"/>
      <c r="BL5" s="331"/>
      <c r="BM5" s="331"/>
      <c r="BN5" s="331"/>
      <c r="BO5" s="332"/>
    </row>
    <row r="6" spans="1:67" s="39" customFormat="1" ht="45" customHeight="1">
      <c r="A6" s="981"/>
      <c r="B6" s="971"/>
      <c r="C6" s="971"/>
      <c r="D6" s="49" t="s">
        <v>324</v>
      </c>
      <c r="E6" s="53">
        <v>0.35</v>
      </c>
      <c r="F6" s="42"/>
      <c r="G6" s="42"/>
      <c r="H6" s="42"/>
      <c r="I6" s="42"/>
      <c r="J6" s="42"/>
      <c r="K6" s="42"/>
      <c r="L6" s="42"/>
      <c r="M6" s="42"/>
      <c r="N6" s="42"/>
      <c r="O6" s="42"/>
      <c r="P6" s="42"/>
      <c r="Q6" s="42"/>
      <c r="R6" s="42"/>
      <c r="S6" s="42"/>
      <c r="T6" s="42"/>
      <c r="U6" s="42"/>
      <c r="V6" s="42"/>
      <c r="W6" s="42"/>
      <c r="X6" s="42"/>
      <c r="Y6" s="42"/>
      <c r="Z6" s="42"/>
      <c r="AA6" s="42"/>
      <c r="AB6" s="42"/>
      <c r="AC6" s="42"/>
      <c r="AD6" s="314">
        <f>$E$6/5</f>
        <v>6.9999999999999993E-2</v>
      </c>
      <c r="AE6" s="314">
        <f>$E$6/5</f>
        <v>6.9999999999999993E-2</v>
      </c>
      <c r="AF6" s="314">
        <f>$E$6/5</f>
        <v>6.9999999999999993E-2</v>
      </c>
      <c r="AG6" s="314">
        <f>$E$6/5</f>
        <v>6.9999999999999993E-2</v>
      </c>
      <c r="AH6" s="314">
        <f>$E$6/5</f>
        <v>6.9999999999999993E-2</v>
      </c>
      <c r="AI6" s="42"/>
      <c r="AJ6" s="42"/>
      <c r="AK6" s="55" t="s">
        <v>355</v>
      </c>
      <c r="AL6" s="32"/>
      <c r="AM6" s="33"/>
      <c r="AN6" s="62"/>
      <c r="AO6" s="402" t="s">
        <v>406</v>
      </c>
      <c r="AP6" s="974"/>
      <c r="AQ6" s="1046"/>
      <c r="AR6" s="1049"/>
      <c r="AS6" s="1052"/>
      <c r="AT6" s="1044"/>
      <c r="AU6" s="1024"/>
      <c r="AV6" s="1044"/>
      <c r="AW6" s="1028"/>
      <c r="AX6" s="1043"/>
      <c r="AY6" s="990"/>
      <c r="AZ6" s="1044"/>
      <c r="BA6" s="968"/>
      <c r="BB6" s="341">
        <f t="shared" si="0"/>
        <v>0.35</v>
      </c>
      <c r="BC6" s="51"/>
      <c r="BD6" s="341">
        <f t="shared" si="1"/>
        <v>0</v>
      </c>
      <c r="BE6" s="43"/>
      <c r="BF6" s="44"/>
      <c r="BG6" s="63"/>
      <c r="BH6" s="46">
        <f>SUM(F6:K6)</f>
        <v>0</v>
      </c>
      <c r="BI6" s="46">
        <f>SUM(P6:Z6)</f>
        <v>0</v>
      </c>
      <c r="BJ6" s="46">
        <f>SUM(AF6:AG6)</f>
        <v>0.13999999999999999</v>
      </c>
      <c r="BK6" s="46">
        <f>SUM(AH6:AJ6)</f>
        <v>6.9999999999999993E-2</v>
      </c>
      <c r="BL6" s="47">
        <f t="shared" si="2"/>
        <v>0</v>
      </c>
      <c r="BM6" s="47">
        <f t="shared" si="3"/>
        <v>0</v>
      </c>
      <c r="BN6" s="47">
        <f t="shared" si="3"/>
        <v>0.13999999999999999</v>
      </c>
      <c r="BO6" s="48">
        <f t="shared" si="3"/>
        <v>0.20999999999999996</v>
      </c>
    </row>
    <row r="7" spans="1:67" s="39" customFormat="1" ht="14.25" customHeight="1">
      <c r="A7" s="981"/>
      <c r="B7" s="971"/>
      <c r="C7" s="971"/>
      <c r="D7" s="49"/>
      <c r="E7" s="53"/>
      <c r="F7" s="42"/>
      <c r="G7" s="42"/>
      <c r="H7" s="42"/>
      <c r="I7" s="42"/>
      <c r="J7" s="42"/>
      <c r="K7" s="42"/>
      <c r="L7" s="42"/>
      <c r="M7" s="42"/>
      <c r="N7" s="42"/>
      <c r="O7" s="42"/>
      <c r="P7" s="42"/>
      <c r="Q7" s="42"/>
      <c r="R7" s="42"/>
      <c r="S7" s="42"/>
      <c r="T7" s="42"/>
      <c r="U7" s="42"/>
      <c r="V7" s="42"/>
      <c r="W7" s="42"/>
      <c r="X7" s="42"/>
      <c r="Y7" s="42"/>
      <c r="Z7" s="42"/>
      <c r="AA7" s="42"/>
      <c r="AB7" s="42"/>
      <c r="AC7" s="42"/>
      <c r="AD7" s="392"/>
      <c r="AE7" s="392"/>
      <c r="AF7" s="392"/>
      <c r="AG7" s="392"/>
      <c r="AH7" s="392"/>
      <c r="AI7" s="392"/>
      <c r="AJ7" s="392"/>
      <c r="AK7" s="55"/>
      <c r="AL7" s="32"/>
      <c r="AM7" s="33"/>
      <c r="AN7" s="62"/>
      <c r="AO7" s="399"/>
      <c r="AP7" s="974"/>
      <c r="AQ7" s="1046"/>
      <c r="AR7" s="1049"/>
      <c r="AS7" s="1052"/>
      <c r="AT7" s="1044"/>
      <c r="AU7" s="1024"/>
      <c r="AV7" s="1044"/>
      <c r="AW7" s="1028"/>
      <c r="AX7" s="1043"/>
      <c r="AY7" s="990"/>
      <c r="AZ7" s="1044"/>
      <c r="BA7" s="968"/>
      <c r="BB7" s="341"/>
      <c r="BC7" s="51"/>
      <c r="BD7" s="341"/>
      <c r="BE7" s="43"/>
      <c r="BF7" s="44"/>
      <c r="BG7" s="63"/>
      <c r="BH7" s="46"/>
      <c r="BI7" s="46"/>
      <c r="BJ7" s="46"/>
      <c r="BK7" s="46"/>
      <c r="BL7" s="47"/>
      <c r="BM7" s="47"/>
      <c r="BN7" s="47"/>
      <c r="BO7" s="48"/>
    </row>
    <row r="8" spans="1:67" s="39" customFormat="1" ht="42.75" customHeight="1">
      <c r="A8" s="981"/>
      <c r="B8" s="971"/>
      <c r="C8" s="971"/>
      <c r="D8" s="49" t="s">
        <v>325</v>
      </c>
      <c r="E8" s="53">
        <v>0.35</v>
      </c>
      <c r="F8" s="42"/>
      <c r="G8" s="42"/>
      <c r="H8" s="42"/>
      <c r="I8" s="42"/>
      <c r="J8" s="42"/>
      <c r="K8" s="42"/>
      <c r="L8" s="42"/>
      <c r="M8" s="42"/>
      <c r="N8" s="42"/>
      <c r="O8" s="42"/>
      <c r="P8" s="42"/>
      <c r="Q8" s="42"/>
      <c r="R8" s="42"/>
      <c r="S8" s="42"/>
      <c r="T8" s="42"/>
      <c r="U8" s="42"/>
      <c r="V8" s="42"/>
      <c r="W8" s="42"/>
      <c r="X8" s="42"/>
      <c r="Y8" s="42"/>
      <c r="Z8" s="42"/>
      <c r="AA8" s="42"/>
      <c r="AB8" s="42"/>
      <c r="AC8" s="42"/>
      <c r="AD8" s="42"/>
      <c r="AE8" s="42"/>
      <c r="AF8" s="314">
        <f>$E$8/5</f>
        <v>6.9999999999999993E-2</v>
      </c>
      <c r="AG8" s="314">
        <f>$E$8/5</f>
        <v>6.9999999999999993E-2</v>
      </c>
      <c r="AH8" s="314">
        <f>$E$8/5</f>
        <v>6.9999999999999993E-2</v>
      </c>
      <c r="AI8" s="314">
        <f>$E$8/5</f>
        <v>6.9999999999999993E-2</v>
      </c>
      <c r="AJ8" s="314">
        <f>$E$8/5</f>
        <v>6.9999999999999993E-2</v>
      </c>
      <c r="AK8" s="55" t="s">
        <v>355</v>
      </c>
      <c r="AL8" s="33"/>
      <c r="AM8" s="33"/>
      <c r="AN8" s="64"/>
      <c r="AO8" s="400"/>
      <c r="AP8" s="1037"/>
      <c r="AQ8" s="1063"/>
      <c r="AR8" s="1041"/>
      <c r="AS8" s="1042"/>
      <c r="AT8" s="1026"/>
      <c r="AU8" s="1025"/>
      <c r="AV8" s="1026"/>
      <c r="AW8" s="1029"/>
      <c r="AX8" s="1030"/>
      <c r="AY8" s="991"/>
      <c r="AZ8" s="1026"/>
      <c r="BA8" s="968"/>
      <c r="BB8" s="341">
        <f t="shared" si="0"/>
        <v>0.35</v>
      </c>
      <c r="BC8" s="51"/>
      <c r="BD8" s="341">
        <f t="shared" si="1"/>
        <v>0</v>
      </c>
      <c r="BE8" s="65"/>
      <c r="BF8" s="66"/>
      <c r="BG8" s="52">
        <f>IF(SUM(BO4:BO8)&gt;0,SUM(BC4:BC8)/SUM(BO4:BO8),100%)</f>
        <v>0</v>
      </c>
      <c r="BH8" s="46">
        <f t="shared" ref="BH8:BH14" si="4">SUM(F8:K8)</f>
        <v>0</v>
      </c>
      <c r="BI8" s="46">
        <f t="shared" ref="BI8:BI14" si="5">SUM(P8:Z8)</f>
        <v>0</v>
      </c>
      <c r="BJ8" s="46">
        <f t="shared" ref="BJ8:BJ14" si="6">SUM(AF8:AG8)</f>
        <v>0.13999999999999999</v>
      </c>
      <c r="BK8" s="46">
        <f t="shared" ref="BK8:BK14" si="7">SUM(AH8:AJ8)</f>
        <v>0.20999999999999996</v>
      </c>
      <c r="BL8" s="47">
        <f t="shared" si="2"/>
        <v>0</v>
      </c>
      <c r="BM8" s="47">
        <f t="shared" si="3"/>
        <v>0</v>
      </c>
      <c r="BN8" s="47">
        <f t="shared" si="3"/>
        <v>0.13999999999999999</v>
      </c>
      <c r="BO8" s="48">
        <f t="shared" si="3"/>
        <v>0.35</v>
      </c>
    </row>
    <row r="9" spans="1:67" s="39" customFormat="1" ht="12" customHeight="1" thickBot="1">
      <c r="A9" s="981"/>
      <c r="B9" s="971"/>
      <c r="C9" s="971"/>
      <c r="D9" s="49"/>
      <c r="E9" s="53"/>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55"/>
      <c r="AL9" s="33"/>
      <c r="AM9" s="33"/>
      <c r="AN9" s="67"/>
      <c r="AO9" s="401"/>
      <c r="AP9" s="973">
        <f>B9</f>
        <v>0</v>
      </c>
      <c r="AQ9" s="975"/>
      <c r="AR9" s="1048">
        <f>IF(AQ9&gt;0,AQ9/C9,0)</f>
        <v>0</v>
      </c>
      <c r="AS9" s="1051"/>
      <c r="AT9" s="1054" t="e">
        <f>IF(#REF!&gt;0,AS9/#REF!,0)</f>
        <v>#REF!</v>
      </c>
      <c r="AU9" s="1023">
        <f>'[2]Costo por proyecto'!L45</f>
        <v>0</v>
      </c>
      <c r="AV9" s="1054" t="e">
        <f>IF(#REF!&gt;0,AU9/#REF!,0)</f>
        <v>#REF!</v>
      </c>
      <c r="AW9" s="1027">
        <f>'[2]Costo por proyecto'!M45</f>
        <v>0</v>
      </c>
      <c r="AX9" s="1056" t="e">
        <f>IF(#REF!&gt;0,AW9/#REF!,0)</f>
        <v>#REF!</v>
      </c>
      <c r="AY9" s="965">
        <f>SUM(AW9,AU9,AS9)</f>
        <v>0</v>
      </c>
      <c r="AZ9" s="1054">
        <f>IF(AY9&gt;0,(AY9/(#REF!+#REF!+#REF!)),0)</f>
        <v>0</v>
      </c>
      <c r="BA9" s="968">
        <f>IF(AR9&gt;0,(AR9/AZ9),0)</f>
        <v>0</v>
      </c>
      <c r="BB9" s="341">
        <f t="shared" si="0"/>
        <v>0</v>
      </c>
      <c r="BC9" s="82"/>
      <c r="BD9" s="341">
        <f t="shared" si="1"/>
        <v>0</v>
      </c>
      <c r="BE9" s="68"/>
      <c r="BF9" s="44"/>
      <c r="BG9" s="45"/>
      <c r="BH9" s="46">
        <f t="shared" si="4"/>
        <v>0</v>
      </c>
      <c r="BI9" s="46">
        <f t="shared" si="5"/>
        <v>0</v>
      </c>
      <c r="BJ9" s="46">
        <f t="shared" si="6"/>
        <v>0</v>
      </c>
      <c r="BK9" s="46">
        <f t="shared" si="7"/>
        <v>0</v>
      </c>
      <c r="BL9" s="47">
        <f t="shared" si="2"/>
        <v>0</v>
      </c>
      <c r="BM9" s="47">
        <f t="shared" si="3"/>
        <v>0</v>
      </c>
      <c r="BN9" s="47">
        <f t="shared" si="3"/>
        <v>0</v>
      </c>
      <c r="BO9" s="48">
        <f t="shared" si="3"/>
        <v>0</v>
      </c>
    </row>
    <row r="10" spans="1:67" s="39" customFormat="1" ht="39" hidden="1" customHeight="1">
      <c r="A10" s="981"/>
      <c r="B10" s="971"/>
      <c r="C10" s="971"/>
      <c r="D10" s="49"/>
      <c r="E10" s="53"/>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55"/>
      <c r="AL10" s="33"/>
      <c r="AM10" s="33"/>
      <c r="AN10" s="62"/>
      <c r="AO10" s="399"/>
      <c r="AP10" s="974"/>
      <c r="AQ10" s="976"/>
      <c r="AR10" s="1049"/>
      <c r="AS10" s="1052"/>
      <c r="AT10" s="1044"/>
      <c r="AU10" s="1024"/>
      <c r="AV10" s="1044"/>
      <c r="AW10" s="1028"/>
      <c r="AX10" s="1043"/>
      <c r="AY10" s="966"/>
      <c r="AZ10" s="1044"/>
      <c r="BA10" s="968"/>
      <c r="BB10" s="341">
        <f t="shared" si="0"/>
        <v>0</v>
      </c>
      <c r="BC10" s="51"/>
      <c r="BD10" s="341">
        <f t="shared" si="1"/>
        <v>0</v>
      </c>
      <c r="BE10" s="68"/>
      <c r="BF10" s="44"/>
      <c r="BG10" s="45"/>
      <c r="BH10" s="46">
        <f t="shared" si="4"/>
        <v>0</v>
      </c>
      <c r="BI10" s="46">
        <f t="shared" si="5"/>
        <v>0</v>
      </c>
      <c r="BJ10" s="46">
        <f t="shared" si="6"/>
        <v>0</v>
      </c>
      <c r="BK10" s="46">
        <f t="shared" si="7"/>
        <v>0</v>
      </c>
      <c r="BL10" s="47">
        <f t="shared" si="2"/>
        <v>0</v>
      </c>
      <c r="BM10" s="47">
        <f t="shared" si="3"/>
        <v>0</v>
      </c>
      <c r="BN10" s="47">
        <f t="shared" si="3"/>
        <v>0</v>
      </c>
      <c r="BO10" s="48">
        <f t="shared" si="3"/>
        <v>0</v>
      </c>
    </row>
    <row r="11" spans="1:67" s="39" customFormat="1" ht="41.25" hidden="1" customHeight="1">
      <c r="A11" s="981"/>
      <c r="B11" s="979"/>
      <c r="C11" s="979"/>
      <c r="D11" s="49"/>
      <c r="E11" s="53"/>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55"/>
      <c r="AL11" s="33"/>
      <c r="AM11" s="33"/>
      <c r="AN11" s="64"/>
      <c r="AO11" s="400"/>
      <c r="AP11" s="1037"/>
      <c r="AQ11" s="977"/>
      <c r="AR11" s="1041"/>
      <c r="AS11" s="1042"/>
      <c r="AT11" s="1026"/>
      <c r="AU11" s="1025"/>
      <c r="AV11" s="1026"/>
      <c r="AW11" s="1029"/>
      <c r="AX11" s="1030"/>
      <c r="AY11" s="967"/>
      <c r="AZ11" s="1026"/>
      <c r="BA11" s="968"/>
      <c r="BB11" s="341">
        <f t="shared" si="0"/>
        <v>0</v>
      </c>
      <c r="BC11" s="51"/>
      <c r="BD11" s="341">
        <f t="shared" si="1"/>
        <v>0</v>
      </c>
      <c r="BE11" s="65"/>
      <c r="BF11" s="66"/>
      <c r="BG11" s="52">
        <f>IF(SUM(BL9:BL11)&gt;0,SUM(BC9:BC11)/SUM(BL9:BL11),100%)</f>
        <v>1</v>
      </c>
      <c r="BH11" s="46">
        <f t="shared" si="4"/>
        <v>0</v>
      </c>
      <c r="BI11" s="46">
        <f t="shared" si="5"/>
        <v>0</v>
      </c>
      <c r="BJ11" s="46">
        <f t="shared" si="6"/>
        <v>0</v>
      </c>
      <c r="BK11" s="46">
        <f t="shared" si="7"/>
        <v>0</v>
      </c>
      <c r="BL11" s="47">
        <f t="shared" si="2"/>
        <v>0</v>
      </c>
      <c r="BM11" s="47">
        <f t="shared" si="3"/>
        <v>0</v>
      </c>
      <c r="BN11" s="47">
        <f t="shared" si="3"/>
        <v>0</v>
      </c>
      <c r="BO11" s="48">
        <f t="shared" si="3"/>
        <v>0</v>
      </c>
    </row>
    <row r="12" spans="1:67" s="39" customFormat="1" ht="33" hidden="1" customHeight="1">
      <c r="A12" s="981"/>
      <c r="B12" s="970">
        <v>0</v>
      </c>
      <c r="C12" s="969">
        <v>0</v>
      </c>
      <c r="D12" s="152"/>
      <c r="E12" s="107"/>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5"/>
      <c r="AL12" s="33"/>
      <c r="AM12" s="33"/>
      <c r="AN12" s="62"/>
      <c r="AO12" s="399"/>
      <c r="AP12" s="973">
        <f>B12</f>
        <v>0</v>
      </c>
      <c r="AQ12" s="1045"/>
      <c r="AR12" s="1048">
        <f>IF(AQ12&gt;0,AQ12/C12,0)</f>
        <v>0</v>
      </c>
      <c r="AS12" s="1051"/>
      <c r="AT12" s="1054" t="e">
        <f>IF(#REF!&gt;0,AS12/#REF!,0)</f>
        <v>#REF!</v>
      </c>
      <c r="AU12" s="1023">
        <f>'[2]Costo por proyecto'!L56</f>
        <v>0</v>
      </c>
      <c r="AV12" s="1054" t="e">
        <f>IF(#REF!&gt;0,AU12/#REF!,0)</f>
        <v>#REF!</v>
      </c>
      <c r="AW12" s="1027">
        <f>'[2]Costo por proyecto'!M56</f>
        <v>0</v>
      </c>
      <c r="AX12" s="1056" t="e">
        <f>IF(#REF!&gt;0,AW12/#REF!,0)</f>
        <v>#REF!</v>
      </c>
      <c r="AY12" s="989">
        <f>SUM(AW12,AU12,AS12)</f>
        <v>0</v>
      </c>
      <c r="AZ12" s="1054">
        <f>IF(AY12&gt;0,(AY12/(#REF!+#REF!+#REF!)),0)</f>
        <v>0</v>
      </c>
      <c r="BA12" s="1058">
        <f>IF(AR12&gt;0,(AR12/AZ12),0)</f>
        <v>0</v>
      </c>
      <c r="BB12" s="341">
        <f t="shared" si="0"/>
        <v>0</v>
      </c>
      <c r="BC12" s="51"/>
      <c r="BD12" s="341">
        <f t="shared" si="1"/>
        <v>0</v>
      </c>
      <c r="BE12" s="68"/>
      <c r="BF12" s="44"/>
      <c r="BG12" s="45"/>
      <c r="BH12" s="46">
        <f t="shared" si="4"/>
        <v>0</v>
      </c>
      <c r="BI12" s="46">
        <f t="shared" si="5"/>
        <v>0</v>
      </c>
      <c r="BJ12" s="46">
        <f t="shared" si="6"/>
        <v>0</v>
      </c>
      <c r="BK12" s="46">
        <f t="shared" si="7"/>
        <v>0</v>
      </c>
      <c r="BL12" s="47">
        <f t="shared" si="2"/>
        <v>0</v>
      </c>
      <c r="BM12" s="47">
        <f t="shared" si="3"/>
        <v>0</v>
      </c>
      <c r="BN12" s="47">
        <f t="shared" si="3"/>
        <v>0</v>
      </c>
      <c r="BO12" s="48">
        <f t="shared" si="3"/>
        <v>0</v>
      </c>
    </row>
    <row r="13" spans="1:67" s="39" customFormat="1" ht="27.75" hidden="1" customHeight="1">
      <c r="A13" s="981"/>
      <c r="B13" s="971"/>
      <c r="C13" s="969"/>
      <c r="D13" s="152"/>
      <c r="E13" s="107"/>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5"/>
      <c r="AL13" s="33"/>
      <c r="AM13" s="33"/>
      <c r="AN13" s="62"/>
      <c r="AO13" s="399"/>
      <c r="AP13" s="974"/>
      <c r="AQ13" s="1046"/>
      <c r="AR13" s="1049"/>
      <c r="AS13" s="1052"/>
      <c r="AT13" s="1044"/>
      <c r="AU13" s="1024"/>
      <c r="AV13" s="1044"/>
      <c r="AW13" s="1028"/>
      <c r="AX13" s="1043"/>
      <c r="AY13" s="990"/>
      <c r="AZ13" s="1044"/>
      <c r="BA13" s="1058"/>
      <c r="BB13" s="341">
        <f t="shared" si="0"/>
        <v>0</v>
      </c>
      <c r="BC13" s="51"/>
      <c r="BD13" s="341">
        <f t="shared" si="1"/>
        <v>0</v>
      </c>
      <c r="BE13" s="68"/>
      <c r="BF13" s="44"/>
      <c r="BG13" s="45"/>
      <c r="BH13" s="46">
        <f t="shared" si="4"/>
        <v>0</v>
      </c>
      <c r="BI13" s="46">
        <f t="shared" si="5"/>
        <v>0</v>
      </c>
      <c r="BJ13" s="46">
        <f t="shared" si="6"/>
        <v>0</v>
      </c>
      <c r="BK13" s="46">
        <f t="shared" si="7"/>
        <v>0</v>
      </c>
      <c r="BL13" s="47">
        <f t="shared" si="2"/>
        <v>0</v>
      </c>
      <c r="BM13" s="47">
        <f t="shared" si="3"/>
        <v>0</v>
      </c>
      <c r="BN13" s="47">
        <f t="shared" si="3"/>
        <v>0</v>
      </c>
      <c r="BO13" s="48">
        <f t="shared" si="3"/>
        <v>0</v>
      </c>
    </row>
    <row r="14" spans="1:67" s="39" customFormat="1" ht="32.25" hidden="1" customHeight="1" thickBot="1">
      <c r="A14" s="981"/>
      <c r="B14" s="979"/>
      <c r="C14" s="999"/>
      <c r="D14" s="49"/>
      <c r="E14" s="53"/>
      <c r="F14" s="73"/>
      <c r="G14" s="70"/>
      <c r="H14" s="70"/>
      <c r="I14" s="70"/>
      <c r="J14" s="70"/>
      <c r="K14" s="70"/>
      <c r="L14" s="70"/>
      <c r="M14" s="70"/>
      <c r="N14" s="70"/>
      <c r="O14" s="70"/>
      <c r="P14" s="70"/>
      <c r="Q14" s="70"/>
      <c r="R14" s="70"/>
      <c r="S14" s="70"/>
      <c r="T14" s="70"/>
      <c r="U14" s="74"/>
      <c r="V14" s="74"/>
      <c r="W14" s="74"/>
      <c r="X14" s="74"/>
      <c r="Y14" s="74"/>
      <c r="Z14" s="74"/>
      <c r="AA14" s="74"/>
      <c r="AB14" s="74"/>
      <c r="AC14" s="74"/>
      <c r="AD14" s="74"/>
      <c r="AE14" s="74"/>
      <c r="AF14" s="72"/>
      <c r="AG14" s="72"/>
      <c r="AH14" s="72"/>
      <c r="AI14" s="72"/>
      <c r="AJ14" s="72"/>
      <c r="AK14" s="55"/>
      <c r="AL14" s="33"/>
      <c r="AM14" s="33"/>
      <c r="AN14" s="62"/>
      <c r="AO14" s="399"/>
      <c r="AP14" s="1037"/>
      <c r="AQ14" s="1047"/>
      <c r="AR14" s="1050"/>
      <c r="AS14" s="1053"/>
      <c r="AT14" s="1055"/>
      <c r="AU14" s="1025"/>
      <c r="AV14" s="1055"/>
      <c r="AW14" s="1029"/>
      <c r="AX14" s="1057"/>
      <c r="AY14" s="991"/>
      <c r="AZ14" s="1055"/>
      <c r="BA14" s="1059"/>
      <c r="BB14" s="341">
        <f t="shared" si="0"/>
        <v>0</v>
      </c>
      <c r="BC14" s="51"/>
      <c r="BD14" s="341">
        <f t="shared" si="1"/>
        <v>0</v>
      </c>
      <c r="BE14" s="68"/>
      <c r="BF14" s="44"/>
      <c r="BG14" s="52">
        <f>IF(SUM(BL12:BL14)&gt;0,SUM(BC12:BC14)/SUM(BL12:BL14),100%)</f>
        <v>1</v>
      </c>
      <c r="BH14" s="46">
        <f t="shared" si="4"/>
        <v>0</v>
      </c>
      <c r="BI14" s="46">
        <f t="shared" si="5"/>
        <v>0</v>
      </c>
      <c r="BJ14" s="46">
        <f t="shared" si="6"/>
        <v>0</v>
      </c>
      <c r="BK14" s="46">
        <f t="shared" si="7"/>
        <v>0</v>
      </c>
      <c r="BL14" s="47">
        <f t="shared" si="2"/>
        <v>0</v>
      </c>
      <c r="BM14" s="47">
        <f t="shared" si="3"/>
        <v>0</v>
      </c>
      <c r="BN14" s="47">
        <f t="shared" si="3"/>
        <v>0</v>
      </c>
      <c r="BO14" s="48">
        <f t="shared" si="3"/>
        <v>0</v>
      </c>
    </row>
    <row r="15" spans="1:67" s="229" customFormat="1" ht="21" customHeight="1" thickBot="1">
      <c r="A15" s="75"/>
      <c r="B15" s="76"/>
      <c r="C15" s="77"/>
      <c r="D15" s="215" t="s">
        <v>154</v>
      </c>
      <c r="E15" s="216">
        <f>SUM(E4:E14)</f>
        <v>0.99999999999999989</v>
      </c>
      <c r="F15" s="216">
        <f>SUM(F4:F14)</f>
        <v>0</v>
      </c>
      <c r="G15" s="216">
        <f t="shared" ref="G15:AJ15" si="8">SUM(G4:G14)+F15</f>
        <v>0</v>
      </c>
      <c r="H15" s="216">
        <f t="shared" si="8"/>
        <v>0</v>
      </c>
      <c r="I15" s="216">
        <f t="shared" si="8"/>
        <v>0</v>
      </c>
      <c r="J15" s="216">
        <f t="shared" si="8"/>
        <v>0</v>
      </c>
      <c r="K15" s="216">
        <f t="shared" si="8"/>
        <v>0</v>
      </c>
      <c r="L15" s="216">
        <f t="shared" si="8"/>
        <v>0</v>
      </c>
      <c r="M15" s="216">
        <f t="shared" si="8"/>
        <v>0</v>
      </c>
      <c r="N15" s="216">
        <f t="shared" si="8"/>
        <v>0</v>
      </c>
      <c r="O15" s="216">
        <f t="shared" si="8"/>
        <v>0</v>
      </c>
      <c r="P15" s="216">
        <f t="shared" si="8"/>
        <v>0</v>
      </c>
      <c r="Q15" s="216">
        <f t="shared" si="8"/>
        <v>0</v>
      </c>
      <c r="R15" s="216">
        <f t="shared" si="8"/>
        <v>0</v>
      </c>
      <c r="S15" s="216">
        <f t="shared" si="8"/>
        <v>0</v>
      </c>
      <c r="T15" s="216">
        <f t="shared" si="8"/>
        <v>0</v>
      </c>
      <c r="U15" s="216">
        <f t="shared" si="8"/>
        <v>0</v>
      </c>
      <c r="V15" s="216">
        <f t="shared" si="8"/>
        <v>0</v>
      </c>
      <c r="W15" s="216">
        <f t="shared" si="8"/>
        <v>0.06</v>
      </c>
      <c r="X15" s="216">
        <f t="shared" si="8"/>
        <v>0.12</v>
      </c>
      <c r="Y15" s="216">
        <f t="shared" si="8"/>
        <v>0.18</v>
      </c>
      <c r="Z15" s="216">
        <f t="shared" si="8"/>
        <v>0.24</v>
      </c>
      <c r="AA15" s="216">
        <f t="shared" si="8"/>
        <v>0.3</v>
      </c>
      <c r="AB15" s="216">
        <f t="shared" si="8"/>
        <v>0.3</v>
      </c>
      <c r="AC15" s="216">
        <f t="shared" si="8"/>
        <v>0.3</v>
      </c>
      <c r="AD15" s="216">
        <f t="shared" si="8"/>
        <v>0.37</v>
      </c>
      <c r="AE15" s="216">
        <f t="shared" si="8"/>
        <v>0.44</v>
      </c>
      <c r="AF15" s="216">
        <f t="shared" si="8"/>
        <v>0.57999999999999996</v>
      </c>
      <c r="AG15" s="216">
        <f t="shared" si="8"/>
        <v>0.72</v>
      </c>
      <c r="AH15" s="216">
        <f t="shared" si="8"/>
        <v>0.86</v>
      </c>
      <c r="AI15" s="216">
        <f t="shared" si="8"/>
        <v>0.92999999999999994</v>
      </c>
      <c r="AJ15" s="216">
        <f t="shared" si="8"/>
        <v>0.99999999999999989</v>
      </c>
      <c r="AK15" s="217"/>
      <c r="AL15" s="218"/>
      <c r="AM15" s="218"/>
      <c r="AN15" s="219"/>
      <c r="AO15" s="220"/>
      <c r="AP15" s="220"/>
      <c r="AQ15" s="221"/>
      <c r="AR15" s="222"/>
      <c r="AS15" s="222">
        <f>SUM(AS4:AS14)</f>
        <v>0</v>
      </c>
      <c r="AT15" s="222"/>
      <c r="AU15" s="223">
        <f>SUM(AU4:AU14)</f>
        <v>0</v>
      </c>
      <c r="AV15" s="222"/>
      <c r="AW15" s="224">
        <f>SUM(AW4:AW14)</f>
        <v>0</v>
      </c>
      <c r="AX15" s="223"/>
      <c r="AY15" s="223">
        <f>SUM(AY4:AY14)</f>
        <v>0</v>
      </c>
      <c r="AZ15" s="222"/>
      <c r="BA15" s="225"/>
      <c r="BB15" s="226">
        <f>SUM(BB4:BB14)</f>
        <v>0.99999999999999989</v>
      </c>
      <c r="BC15" s="226">
        <f>SUM(BC4:BC14)</f>
        <v>0</v>
      </c>
      <c r="BD15" s="226">
        <f>BC15/BB15</f>
        <v>0</v>
      </c>
      <c r="BE15" s="77"/>
      <c r="BF15" s="227"/>
      <c r="BG15" s="228">
        <f>SUM(BL4:BL14)</f>
        <v>0</v>
      </c>
      <c r="BH15" s="227"/>
      <c r="BI15" s="227"/>
      <c r="BJ15" s="227"/>
      <c r="BK15" s="227"/>
      <c r="BL15" s="227"/>
      <c r="BM15" s="227"/>
      <c r="BN15" s="227"/>
      <c r="BO15" s="227"/>
    </row>
    <row r="16" spans="1:67" s="39" customFormat="1" ht="72" customHeight="1">
      <c r="A16" s="1032" t="s">
        <v>404</v>
      </c>
      <c r="B16" s="982" t="s">
        <v>361</v>
      </c>
      <c r="C16" s="1034" t="s">
        <v>407</v>
      </c>
      <c r="D16" s="100" t="s">
        <v>363</v>
      </c>
      <c r="E16" s="101">
        <v>0.02</v>
      </c>
      <c r="F16" s="42"/>
      <c r="G16" s="42"/>
      <c r="H16" s="42"/>
      <c r="I16" s="314">
        <f>$E$16/2/2</f>
        <v>5.0000000000000001E-3</v>
      </c>
      <c r="J16" s="314">
        <f>$E$16/2/2</f>
        <v>5.0000000000000001E-3</v>
      </c>
      <c r="K16" s="314">
        <f>$E$16/2/4</f>
        <v>2.5000000000000001E-3</v>
      </c>
      <c r="L16" s="314">
        <f>$E$16/2/4</f>
        <v>2.5000000000000001E-3</v>
      </c>
      <c r="M16" s="314">
        <f>$E$16/2/4</f>
        <v>2.5000000000000001E-3</v>
      </c>
      <c r="N16" s="314">
        <f>$E$16/2/4</f>
        <v>2.5000000000000001E-3</v>
      </c>
      <c r="O16" s="42"/>
      <c r="P16" s="42"/>
      <c r="Q16" s="42"/>
      <c r="R16" s="42"/>
      <c r="S16" s="42"/>
      <c r="T16" s="42"/>
      <c r="U16" s="42"/>
      <c r="V16" s="42"/>
      <c r="W16" s="42"/>
      <c r="X16" s="42"/>
      <c r="Y16" s="42"/>
      <c r="Z16" s="42"/>
      <c r="AA16" s="42"/>
      <c r="AB16" s="42"/>
      <c r="AC16" s="42"/>
      <c r="AD16" s="42"/>
      <c r="AE16" s="42"/>
      <c r="AF16" s="42"/>
      <c r="AG16" s="102"/>
      <c r="AH16" s="102"/>
      <c r="AI16" s="102"/>
      <c r="AJ16" s="102"/>
      <c r="AK16" s="55" t="s">
        <v>365</v>
      </c>
      <c r="AL16" s="32"/>
      <c r="AM16" s="33"/>
      <c r="AN16" s="1035" t="s">
        <v>113</v>
      </c>
      <c r="AO16" s="402" t="s">
        <v>391</v>
      </c>
      <c r="AP16" s="973" t="str">
        <f>B16</f>
        <v>Ajustar la documentación de los procesos</v>
      </c>
      <c r="AQ16" s="1038"/>
      <c r="AR16" s="996">
        <f>IF(AQ16&gt;0,AQ16/C16,0)</f>
        <v>0</v>
      </c>
      <c r="AS16" s="997"/>
      <c r="AT16" s="986" t="e">
        <f>IF(#REF!&gt;0,AS16/#REF!,0)</f>
        <v>#REF!</v>
      </c>
      <c r="AU16" s="1023">
        <f>'[2]Costo por proyecto'!L67</f>
        <v>0</v>
      </c>
      <c r="AV16" s="986" t="e">
        <f>IF(#REF!&gt;0,AU16/#REF!,0)</f>
        <v>#REF!</v>
      </c>
      <c r="AW16" s="1027">
        <f>'[2]Costo por proyecto'!M67</f>
        <v>0</v>
      </c>
      <c r="AX16" s="988" t="e">
        <f>IF(#REF!&gt;0,AW16/#REF!,0)</f>
        <v>#REF!</v>
      </c>
      <c r="AY16" s="989">
        <f>SUM(AW16,AU16,AS16)</f>
        <v>0</v>
      </c>
      <c r="AZ16" s="986">
        <f>IF(AY16&gt;0,(AY16/(#REF!+#REF!+#REF!)),0)</f>
        <v>0</v>
      </c>
      <c r="BA16" s="968">
        <f>IF(AR16&gt;0,(AR16/AZ16),0)</f>
        <v>0</v>
      </c>
      <c r="BB16" s="341">
        <f>SUM(F16:AJ16)</f>
        <v>0.02</v>
      </c>
      <c r="BC16" s="51"/>
      <c r="BD16" s="341">
        <f>IF(BB16&gt;0,(BC16/BB16),0%)</f>
        <v>0</v>
      </c>
      <c r="BE16" s="1011"/>
      <c r="BF16" s="34"/>
      <c r="BG16" s="35"/>
      <c r="BH16" s="36">
        <f>SUM(F16:K16)</f>
        <v>1.2500000000000001E-2</v>
      </c>
      <c r="BI16" s="36">
        <f>SUM(P16:Z16)</f>
        <v>0</v>
      </c>
      <c r="BJ16" s="36">
        <f>SUM(AF16:AG16)</f>
        <v>0</v>
      </c>
      <c r="BK16" s="36">
        <f>SUM(AH16:AJ16)</f>
        <v>0</v>
      </c>
      <c r="BL16" s="37">
        <f>BH16</f>
        <v>1.2500000000000001E-2</v>
      </c>
      <c r="BM16" s="37">
        <f>BL16+BI16</f>
        <v>1.2500000000000001E-2</v>
      </c>
      <c r="BN16" s="37">
        <f>BM16+BJ16</f>
        <v>1.2500000000000001E-2</v>
      </c>
      <c r="BO16" s="38">
        <f>BN16+BK16</f>
        <v>1.2500000000000001E-2</v>
      </c>
    </row>
    <row r="17" spans="1:67" s="39" customFormat="1" ht="10.5" customHeight="1">
      <c r="A17" s="1033"/>
      <c r="B17" s="971"/>
      <c r="C17" s="1019"/>
      <c r="D17" s="100"/>
      <c r="E17" s="101"/>
      <c r="F17" s="42"/>
      <c r="G17" s="42"/>
      <c r="H17" s="42"/>
      <c r="I17" s="393"/>
      <c r="J17" s="393"/>
      <c r="K17" s="393"/>
      <c r="L17" s="393"/>
      <c r="M17" s="393"/>
      <c r="N17" s="393"/>
      <c r="O17" s="393"/>
      <c r="P17" s="411"/>
      <c r="Q17" s="42"/>
      <c r="R17" s="42"/>
      <c r="S17" s="42"/>
      <c r="T17" s="42"/>
      <c r="U17" s="42"/>
      <c r="V17" s="42"/>
      <c r="W17" s="42"/>
      <c r="X17" s="42"/>
      <c r="Y17" s="42"/>
      <c r="Z17" s="42"/>
      <c r="AA17" s="42"/>
      <c r="AB17" s="42"/>
      <c r="AC17" s="42"/>
      <c r="AD17" s="42"/>
      <c r="AE17" s="42"/>
      <c r="AF17" s="42"/>
      <c r="AG17" s="102"/>
      <c r="AH17" s="102"/>
      <c r="AI17" s="102"/>
      <c r="AJ17" s="102"/>
      <c r="AK17" s="55"/>
      <c r="AL17" s="32"/>
      <c r="AM17" s="33"/>
      <c r="AN17" s="1021"/>
      <c r="AO17" s="402"/>
      <c r="AP17" s="974"/>
      <c r="AQ17" s="1039"/>
      <c r="AR17" s="1041"/>
      <c r="AS17" s="1042"/>
      <c r="AT17" s="1026"/>
      <c r="AU17" s="1024"/>
      <c r="AV17" s="1026"/>
      <c r="AW17" s="1028"/>
      <c r="AX17" s="1030"/>
      <c r="AY17" s="990"/>
      <c r="AZ17" s="1026"/>
      <c r="BA17" s="968"/>
      <c r="BB17" s="341"/>
      <c r="BC17" s="51"/>
      <c r="BD17" s="341"/>
      <c r="BE17" s="1012"/>
      <c r="BF17" s="44"/>
      <c r="BG17" s="329"/>
      <c r="BH17" s="330"/>
      <c r="BI17" s="330"/>
      <c r="BJ17" s="330"/>
      <c r="BK17" s="330"/>
      <c r="BL17" s="331"/>
      <c r="BM17" s="331"/>
      <c r="BN17" s="331"/>
      <c r="BO17" s="332"/>
    </row>
    <row r="18" spans="1:67" s="39" customFormat="1" ht="72" customHeight="1">
      <c r="A18" s="1033"/>
      <c r="B18" s="971"/>
      <c r="C18" s="1019"/>
      <c r="D18" s="100" t="s">
        <v>359</v>
      </c>
      <c r="E18" s="101">
        <v>0.1</v>
      </c>
      <c r="F18" s="42"/>
      <c r="G18" s="42"/>
      <c r="H18" s="42"/>
      <c r="I18" s="42"/>
      <c r="J18" s="42"/>
      <c r="K18" s="42"/>
      <c r="L18" s="42"/>
      <c r="M18" s="42"/>
      <c r="N18" s="42"/>
      <c r="O18" s="42"/>
      <c r="P18" s="42"/>
      <c r="Q18" s="314">
        <f>$E$18/12</f>
        <v>8.3333333333333332E-3</v>
      </c>
      <c r="R18" s="314">
        <f t="shared" ref="R18:AB18" si="9">$E$18/12</f>
        <v>8.3333333333333332E-3</v>
      </c>
      <c r="S18" s="314">
        <f t="shared" si="9"/>
        <v>8.3333333333333332E-3</v>
      </c>
      <c r="T18" s="314">
        <f t="shared" si="9"/>
        <v>8.3333333333333332E-3</v>
      </c>
      <c r="U18" s="314">
        <f t="shared" si="9"/>
        <v>8.3333333333333332E-3</v>
      </c>
      <c r="V18" s="314">
        <f t="shared" si="9"/>
        <v>8.3333333333333332E-3</v>
      </c>
      <c r="W18" s="314">
        <f t="shared" si="9"/>
        <v>8.3333333333333332E-3</v>
      </c>
      <c r="X18" s="314">
        <f t="shared" si="9"/>
        <v>8.3333333333333332E-3</v>
      </c>
      <c r="Y18" s="314">
        <f t="shared" si="9"/>
        <v>8.3333333333333332E-3</v>
      </c>
      <c r="Z18" s="314">
        <f t="shared" si="9"/>
        <v>8.3333333333333332E-3</v>
      </c>
      <c r="AA18" s="314">
        <f t="shared" si="9"/>
        <v>8.3333333333333332E-3</v>
      </c>
      <c r="AB18" s="314">
        <f t="shared" si="9"/>
        <v>8.3333333333333332E-3</v>
      </c>
      <c r="AC18" s="42"/>
      <c r="AD18" s="42"/>
      <c r="AE18" s="42"/>
      <c r="AF18" s="42"/>
      <c r="AG18" s="102"/>
      <c r="AH18" s="102"/>
      <c r="AI18" s="102"/>
      <c r="AJ18" s="102"/>
      <c r="AK18" s="55" t="s">
        <v>365</v>
      </c>
      <c r="AL18" s="32"/>
      <c r="AM18" s="33"/>
      <c r="AN18" s="1021"/>
      <c r="AO18" s="402" t="s">
        <v>392</v>
      </c>
      <c r="AP18" s="974"/>
      <c r="AQ18" s="1039"/>
      <c r="AR18" s="1041"/>
      <c r="AS18" s="1042"/>
      <c r="AT18" s="1026"/>
      <c r="AU18" s="1024"/>
      <c r="AV18" s="1026"/>
      <c r="AW18" s="1028"/>
      <c r="AX18" s="1030"/>
      <c r="AY18" s="990"/>
      <c r="AZ18" s="1026"/>
      <c r="BA18" s="968"/>
      <c r="BB18" s="341"/>
      <c r="BC18" s="51"/>
      <c r="BD18" s="341"/>
      <c r="BE18" s="1012"/>
      <c r="BF18" s="44"/>
      <c r="BG18" s="329"/>
      <c r="BH18" s="330"/>
      <c r="BI18" s="330"/>
      <c r="BJ18" s="330"/>
      <c r="BK18" s="330"/>
      <c r="BL18" s="331"/>
      <c r="BM18" s="331"/>
      <c r="BN18" s="331"/>
      <c r="BO18" s="332"/>
    </row>
    <row r="19" spans="1:67" s="39" customFormat="1" ht="11.25" customHeight="1">
      <c r="A19" s="1033"/>
      <c r="B19" s="971"/>
      <c r="C19" s="1019"/>
      <c r="D19" s="100"/>
      <c r="E19" s="101"/>
      <c r="F19" s="42"/>
      <c r="G19" s="42"/>
      <c r="H19" s="42"/>
      <c r="I19" s="42"/>
      <c r="J19" s="42"/>
      <c r="K19" s="42"/>
      <c r="L19" s="42"/>
      <c r="M19" s="42"/>
      <c r="N19" s="42"/>
      <c r="O19" s="42"/>
      <c r="P19" s="42"/>
      <c r="Q19" s="393"/>
      <c r="R19" s="393"/>
      <c r="S19" s="393"/>
      <c r="T19" s="393"/>
      <c r="U19" s="393"/>
      <c r="V19" s="393"/>
      <c r="W19" s="393"/>
      <c r="X19" s="393"/>
      <c r="Y19" s="393"/>
      <c r="Z19" s="393"/>
      <c r="AA19" s="393"/>
      <c r="AB19" s="393"/>
      <c r="AC19" s="393"/>
      <c r="AD19" s="42"/>
      <c r="AE19" s="42"/>
      <c r="AF19" s="42"/>
      <c r="AG19" s="102"/>
      <c r="AH19" s="102"/>
      <c r="AI19" s="102"/>
      <c r="AJ19" s="102"/>
      <c r="AK19" s="55"/>
      <c r="AL19" s="32"/>
      <c r="AM19" s="33"/>
      <c r="AN19" s="1021"/>
      <c r="AO19" s="402"/>
      <c r="AP19" s="974"/>
      <c r="AQ19" s="1039"/>
      <c r="AR19" s="1041"/>
      <c r="AS19" s="1042"/>
      <c r="AT19" s="1026"/>
      <c r="AU19" s="1024"/>
      <c r="AV19" s="1026"/>
      <c r="AW19" s="1028"/>
      <c r="AX19" s="1030"/>
      <c r="AY19" s="990"/>
      <c r="AZ19" s="1026"/>
      <c r="BA19" s="968"/>
      <c r="BB19" s="341"/>
      <c r="BC19" s="51"/>
      <c r="BD19" s="341"/>
      <c r="BE19" s="1012"/>
      <c r="BF19" s="44"/>
      <c r="BG19" s="329"/>
      <c r="BH19" s="330"/>
      <c r="BI19" s="330"/>
      <c r="BJ19" s="330"/>
      <c r="BK19" s="330"/>
      <c r="BL19" s="331"/>
      <c r="BM19" s="331"/>
      <c r="BN19" s="331"/>
      <c r="BO19" s="332"/>
    </row>
    <row r="20" spans="1:67" s="39" customFormat="1" ht="63" customHeight="1">
      <c r="A20" s="1033"/>
      <c r="B20" s="971"/>
      <c r="C20" s="1019"/>
      <c r="D20" s="100" t="s">
        <v>362</v>
      </c>
      <c r="E20" s="103">
        <v>0.1</v>
      </c>
      <c r="F20" s="104"/>
      <c r="G20" s="104"/>
      <c r="H20" s="42"/>
      <c r="I20" s="42"/>
      <c r="J20" s="42"/>
      <c r="K20" s="42"/>
      <c r="L20" s="42"/>
      <c r="M20" s="42"/>
      <c r="N20" s="42"/>
      <c r="O20" s="42"/>
      <c r="P20" s="42"/>
      <c r="Q20" s="42"/>
      <c r="R20" s="42"/>
      <c r="S20" s="42"/>
      <c r="T20" s="42"/>
      <c r="U20" s="42"/>
      <c r="V20" s="42"/>
      <c r="W20" s="42"/>
      <c r="X20" s="42"/>
      <c r="Y20" s="42"/>
      <c r="Z20" s="42"/>
      <c r="AA20" s="42"/>
      <c r="AB20" s="314">
        <f>$E$20/3</f>
        <v>3.3333333333333333E-2</v>
      </c>
      <c r="AC20" s="314">
        <f>$E$20/3</f>
        <v>3.3333333333333333E-2</v>
      </c>
      <c r="AD20" s="314">
        <f>$E$20/3</f>
        <v>3.3333333333333333E-2</v>
      </c>
      <c r="AE20" s="42"/>
      <c r="AF20" s="42"/>
      <c r="AG20" s="104"/>
      <c r="AH20" s="42"/>
      <c r="AI20" s="104"/>
      <c r="AJ20" s="104"/>
      <c r="AK20" s="55" t="s">
        <v>326</v>
      </c>
      <c r="AL20" s="32"/>
      <c r="AM20" s="33"/>
      <c r="AN20" s="1021"/>
      <c r="AO20" s="402" t="s">
        <v>389</v>
      </c>
      <c r="AP20" s="974"/>
      <c r="AQ20" s="1040"/>
      <c r="AR20" s="978"/>
      <c r="AS20" s="960"/>
      <c r="AT20" s="961"/>
      <c r="AU20" s="1024"/>
      <c r="AV20" s="961"/>
      <c r="AW20" s="1028"/>
      <c r="AX20" s="964"/>
      <c r="AY20" s="990"/>
      <c r="AZ20" s="961"/>
      <c r="BA20" s="968"/>
      <c r="BB20" s="341"/>
      <c r="BC20" s="51"/>
      <c r="BD20" s="341"/>
      <c r="BE20" s="1012"/>
      <c r="BF20" s="44"/>
      <c r="BG20" s="45"/>
      <c r="BH20" s="46"/>
      <c r="BI20" s="46"/>
      <c r="BJ20" s="46"/>
      <c r="BK20" s="46"/>
      <c r="BL20" s="47"/>
      <c r="BM20" s="47"/>
      <c r="BN20" s="47"/>
      <c r="BO20" s="48"/>
    </row>
    <row r="21" spans="1:67" s="39" customFormat="1" ht="9.75" customHeight="1">
      <c r="A21" s="1033"/>
      <c r="B21" s="971"/>
      <c r="C21" s="1019"/>
      <c r="D21" s="100"/>
      <c r="E21" s="103"/>
      <c r="F21" s="104"/>
      <c r="G21" s="104"/>
      <c r="H21" s="42"/>
      <c r="I21" s="42"/>
      <c r="J21" s="42"/>
      <c r="K21" s="42"/>
      <c r="L21" s="42"/>
      <c r="M21" s="42"/>
      <c r="N21" s="42"/>
      <c r="O21" s="42"/>
      <c r="P21" s="42"/>
      <c r="Q21" s="42"/>
      <c r="R21" s="42"/>
      <c r="S21" s="42"/>
      <c r="T21" s="42"/>
      <c r="U21" s="42"/>
      <c r="V21" s="42"/>
      <c r="W21" s="42"/>
      <c r="X21" s="42"/>
      <c r="Y21" s="42"/>
      <c r="Z21" s="42"/>
      <c r="AA21" s="42"/>
      <c r="AB21" s="393"/>
      <c r="AC21" s="393"/>
      <c r="AD21" s="392"/>
      <c r="AE21" s="42"/>
      <c r="AF21" s="42"/>
      <c r="AG21" s="104"/>
      <c r="AH21" s="42"/>
      <c r="AI21" s="104"/>
      <c r="AJ21" s="104"/>
      <c r="AK21" s="55"/>
      <c r="AL21" s="32"/>
      <c r="AM21" s="33"/>
      <c r="AN21" s="1021"/>
      <c r="AO21" s="402"/>
      <c r="AP21" s="974"/>
      <c r="AQ21" s="1040"/>
      <c r="AR21" s="978"/>
      <c r="AS21" s="960"/>
      <c r="AT21" s="961"/>
      <c r="AU21" s="1024"/>
      <c r="AV21" s="961"/>
      <c r="AW21" s="1028"/>
      <c r="AX21" s="964"/>
      <c r="AY21" s="990"/>
      <c r="AZ21" s="961"/>
      <c r="BA21" s="968"/>
      <c r="BB21" s="341"/>
      <c r="BC21" s="51"/>
      <c r="BD21" s="341"/>
      <c r="BE21" s="1012"/>
      <c r="BF21" s="44"/>
      <c r="BG21" s="45"/>
      <c r="BH21" s="46"/>
      <c r="BI21" s="46"/>
      <c r="BJ21" s="46"/>
      <c r="BK21" s="46"/>
      <c r="BL21" s="47"/>
      <c r="BM21" s="47"/>
      <c r="BN21" s="47"/>
      <c r="BO21" s="48"/>
    </row>
    <row r="22" spans="1:67" s="39" customFormat="1" ht="61.2">
      <c r="A22" s="1033"/>
      <c r="B22" s="971"/>
      <c r="C22" s="1019"/>
      <c r="D22" s="100" t="s">
        <v>360</v>
      </c>
      <c r="E22" s="103">
        <v>0.08</v>
      </c>
      <c r="F22" s="104"/>
      <c r="G22" s="104"/>
      <c r="H22" s="42"/>
      <c r="I22" s="42"/>
      <c r="J22" s="42"/>
      <c r="K22" s="42"/>
      <c r="L22" s="42"/>
      <c r="M22" s="42"/>
      <c r="N22" s="42"/>
      <c r="O22" s="42"/>
      <c r="P22" s="42"/>
      <c r="Q22" s="42"/>
      <c r="R22" s="42"/>
      <c r="S22" s="42"/>
      <c r="T22" s="42"/>
      <c r="U22" s="42"/>
      <c r="V22" s="42"/>
      <c r="W22" s="42"/>
      <c r="X22" s="42"/>
      <c r="Y22" s="42"/>
      <c r="Z22" s="42"/>
      <c r="AA22" s="42"/>
      <c r="AB22" s="42"/>
      <c r="AC22" s="42"/>
      <c r="AD22" s="315">
        <f>$E$22/4</f>
        <v>0.02</v>
      </c>
      <c r="AE22" s="315">
        <f>$E$22/4</f>
        <v>0.02</v>
      </c>
      <c r="AF22" s="315">
        <f>$E$22/4</f>
        <v>0.02</v>
      </c>
      <c r="AG22" s="315">
        <f>$E$22/4</f>
        <v>0.02</v>
      </c>
      <c r="AH22" s="315"/>
      <c r="AI22" s="104"/>
      <c r="AJ22" s="104"/>
      <c r="AK22" s="55" t="s">
        <v>326</v>
      </c>
      <c r="AL22" s="32"/>
      <c r="AM22" s="33"/>
      <c r="AN22" s="1021"/>
      <c r="AO22" s="402" t="s">
        <v>390</v>
      </c>
      <c r="AP22" s="974"/>
      <c r="AQ22" s="1040"/>
      <c r="AR22" s="978"/>
      <c r="AS22" s="960"/>
      <c r="AT22" s="961"/>
      <c r="AU22" s="1024"/>
      <c r="AV22" s="961"/>
      <c r="AW22" s="1028"/>
      <c r="AX22" s="964"/>
      <c r="AY22" s="990"/>
      <c r="AZ22" s="961"/>
      <c r="BA22" s="968"/>
      <c r="BB22" s="341"/>
      <c r="BC22" s="51"/>
      <c r="BD22" s="341"/>
      <c r="BE22" s="1012"/>
      <c r="BF22" s="44"/>
      <c r="BG22" s="45"/>
      <c r="BH22" s="46"/>
      <c r="BI22" s="46"/>
      <c r="BJ22" s="46"/>
      <c r="BK22" s="46"/>
      <c r="BL22" s="47"/>
      <c r="BM22" s="47"/>
      <c r="BN22" s="47"/>
      <c r="BO22" s="48"/>
    </row>
    <row r="23" spans="1:67" s="39" customFormat="1" ht="9.75" customHeight="1">
      <c r="A23" s="1033"/>
      <c r="B23" s="971"/>
      <c r="C23" s="1019"/>
      <c r="D23" s="100"/>
      <c r="E23" s="103"/>
      <c r="F23" s="104"/>
      <c r="G23" s="104"/>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104"/>
      <c r="AH23" s="42"/>
      <c r="AI23" s="104"/>
      <c r="AJ23" s="104"/>
      <c r="AK23" s="55"/>
      <c r="AL23" s="32"/>
      <c r="AM23" s="33"/>
      <c r="AN23" s="1021"/>
      <c r="AO23" s="402"/>
      <c r="AP23" s="974"/>
      <c r="AQ23" s="1040"/>
      <c r="AR23" s="978"/>
      <c r="AS23" s="960"/>
      <c r="AT23" s="961"/>
      <c r="AU23" s="1024"/>
      <c r="AV23" s="961"/>
      <c r="AW23" s="1028"/>
      <c r="AX23" s="964"/>
      <c r="AY23" s="990"/>
      <c r="AZ23" s="961"/>
      <c r="BA23" s="968"/>
      <c r="BB23" s="341"/>
      <c r="BC23" s="51"/>
      <c r="BD23" s="341"/>
      <c r="BE23" s="1012"/>
      <c r="BF23" s="44"/>
      <c r="BG23" s="45"/>
      <c r="BH23" s="46"/>
      <c r="BI23" s="46"/>
      <c r="BJ23" s="46"/>
      <c r="BK23" s="46"/>
      <c r="BL23" s="47"/>
      <c r="BM23" s="47"/>
      <c r="BN23" s="47"/>
      <c r="BO23" s="48"/>
    </row>
    <row r="24" spans="1:67" s="39" customFormat="1" ht="63" customHeight="1">
      <c r="A24" s="1033"/>
      <c r="B24" s="971"/>
      <c r="C24" s="1019"/>
      <c r="D24" s="49" t="s">
        <v>366</v>
      </c>
      <c r="E24" s="103">
        <v>0.04</v>
      </c>
      <c r="F24" s="104"/>
      <c r="G24" s="104"/>
      <c r="H24" s="42"/>
      <c r="I24" s="42"/>
      <c r="J24" s="42"/>
      <c r="K24" s="60"/>
      <c r="L24" s="60"/>
      <c r="M24" s="60"/>
      <c r="N24" s="60"/>
      <c r="O24" s="60"/>
      <c r="P24" s="60"/>
      <c r="Q24" s="60"/>
      <c r="R24" s="60"/>
      <c r="S24" s="60"/>
      <c r="T24" s="60"/>
      <c r="U24" s="60"/>
      <c r="V24" s="60"/>
      <c r="W24" s="60"/>
      <c r="X24" s="60"/>
      <c r="Y24" s="60"/>
      <c r="Z24" s="60"/>
      <c r="AA24" s="60"/>
      <c r="AB24" s="60"/>
      <c r="AC24" s="60"/>
      <c r="AD24" s="60"/>
      <c r="AE24" s="316">
        <f>E24</f>
        <v>0.04</v>
      </c>
      <c r="AF24" s="60"/>
      <c r="AG24" s="61"/>
      <c r="AH24" s="60"/>
      <c r="AI24" s="61"/>
      <c r="AJ24" s="61"/>
      <c r="AK24" s="55" t="s">
        <v>367</v>
      </c>
      <c r="AL24" s="32"/>
      <c r="AM24" s="33"/>
      <c r="AN24" s="1022"/>
      <c r="AO24" s="403" t="s">
        <v>393</v>
      </c>
      <c r="AP24" s="1037"/>
      <c r="AQ24" s="1040"/>
      <c r="AR24" s="978"/>
      <c r="AS24" s="960"/>
      <c r="AT24" s="961"/>
      <c r="AU24" s="1025"/>
      <c r="AV24" s="961"/>
      <c r="AW24" s="1029"/>
      <c r="AX24" s="964"/>
      <c r="AY24" s="991"/>
      <c r="AZ24" s="961"/>
      <c r="BA24" s="968"/>
      <c r="BB24" s="341">
        <f>SUM(F24:AJ24)</f>
        <v>0.04</v>
      </c>
      <c r="BC24" s="51"/>
      <c r="BD24" s="341">
        <f>IF(BB24&gt;0,(BC24/BB24),0%)</f>
        <v>0</v>
      </c>
      <c r="BE24" s="1013"/>
      <c r="BF24" s="44"/>
      <c r="BG24" s="52">
        <f>IF(SUM(BO16:BO24)&gt;0,SUM(BC16:BC24)/SUM(BO16:BO24),100%)</f>
        <v>0</v>
      </c>
      <c r="BH24" s="46">
        <f>SUM(F24:K24)</f>
        <v>0</v>
      </c>
      <c r="BI24" s="46">
        <f>SUM(P24:Z24)</f>
        <v>0</v>
      </c>
      <c r="BJ24" s="46">
        <f>SUM(AF24:AG24)</f>
        <v>0</v>
      </c>
      <c r="BK24" s="46">
        <f>SUM(AH24:AJ24)</f>
        <v>0</v>
      </c>
      <c r="BL24" s="47">
        <f>BH24</f>
        <v>0</v>
      </c>
      <c r="BM24" s="47">
        <f>BL24+BI24</f>
        <v>0</v>
      </c>
      <c r="BN24" s="47">
        <f>BM24+BJ24</f>
        <v>0</v>
      </c>
      <c r="BO24" s="48">
        <f>BN24+BK24</f>
        <v>0</v>
      </c>
    </row>
    <row r="25" spans="1:67" s="39" customFormat="1" ht="9" customHeight="1" thickBot="1">
      <c r="A25" s="1033"/>
      <c r="B25" s="979"/>
      <c r="C25" s="1081"/>
      <c r="D25" s="148"/>
      <c r="E25" s="103"/>
      <c r="F25" s="394"/>
      <c r="G25" s="42"/>
      <c r="H25" s="42"/>
      <c r="I25" s="42"/>
      <c r="J25" s="42"/>
      <c r="K25" s="60"/>
      <c r="L25" s="60"/>
      <c r="M25" s="60"/>
      <c r="N25" s="60"/>
      <c r="O25" s="60"/>
      <c r="P25" s="60"/>
      <c r="Q25" s="60"/>
      <c r="R25" s="60"/>
      <c r="S25" s="60"/>
      <c r="T25" s="60"/>
      <c r="U25" s="60"/>
      <c r="V25" s="60"/>
      <c r="W25" s="60"/>
      <c r="X25" s="60"/>
      <c r="Y25" s="60"/>
      <c r="Z25" s="60"/>
      <c r="AA25" s="60"/>
      <c r="AB25" s="60"/>
      <c r="AC25" s="60"/>
      <c r="AD25" s="60"/>
      <c r="AE25" s="60"/>
      <c r="AF25" s="60"/>
      <c r="AG25" s="395"/>
      <c r="AH25" s="60"/>
      <c r="AI25" s="395"/>
      <c r="AJ25" s="395"/>
      <c r="AK25" s="55"/>
      <c r="AL25" s="32"/>
      <c r="AM25" s="33"/>
      <c r="AN25" s="352"/>
      <c r="AO25" s="402"/>
      <c r="AP25" s="338"/>
      <c r="AQ25" s="360"/>
      <c r="AR25" s="341"/>
      <c r="AS25" s="342"/>
      <c r="AT25" s="334"/>
      <c r="AU25" s="354"/>
      <c r="AV25" s="334"/>
      <c r="AW25" s="355"/>
      <c r="AX25" s="336"/>
      <c r="AY25" s="347"/>
      <c r="AZ25" s="334"/>
      <c r="BA25" s="337"/>
      <c r="BB25" s="341"/>
      <c r="BC25" s="51"/>
      <c r="BD25" s="341"/>
      <c r="BE25" s="350"/>
      <c r="BF25" s="44"/>
      <c r="BG25" s="52"/>
      <c r="BH25" s="330"/>
      <c r="BI25" s="330"/>
      <c r="BJ25" s="330"/>
      <c r="BK25" s="330"/>
      <c r="BL25" s="331"/>
      <c r="BM25" s="331"/>
      <c r="BN25" s="331"/>
      <c r="BO25" s="332"/>
    </row>
    <row r="26" spans="1:67" s="39" customFormat="1" ht="70.5" customHeight="1">
      <c r="A26" s="1033"/>
      <c r="B26" s="970" t="s">
        <v>368</v>
      </c>
      <c r="C26" s="1082" t="s">
        <v>408</v>
      </c>
      <c r="D26" s="439" t="s">
        <v>370</v>
      </c>
      <c r="E26" s="197">
        <v>0.05</v>
      </c>
      <c r="F26" s="440"/>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2">
        <f>$E$26/2</f>
        <v>2.5000000000000001E-2</v>
      </c>
      <c r="AF26" s="442">
        <f>$E$26/2</f>
        <v>2.5000000000000001E-2</v>
      </c>
      <c r="AG26" s="441"/>
      <c r="AH26" s="441"/>
      <c r="AI26" s="441"/>
      <c r="AJ26" s="441"/>
      <c r="AK26" s="55" t="s">
        <v>327</v>
      </c>
      <c r="AL26" s="56"/>
      <c r="AM26" s="57"/>
      <c r="AN26" s="1083" t="s">
        <v>284</v>
      </c>
      <c r="AO26" s="404" t="s">
        <v>394</v>
      </c>
      <c r="AP26" s="973" t="str">
        <f>B26</f>
        <v>Ajustar la Documentación de Procedimientos</v>
      </c>
      <c r="AQ26" s="984"/>
      <c r="AR26" s="978">
        <f>IF(AQ26&gt;0,AQ26/C26,0)</f>
        <v>0</v>
      </c>
      <c r="AS26" s="960"/>
      <c r="AT26" s="961" t="e">
        <f>IF(#REF!&gt;0,AS26/#REF!,0)</f>
        <v>#REF!</v>
      </c>
      <c r="AU26" s="962">
        <f>'[2]Costo por proyecto'!L90</f>
        <v>0</v>
      </c>
      <c r="AV26" s="961" t="e">
        <f>IF(#REF!&gt;0,AU26/#REF!,0)</f>
        <v>#REF!</v>
      </c>
      <c r="AW26" s="963">
        <f>'[2]Costo por proyecto'!M90</f>
        <v>0</v>
      </c>
      <c r="AX26" s="964" t="e">
        <f>IF(#REF!&gt;0,AW26/#REF!,0)</f>
        <v>#REF!</v>
      </c>
      <c r="AY26" s="1031">
        <f>SUM(AW26,AU26,AS26)</f>
        <v>0</v>
      </c>
      <c r="AZ26" s="961">
        <f>IF(AY26&gt;0,(AY26/(#REF!+#REF!+#REF!)),0)</f>
        <v>0</v>
      </c>
      <c r="BA26" s="968">
        <f>IF(AR26&gt;0,(AR26/AZ26),0)</f>
        <v>0</v>
      </c>
      <c r="BB26" s="341">
        <f>SUM(F26:AJ26)</f>
        <v>0.05</v>
      </c>
      <c r="BC26" s="51"/>
      <c r="BD26" s="341">
        <f>IF(BB26&gt;0,(BC26/BB26),0%)</f>
        <v>0</v>
      </c>
      <c r="BE26" s="1014"/>
      <c r="BF26" s="59"/>
      <c r="BG26" s="45"/>
      <c r="BH26" s="36">
        <f>SUM(F26:K26)</f>
        <v>0</v>
      </c>
      <c r="BI26" s="36">
        <f>SUM(P26:Z26)</f>
        <v>0</v>
      </c>
      <c r="BJ26" s="36">
        <f>SUM(AF26:AG26)</f>
        <v>2.5000000000000001E-2</v>
      </c>
      <c r="BK26" s="36">
        <f>SUM(AH26:AJ26)</f>
        <v>0</v>
      </c>
      <c r="BL26" s="37">
        <f>BH26</f>
        <v>0</v>
      </c>
      <c r="BM26" s="37">
        <f>BL26+BI26</f>
        <v>0</v>
      </c>
      <c r="BN26" s="37">
        <f>BM26+BJ26</f>
        <v>2.5000000000000001E-2</v>
      </c>
      <c r="BO26" s="38">
        <f>BN26+BK26</f>
        <v>2.5000000000000001E-2</v>
      </c>
    </row>
    <row r="27" spans="1:67" s="39" customFormat="1" ht="10.5" customHeight="1">
      <c r="A27" s="1033"/>
      <c r="B27" s="971"/>
      <c r="C27" s="1019"/>
      <c r="D27" s="100"/>
      <c r="E27" s="197"/>
      <c r="F27" s="54"/>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55"/>
      <c r="AL27" s="32"/>
      <c r="AM27" s="33"/>
      <c r="AN27" s="1021"/>
      <c r="AO27" s="402"/>
      <c r="AP27" s="974"/>
      <c r="AQ27" s="984"/>
      <c r="AR27" s="978"/>
      <c r="AS27" s="960"/>
      <c r="AT27" s="961"/>
      <c r="AU27" s="962"/>
      <c r="AV27" s="961"/>
      <c r="AW27" s="963"/>
      <c r="AX27" s="964"/>
      <c r="AY27" s="1031"/>
      <c r="AZ27" s="961"/>
      <c r="BA27" s="968"/>
      <c r="BB27" s="341"/>
      <c r="BC27" s="51"/>
      <c r="BD27" s="341"/>
      <c r="BE27" s="1012"/>
      <c r="BF27" s="44"/>
      <c r="BG27" s="45"/>
      <c r="BH27" s="330"/>
      <c r="BI27" s="330"/>
      <c r="BJ27" s="330"/>
      <c r="BK27" s="330"/>
      <c r="BL27" s="331"/>
      <c r="BM27" s="331"/>
      <c r="BN27" s="331"/>
      <c r="BO27" s="332"/>
    </row>
    <row r="28" spans="1:67" s="39" customFormat="1" ht="71.400000000000006">
      <c r="A28" s="1033"/>
      <c r="B28" s="971"/>
      <c r="C28" s="1019"/>
      <c r="D28" s="49" t="s">
        <v>369</v>
      </c>
      <c r="E28" s="197">
        <v>0.08</v>
      </c>
      <c r="F28" s="54"/>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316">
        <f>$E$28/5</f>
        <v>1.6E-2</v>
      </c>
      <c r="AG28" s="316">
        <f>$E$28/5</f>
        <v>1.6E-2</v>
      </c>
      <c r="AH28" s="316">
        <f>$E$28/5</f>
        <v>1.6E-2</v>
      </c>
      <c r="AI28" s="316">
        <f>$E$28/5</f>
        <v>1.6E-2</v>
      </c>
      <c r="AJ28" s="316">
        <f>$E$28/5</f>
        <v>1.6E-2</v>
      </c>
      <c r="AK28" s="55" t="s">
        <v>372</v>
      </c>
      <c r="AL28" s="32"/>
      <c r="AM28" s="33"/>
      <c r="AN28" s="1021"/>
      <c r="AO28" s="402" t="s">
        <v>396</v>
      </c>
      <c r="AP28" s="974"/>
      <c r="AQ28" s="984"/>
      <c r="AR28" s="978"/>
      <c r="AS28" s="960"/>
      <c r="AT28" s="961"/>
      <c r="AU28" s="962"/>
      <c r="AV28" s="961"/>
      <c r="AW28" s="963"/>
      <c r="AX28" s="964"/>
      <c r="AY28" s="1031"/>
      <c r="AZ28" s="961"/>
      <c r="BA28" s="968"/>
      <c r="BB28" s="341">
        <f>SUM(F28:AJ28)</f>
        <v>0.08</v>
      </c>
      <c r="BC28" s="51"/>
      <c r="BD28" s="341">
        <f>IF(BB28&gt;0,(BC28/BB28),0%)</f>
        <v>0</v>
      </c>
      <c r="BE28" s="1012"/>
      <c r="BF28" s="44"/>
      <c r="BG28" s="63"/>
      <c r="BH28" s="46">
        <f>SUM(F28:K28)</f>
        <v>0</v>
      </c>
      <c r="BI28" s="46">
        <f>SUM(P28:Z28)</f>
        <v>0</v>
      </c>
      <c r="BJ28" s="46">
        <f>SUM(AF28:AG28)</f>
        <v>3.2000000000000001E-2</v>
      </c>
      <c r="BK28" s="46">
        <f>SUM(AH28:AJ28)</f>
        <v>4.8000000000000001E-2</v>
      </c>
      <c r="BL28" s="47">
        <f>BH28</f>
        <v>0</v>
      </c>
      <c r="BM28" s="47">
        <f>BL28+BI28</f>
        <v>0</v>
      </c>
      <c r="BN28" s="47">
        <f>BM28+BJ28</f>
        <v>3.2000000000000001E-2</v>
      </c>
      <c r="BO28" s="48">
        <f>BN28+BK28</f>
        <v>0.08</v>
      </c>
    </row>
    <row r="29" spans="1:67" s="39" customFormat="1" ht="9" customHeight="1">
      <c r="A29" s="1033"/>
      <c r="B29" s="971"/>
      <c r="C29" s="1019"/>
      <c r="D29" s="49"/>
      <c r="E29" s="197"/>
      <c r="F29" s="54"/>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55"/>
      <c r="AL29" s="32"/>
      <c r="AM29" s="33"/>
      <c r="AN29" s="1021"/>
      <c r="AO29" s="402"/>
      <c r="AP29" s="974"/>
      <c r="AQ29" s="984"/>
      <c r="AR29" s="978"/>
      <c r="AS29" s="960"/>
      <c r="AT29" s="961"/>
      <c r="AU29" s="962"/>
      <c r="AV29" s="961"/>
      <c r="AW29" s="963"/>
      <c r="AX29" s="964"/>
      <c r="AY29" s="1031"/>
      <c r="AZ29" s="961"/>
      <c r="BA29" s="968"/>
      <c r="BB29" s="341"/>
      <c r="BC29" s="51"/>
      <c r="BD29" s="341"/>
      <c r="BE29" s="1012"/>
      <c r="BF29" s="44"/>
      <c r="BG29" s="63"/>
      <c r="BH29" s="46"/>
      <c r="BI29" s="46"/>
      <c r="BJ29" s="46"/>
      <c r="BK29" s="46"/>
      <c r="BL29" s="47"/>
      <c r="BM29" s="47"/>
      <c r="BN29" s="47"/>
      <c r="BO29" s="48"/>
    </row>
    <row r="30" spans="1:67" s="39" customFormat="1" ht="57.75" customHeight="1">
      <c r="A30" s="1033"/>
      <c r="B30" s="971"/>
      <c r="C30" s="1019"/>
      <c r="D30" s="49" t="s">
        <v>371</v>
      </c>
      <c r="E30" s="197">
        <v>0.02</v>
      </c>
      <c r="F30" s="54"/>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316">
        <f>$E$30/4</f>
        <v>5.0000000000000001E-3</v>
      </c>
      <c r="AH30" s="316">
        <f>$E$30/4</f>
        <v>5.0000000000000001E-3</v>
      </c>
      <c r="AI30" s="316">
        <f>$E$30/4</f>
        <v>5.0000000000000001E-3</v>
      </c>
      <c r="AJ30" s="316">
        <f>$E$30/4</f>
        <v>5.0000000000000001E-3</v>
      </c>
      <c r="AK30" s="55" t="s">
        <v>373</v>
      </c>
      <c r="AL30" s="32"/>
      <c r="AM30" s="33"/>
      <c r="AN30" s="1021"/>
      <c r="AO30" s="402" t="s">
        <v>395</v>
      </c>
      <c r="AP30" s="974"/>
      <c r="AQ30" s="984"/>
      <c r="AR30" s="978"/>
      <c r="AS30" s="960"/>
      <c r="AT30" s="961"/>
      <c r="AU30" s="962"/>
      <c r="AV30" s="961"/>
      <c r="AW30" s="963"/>
      <c r="AX30" s="964"/>
      <c r="AY30" s="1031"/>
      <c r="AZ30" s="961"/>
      <c r="BA30" s="968"/>
      <c r="BB30" s="341"/>
      <c r="BC30" s="51"/>
      <c r="BD30" s="341"/>
      <c r="BE30" s="1012"/>
      <c r="BF30" s="44"/>
      <c r="BG30" s="63"/>
      <c r="BH30" s="46"/>
      <c r="BI30" s="46"/>
      <c r="BJ30" s="46"/>
      <c r="BK30" s="46"/>
      <c r="BL30" s="47"/>
      <c r="BM30" s="47"/>
      <c r="BN30" s="47"/>
      <c r="BO30" s="48"/>
    </row>
    <row r="31" spans="1:67" s="39" customFormat="1" ht="11.25" customHeight="1">
      <c r="A31" s="1033"/>
      <c r="B31" s="971"/>
      <c r="C31" s="1019"/>
      <c r="D31" s="49"/>
      <c r="E31" s="197"/>
      <c r="F31" s="54"/>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55"/>
      <c r="AL31" s="32"/>
      <c r="AM31" s="33"/>
      <c r="AN31" s="1021"/>
      <c r="AO31" s="402"/>
      <c r="AP31" s="974"/>
      <c r="AQ31" s="984"/>
      <c r="AR31" s="978"/>
      <c r="AS31" s="960"/>
      <c r="AT31" s="961"/>
      <c r="AU31" s="962"/>
      <c r="AV31" s="961"/>
      <c r="AW31" s="963"/>
      <c r="AX31" s="964"/>
      <c r="AY31" s="1031"/>
      <c r="AZ31" s="961"/>
      <c r="BA31" s="968"/>
      <c r="BB31" s="341"/>
      <c r="BC31" s="51"/>
      <c r="BD31" s="341"/>
      <c r="BE31" s="1012"/>
      <c r="BF31" s="44"/>
      <c r="BG31" s="63"/>
      <c r="BH31" s="46"/>
      <c r="BI31" s="46"/>
      <c r="BJ31" s="46"/>
      <c r="BK31" s="46"/>
      <c r="BL31" s="47"/>
      <c r="BM31" s="47"/>
      <c r="BN31" s="47"/>
      <c r="BO31" s="48"/>
    </row>
    <row r="32" spans="1:67" s="39" customFormat="1" ht="81.599999999999994">
      <c r="A32" s="1033"/>
      <c r="B32" s="971"/>
      <c r="C32" s="1019"/>
      <c r="D32" s="49" t="s">
        <v>374</v>
      </c>
      <c r="E32" s="197">
        <v>0.08</v>
      </c>
      <c r="F32" s="54"/>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316">
        <f>$E$32/4</f>
        <v>0.02</v>
      </c>
      <c r="AH32" s="316">
        <f>$E$32/4</f>
        <v>0.02</v>
      </c>
      <c r="AI32" s="316">
        <f>$E$32/4</f>
        <v>0.02</v>
      </c>
      <c r="AJ32" s="316">
        <f>$E$32/4</f>
        <v>0.02</v>
      </c>
      <c r="AK32" s="55" t="s">
        <v>372</v>
      </c>
      <c r="AL32" s="32"/>
      <c r="AM32" s="33"/>
      <c r="AN32" s="1021"/>
      <c r="AO32" s="402" t="s">
        <v>398</v>
      </c>
      <c r="AP32" s="974"/>
      <c r="AQ32" s="984"/>
      <c r="AR32" s="978"/>
      <c r="AS32" s="960"/>
      <c r="AT32" s="961"/>
      <c r="AU32" s="962"/>
      <c r="AV32" s="961"/>
      <c r="AW32" s="963"/>
      <c r="AX32" s="964"/>
      <c r="AY32" s="1031"/>
      <c r="AZ32" s="961"/>
      <c r="BA32" s="968"/>
      <c r="BB32" s="341"/>
      <c r="BC32" s="51"/>
      <c r="BD32" s="341"/>
      <c r="BE32" s="1012"/>
      <c r="BF32" s="44"/>
      <c r="BG32" s="63"/>
      <c r="BH32" s="46"/>
      <c r="BI32" s="46"/>
      <c r="BJ32" s="46"/>
      <c r="BK32" s="46"/>
      <c r="BL32" s="47"/>
      <c r="BM32" s="47"/>
      <c r="BN32" s="47"/>
      <c r="BO32" s="48"/>
    </row>
    <row r="33" spans="1:67" s="39" customFormat="1" ht="12.75" customHeight="1">
      <c r="A33" s="1033"/>
      <c r="B33" s="971"/>
      <c r="C33" s="1019"/>
      <c r="D33" s="49"/>
      <c r="E33" s="197"/>
      <c r="F33" s="54"/>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55"/>
      <c r="AL33" s="32"/>
      <c r="AM33" s="33"/>
      <c r="AN33" s="1021"/>
      <c r="AO33" s="402"/>
      <c r="AP33" s="974"/>
      <c r="AQ33" s="984"/>
      <c r="AR33" s="978"/>
      <c r="AS33" s="960"/>
      <c r="AT33" s="961"/>
      <c r="AU33" s="962"/>
      <c r="AV33" s="961"/>
      <c r="AW33" s="963"/>
      <c r="AX33" s="964"/>
      <c r="AY33" s="1031"/>
      <c r="AZ33" s="961"/>
      <c r="BA33" s="968"/>
      <c r="BB33" s="341"/>
      <c r="BC33" s="51"/>
      <c r="BD33" s="341"/>
      <c r="BE33" s="1012"/>
      <c r="BF33" s="44"/>
      <c r="BG33" s="63"/>
      <c r="BH33" s="46"/>
      <c r="BI33" s="46"/>
      <c r="BJ33" s="46"/>
      <c r="BK33" s="46"/>
      <c r="BL33" s="47"/>
      <c r="BM33" s="47"/>
      <c r="BN33" s="47"/>
      <c r="BO33" s="48"/>
    </row>
    <row r="34" spans="1:67" s="39" customFormat="1" ht="61.2">
      <c r="A34" s="1033"/>
      <c r="B34" s="971"/>
      <c r="C34" s="1019"/>
      <c r="D34" s="49" t="s">
        <v>375</v>
      </c>
      <c r="E34" s="197">
        <v>0.03</v>
      </c>
      <c r="F34" s="54"/>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316">
        <f>$E$34/4</f>
        <v>7.4999999999999997E-3</v>
      </c>
      <c r="AH34" s="316">
        <f>$E$34/4</f>
        <v>7.4999999999999997E-3</v>
      </c>
      <c r="AI34" s="316">
        <f>$E$34/4</f>
        <v>7.4999999999999997E-3</v>
      </c>
      <c r="AJ34" s="316">
        <f>$E$34/4</f>
        <v>7.4999999999999997E-3</v>
      </c>
      <c r="AK34" s="55" t="s">
        <v>386</v>
      </c>
      <c r="AL34" s="32"/>
      <c r="AM34" s="33"/>
      <c r="AN34" s="1021"/>
      <c r="AO34" s="402" t="s">
        <v>397</v>
      </c>
      <c r="AP34" s="974"/>
      <c r="AQ34" s="984"/>
      <c r="AR34" s="978"/>
      <c r="AS34" s="960"/>
      <c r="AT34" s="961"/>
      <c r="AU34" s="962"/>
      <c r="AV34" s="961"/>
      <c r="AW34" s="963"/>
      <c r="AX34" s="964"/>
      <c r="AY34" s="1031"/>
      <c r="AZ34" s="961"/>
      <c r="BA34" s="968"/>
      <c r="BB34" s="341">
        <f>SUM(F34:AJ34)</f>
        <v>0.03</v>
      </c>
      <c r="BC34" s="51"/>
      <c r="BD34" s="341">
        <f>IF(BB34&gt;0,(BC34/BB34),0%)</f>
        <v>0</v>
      </c>
      <c r="BE34" s="1012"/>
      <c r="BF34" s="44"/>
      <c r="BG34" s="52">
        <f>IF(SUM(BO26:BO34)&gt;0,SUM(BC26:BC34)/SUM(BO26:BO34),100%)</f>
        <v>0</v>
      </c>
      <c r="BH34" s="46">
        <f>SUM(F34:K34)</f>
        <v>0</v>
      </c>
      <c r="BI34" s="46">
        <f>SUM(P34:Z34)</f>
        <v>0</v>
      </c>
      <c r="BJ34" s="46">
        <f>SUM(AF34:AG34)</f>
        <v>7.4999999999999997E-3</v>
      </c>
      <c r="BK34" s="46">
        <f>SUM(AH34:AJ34)</f>
        <v>2.2499999999999999E-2</v>
      </c>
      <c r="BL34" s="47">
        <f>BH34</f>
        <v>0</v>
      </c>
      <c r="BM34" s="47">
        <f>BL34+BI34</f>
        <v>0</v>
      </c>
      <c r="BN34" s="47">
        <f>BM34+BJ34</f>
        <v>7.4999999999999997E-3</v>
      </c>
      <c r="BO34" s="48">
        <f>BN34+BK34</f>
        <v>0.03</v>
      </c>
    </row>
    <row r="35" spans="1:67" s="39" customFormat="1" ht="12" customHeight="1" thickBot="1">
      <c r="A35" s="1033"/>
      <c r="B35" s="1018"/>
      <c r="C35" s="1020"/>
      <c r="D35" s="443"/>
      <c r="E35" s="444"/>
      <c r="F35" s="432"/>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5"/>
      <c r="AL35" s="445"/>
      <c r="AM35" s="436"/>
      <c r="AN35" s="437"/>
      <c r="AO35" s="438"/>
      <c r="AP35" s="338"/>
      <c r="AQ35" s="339"/>
      <c r="AR35" s="341"/>
      <c r="AS35" s="342"/>
      <c r="AT35" s="334"/>
      <c r="AU35" s="343"/>
      <c r="AV35" s="334"/>
      <c r="AW35" s="335"/>
      <c r="AX35" s="336"/>
      <c r="AY35" s="408"/>
      <c r="AZ35" s="334"/>
      <c r="BA35" s="337"/>
      <c r="BB35" s="341"/>
      <c r="BC35" s="51"/>
      <c r="BD35" s="341"/>
      <c r="BE35" s="350"/>
      <c r="BF35" s="44"/>
      <c r="BG35" s="52"/>
      <c r="BH35" s="46"/>
      <c r="BI35" s="46"/>
      <c r="BJ35" s="46"/>
      <c r="BK35" s="46"/>
      <c r="BL35" s="47"/>
      <c r="BM35" s="47"/>
      <c r="BN35" s="47"/>
      <c r="BO35" s="48"/>
    </row>
    <row r="36" spans="1:67" s="39" customFormat="1" ht="60.6" thickTop="1">
      <c r="A36" s="1033"/>
      <c r="B36" s="971" t="s">
        <v>357</v>
      </c>
      <c r="C36" s="1019" t="s">
        <v>409</v>
      </c>
      <c r="D36" s="152" t="s">
        <v>401</v>
      </c>
      <c r="E36" s="107">
        <v>0.04</v>
      </c>
      <c r="F36" s="54"/>
      <c r="G36" s="60"/>
      <c r="H36" s="60"/>
      <c r="I36" s="60"/>
      <c r="J36" s="60"/>
      <c r="K36" s="60"/>
      <c r="L36" s="60"/>
      <c r="M36" s="60"/>
      <c r="N36" s="60"/>
      <c r="O36" s="60"/>
      <c r="P36" s="60"/>
      <c r="Q36" s="60"/>
      <c r="R36" s="316">
        <f>$E$36/4</f>
        <v>0.01</v>
      </c>
      <c r="S36" s="316">
        <f>$E$36/4</f>
        <v>0.01</v>
      </c>
      <c r="T36" s="316">
        <f>$E$36/4</f>
        <v>0.01</v>
      </c>
      <c r="U36" s="316">
        <f>$E$36/4</f>
        <v>0.01</v>
      </c>
      <c r="V36" s="60"/>
      <c r="W36" s="60"/>
      <c r="X36" s="60"/>
      <c r="Y36" s="60"/>
      <c r="Z36" s="60"/>
      <c r="AA36" s="60"/>
      <c r="AB36" s="60"/>
      <c r="AC36" s="60"/>
      <c r="AD36" s="60"/>
      <c r="AE36" s="60"/>
      <c r="AF36" s="395"/>
      <c r="AG36" s="395"/>
      <c r="AH36" s="395"/>
      <c r="AI36" s="395"/>
      <c r="AJ36" s="395"/>
      <c r="AK36" s="412" t="s">
        <v>388</v>
      </c>
      <c r="AL36" s="33"/>
      <c r="AM36" s="33"/>
      <c r="AN36" s="1021" t="s">
        <v>285</v>
      </c>
      <c r="AO36" s="402" t="s">
        <v>400</v>
      </c>
      <c r="AP36" s="973" t="str">
        <f>B36</f>
        <v>Desarrollar e implementar las Unidades Organizacionales de metrosalud</v>
      </c>
      <c r="AQ36" s="975"/>
      <c r="AR36" s="978">
        <f>IF(AQ36&gt;0,AQ36/C36,0)</f>
        <v>0</v>
      </c>
      <c r="AS36" s="960"/>
      <c r="AT36" s="961" t="e">
        <f>IF(#REF!&gt;0,AS36/#REF!,0)</f>
        <v>#REF!</v>
      </c>
      <c r="AU36" s="962">
        <f>'[2]Costo por proyecto'!L99</f>
        <v>0</v>
      </c>
      <c r="AV36" s="961" t="e">
        <f>IF(#REF!&gt;0,AU36/#REF!,0)</f>
        <v>#REF!</v>
      </c>
      <c r="AW36" s="963">
        <f>'[2]Costo por proyecto'!M99</f>
        <v>0</v>
      </c>
      <c r="AX36" s="998" t="e">
        <f>IF(#REF!&gt;0,AW36/#REF!,0)</f>
        <v>#REF!</v>
      </c>
      <c r="AY36" s="989">
        <f>SUM(AW36,AU36,AS36)</f>
        <v>0</v>
      </c>
      <c r="AZ36" s="961">
        <f>IF(AY36&gt;0,(AY36/(#REF!+#REF!+#REF!)),0)</f>
        <v>0</v>
      </c>
      <c r="BA36" s="968">
        <f>IF(AR36&gt;0,(AR36/AZ36),0)</f>
        <v>0</v>
      </c>
      <c r="BB36" s="341">
        <f>SUM(F36:AJ36)</f>
        <v>0.04</v>
      </c>
      <c r="BC36" s="51"/>
      <c r="BD36" s="341">
        <f>IF(BB36&gt;0,(BC36/BB36),0%)</f>
        <v>0</v>
      </c>
      <c r="BE36" s="1016"/>
      <c r="BF36" s="44"/>
      <c r="BG36" s="45"/>
      <c r="BH36" s="46">
        <f>SUM(F36:K36)</f>
        <v>0</v>
      </c>
      <c r="BI36" s="46">
        <f>SUM(P36:Z36)</f>
        <v>0.04</v>
      </c>
      <c r="BJ36" s="46">
        <f>SUM(AF36:AG36)</f>
        <v>0</v>
      </c>
      <c r="BK36" s="46">
        <f>SUM(AH36:AJ36)</f>
        <v>0</v>
      </c>
      <c r="BL36" s="47">
        <f>BH36</f>
        <v>0</v>
      </c>
      <c r="BM36" s="47">
        <f>BL36+BI36</f>
        <v>0.04</v>
      </c>
      <c r="BN36" s="47">
        <f>BM36+BJ36</f>
        <v>0.04</v>
      </c>
      <c r="BO36" s="48">
        <f>BN36+BK36</f>
        <v>0.04</v>
      </c>
    </row>
    <row r="37" spans="1:67" s="39" customFormat="1" ht="11.25" customHeight="1">
      <c r="A37" s="1033"/>
      <c r="B37" s="971"/>
      <c r="C37" s="1019"/>
      <c r="D37" s="79"/>
      <c r="E37" s="53"/>
      <c r="F37" s="54"/>
      <c r="G37" s="60"/>
      <c r="H37" s="60"/>
      <c r="I37" s="60"/>
      <c r="J37" s="60"/>
      <c r="K37" s="60"/>
      <c r="L37" s="60"/>
      <c r="M37" s="60"/>
      <c r="N37" s="60"/>
      <c r="O37" s="60"/>
      <c r="P37" s="60"/>
      <c r="Q37" s="60"/>
      <c r="R37" s="409"/>
      <c r="S37" s="409"/>
      <c r="T37" s="409"/>
      <c r="U37" s="409"/>
      <c r="V37" s="410"/>
      <c r="W37" s="410"/>
      <c r="X37" s="410"/>
      <c r="Y37" s="410"/>
      <c r="Z37" s="410"/>
      <c r="AA37" s="60"/>
      <c r="AB37" s="60"/>
      <c r="AC37" s="60"/>
      <c r="AD37" s="60"/>
      <c r="AE37" s="60"/>
      <c r="AF37" s="395"/>
      <c r="AG37" s="395"/>
      <c r="AH37" s="395"/>
      <c r="AI37" s="395"/>
      <c r="AJ37" s="395"/>
      <c r="AK37" s="55"/>
      <c r="AL37" s="33"/>
      <c r="AM37" s="33"/>
      <c r="AN37" s="1021"/>
      <c r="AO37" s="402"/>
      <c r="AP37" s="974"/>
      <c r="AQ37" s="976"/>
      <c r="AR37" s="978"/>
      <c r="AS37" s="960"/>
      <c r="AT37" s="961"/>
      <c r="AU37" s="962"/>
      <c r="AV37" s="961"/>
      <c r="AW37" s="963"/>
      <c r="AX37" s="998"/>
      <c r="AY37" s="990"/>
      <c r="AZ37" s="961"/>
      <c r="BA37" s="968"/>
      <c r="BB37" s="341"/>
      <c r="BC37" s="51"/>
      <c r="BD37" s="341"/>
      <c r="BE37" s="1017"/>
      <c r="BF37" s="44"/>
      <c r="BG37" s="45"/>
      <c r="BH37" s="46"/>
      <c r="BI37" s="46"/>
      <c r="BJ37" s="46"/>
      <c r="BK37" s="46"/>
      <c r="BL37" s="47"/>
      <c r="BM37" s="47"/>
      <c r="BN37" s="47"/>
      <c r="BO37" s="48"/>
    </row>
    <row r="38" spans="1:67" s="39" customFormat="1" ht="60">
      <c r="A38" s="1033"/>
      <c r="B38" s="971"/>
      <c r="C38" s="1019"/>
      <c r="D38" s="79" t="s">
        <v>376</v>
      </c>
      <c r="E38" s="53">
        <v>0.05</v>
      </c>
      <c r="F38" s="54"/>
      <c r="G38" s="60"/>
      <c r="H38" s="60"/>
      <c r="I38" s="60"/>
      <c r="J38" s="60"/>
      <c r="K38" s="60"/>
      <c r="L38" s="60"/>
      <c r="M38" s="60"/>
      <c r="N38" s="60"/>
      <c r="O38" s="60"/>
      <c r="P38" s="60"/>
      <c r="Q38" s="60"/>
      <c r="R38" s="60"/>
      <c r="S38" s="60"/>
      <c r="T38" s="60"/>
      <c r="U38" s="60"/>
      <c r="V38" s="60"/>
      <c r="W38" s="60"/>
      <c r="X38" s="60"/>
      <c r="Y38" s="60"/>
      <c r="Z38" s="60"/>
      <c r="AA38" s="316">
        <f>$E$38/5</f>
        <v>0.01</v>
      </c>
      <c r="AB38" s="316">
        <f>$E$38/5</f>
        <v>0.01</v>
      </c>
      <c r="AC38" s="316">
        <f>$E$38/5</f>
        <v>0.01</v>
      </c>
      <c r="AD38" s="316">
        <f>$E$38/5</f>
        <v>0.01</v>
      </c>
      <c r="AE38" s="316">
        <f>$E$38/5</f>
        <v>0.01</v>
      </c>
      <c r="AF38" s="60"/>
      <c r="AG38" s="60"/>
      <c r="AH38" s="60"/>
      <c r="AI38" s="60"/>
      <c r="AJ38" s="60"/>
      <c r="AK38" s="55" t="s">
        <v>387</v>
      </c>
      <c r="AL38" s="33"/>
      <c r="AM38" s="33"/>
      <c r="AN38" s="1021"/>
      <c r="AO38" s="402"/>
      <c r="AP38" s="974"/>
      <c r="AQ38" s="976"/>
      <c r="AR38" s="978"/>
      <c r="AS38" s="960"/>
      <c r="AT38" s="961"/>
      <c r="AU38" s="962"/>
      <c r="AV38" s="961"/>
      <c r="AW38" s="963"/>
      <c r="AX38" s="998"/>
      <c r="AY38" s="990"/>
      <c r="AZ38" s="961"/>
      <c r="BA38" s="968"/>
      <c r="BB38" s="341">
        <f>SUM(F38:AJ38)</f>
        <v>0.05</v>
      </c>
      <c r="BC38" s="51"/>
      <c r="BD38" s="341">
        <f>IF(BB38&gt;0,(BC38/BB38),0%)</f>
        <v>0</v>
      </c>
      <c r="BE38" s="1017"/>
      <c r="BF38" s="44"/>
      <c r="BG38" s="45"/>
      <c r="BH38" s="46">
        <f>SUM(F38:K38)</f>
        <v>0</v>
      </c>
      <c r="BI38" s="46">
        <f>SUM(P38:Z38)</f>
        <v>0</v>
      </c>
      <c r="BJ38" s="46">
        <f>SUM(AF38:AG38)</f>
        <v>0</v>
      </c>
      <c r="BK38" s="46">
        <f>SUM(AH38:AJ38)</f>
        <v>0</v>
      </c>
      <c r="BL38" s="47">
        <f>BH38</f>
        <v>0</v>
      </c>
      <c r="BM38" s="47">
        <f>BL38+BI38</f>
        <v>0</v>
      </c>
      <c r="BN38" s="47">
        <f>BM38+BJ38</f>
        <v>0</v>
      </c>
      <c r="BO38" s="48">
        <f>BN38+BK38</f>
        <v>0</v>
      </c>
    </row>
    <row r="39" spans="1:67" s="39" customFormat="1" ht="12" customHeight="1">
      <c r="A39" s="1033"/>
      <c r="B39" s="971"/>
      <c r="C39" s="1019"/>
      <c r="D39" s="79"/>
      <c r="E39" s="53"/>
      <c r="F39" s="54"/>
      <c r="G39" s="60"/>
      <c r="H39" s="60"/>
      <c r="I39" s="60"/>
      <c r="J39" s="60"/>
      <c r="K39" s="60"/>
      <c r="L39" s="60"/>
      <c r="M39" s="60"/>
      <c r="N39" s="60"/>
      <c r="O39" s="60"/>
      <c r="P39" s="60"/>
      <c r="Q39" s="60"/>
      <c r="R39" s="60"/>
      <c r="S39" s="60"/>
      <c r="T39" s="60"/>
      <c r="U39" s="60"/>
      <c r="V39" s="60"/>
      <c r="W39" s="60"/>
      <c r="X39" s="60"/>
      <c r="Y39" s="60"/>
      <c r="Z39" s="60"/>
      <c r="AA39" s="409"/>
      <c r="AB39" s="409"/>
      <c r="AC39" s="409"/>
      <c r="AD39" s="60"/>
      <c r="AE39" s="60"/>
      <c r="AF39" s="60"/>
      <c r="AG39" s="60"/>
      <c r="AH39" s="60"/>
      <c r="AI39" s="60"/>
      <c r="AJ39" s="60"/>
      <c r="AK39" s="55"/>
      <c r="AL39" s="33"/>
      <c r="AM39" s="33"/>
      <c r="AN39" s="1021"/>
      <c r="AO39" s="402"/>
      <c r="AP39" s="974"/>
      <c r="AQ39" s="976"/>
      <c r="AR39" s="978"/>
      <c r="AS39" s="960"/>
      <c r="AT39" s="961"/>
      <c r="AU39" s="962"/>
      <c r="AV39" s="961"/>
      <c r="AW39" s="963"/>
      <c r="AX39" s="998"/>
      <c r="AY39" s="990"/>
      <c r="AZ39" s="961"/>
      <c r="BA39" s="968"/>
      <c r="BB39" s="341"/>
      <c r="BC39" s="51"/>
      <c r="BD39" s="341"/>
      <c r="BE39" s="353"/>
      <c r="BF39" s="44"/>
      <c r="BG39" s="45"/>
      <c r="BH39" s="46"/>
      <c r="BI39" s="46"/>
      <c r="BJ39" s="46"/>
      <c r="BK39" s="46"/>
      <c r="BL39" s="47"/>
      <c r="BM39" s="47"/>
      <c r="BN39" s="47"/>
      <c r="BO39" s="48"/>
    </row>
    <row r="40" spans="1:67" s="39" customFormat="1" ht="48" customHeight="1">
      <c r="A40" s="1033"/>
      <c r="B40" s="971"/>
      <c r="C40" s="1019"/>
      <c r="D40" s="79" t="s">
        <v>399</v>
      </c>
      <c r="E40" s="53">
        <v>0.04</v>
      </c>
      <c r="F40" s="54"/>
      <c r="G40" s="60"/>
      <c r="H40" s="60"/>
      <c r="I40" s="60"/>
      <c r="J40" s="60"/>
      <c r="K40" s="60"/>
      <c r="L40" s="60"/>
      <c r="M40" s="60"/>
      <c r="N40" s="60"/>
      <c r="O40" s="60"/>
      <c r="P40" s="60"/>
      <c r="Q40" s="60"/>
      <c r="R40" s="60"/>
      <c r="S40" s="60"/>
      <c r="T40" s="60"/>
      <c r="U40" s="60"/>
      <c r="V40" s="60"/>
      <c r="W40" s="60"/>
      <c r="X40" s="60"/>
      <c r="Y40" s="60"/>
      <c r="Z40" s="60"/>
      <c r="AA40" s="60"/>
      <c r="AB40" s="60"/>
      <c r="AC40" s="60"/>
      <c r="AD40" s="60"/>
      <c r="AE40" s="316">
        <f t="shared" ref="AE40:AJ40" si="10">$E$40/6</f>
        <v>6.6666666666666671E-3</v>
      </c>
      <c r="AF40" s="316">
        <f t="shared" si="10"/>
        <v>6.6666666666666671E-3</v>
      </c>
      <c r="AG40" s="316">
        <f t="shared" si="10"/>
        <v>6.6666666666666671E-3</v>
      </c>
      <c r="AH40" s="316">
        <f t="shared" si="10"/>
        <v>6.6666666666666671E-3</v>
      </c>
      <c r="AI40" s="316">
        <f t="shared" si="10"/>
        <v>6.6666666666666671E-3</v>
      </c>
      <c r="AJ40" s="316">
        <f t="shared" si="10"/>
        <v>6.6666666666666671E-3</v>
      </c>
      <c r="AK40" s="55" t="s">
        <v>387</v>
      </c>
      <c r="AL40" s="33"/>
      <c r="AM40" s="33"/>
      <c r="AN40" s="1021"/>
      <c r="AO40" s="402"/>
      <c r="AP40" s="974"/>
      <c r="AQ40" s="976"/>
      <c r="AR40" s="978"/>
      <c r="AS40" s="960"/>
      <c r="AT40" s="961"/>
      <c r="AU40" s="962"/>
      <c r="AV40" s="961"/>
      <c r="AW40" s="963"/>
      <c r="AX40" s="998"/>
      <c r="AY40" s="990"/>
      <c r="AZ40" s="961"/>
      <c r="BA40" s="968"/>
      <c r="BB40" s="341"/>
      <c r="BC40" s="51"/>
      <c r="BD40" s="341"/>
      <c r="BE40" s="353"/>
      <c r="BF40" s="44"/>
      <c r="BG40" s="45"/>
      <c r="BH40" s="46"/>
      <c r="BI40" s="46"/>
      <c r="BJ40" s="46"/>
      <c r="BK40" s="46"/>
      <c r="BL40" s="47"/>
      <c r="BM40" s="47"/>
      <c r="BN40" s="47"/>
      <c r="BO40" s="48"/>
    </row>
    <row r="41" spans="1:67" s="39" customFormat="1" ht="9" customHeight="1">
      <c r="A41" s="1033"/>
      <c r="B41" s="971"/>
      <c r="C41" s="1019"/>
      <c r="D41" s="79"/>
      <c r="E41" s="53"/>
      <c r="F41" s="54"/>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55"/>
      <c r="AL41" s="33"/>
      <c r="AM41" s="33"/>
      <c r="AN41" s="1021"/>
      <c r="AO41" s="402"/>
      <c r="AP41" s="974"/>
      <c r="AQ41" s="976"/>
      <c r="AR41" s="978"/>
      <c r="AS41" s="960"/>
      <c r="AT41" s="961"/>
      <c r="AU41" s="962"/>
      <c r="AV41" s="961"/>
      <c r="AW41" s="963"/>
      <c r="AX41" s="998"/>
      <c r="AY41" s="990"/>
      <c r="AZ41" s="961"/>
      <c r="BA41" s="968"/>
      <c r="BB41" s="341"/>
      <c r="BC41" s="51"/>
      <c r="BD41" s="341"/>
      <c r="BE41" s="353"/>
      <c r="BF41" s="44"/>
      <c r="BG41" s="45"/>
      <c r="BH41" s="46"/>
      <c r="BI41" s="46"/>
      <c r="BJ41" s="46"/>
      <c r="BK41" s="46"/>
      <c r="BL41" s="47"/>
      <c r="BM41" s="47"/>
      <c r="BN41" s="47"/>
      <c r="BO41" s="48"/>
    </row>
    <row r="42" spans="1:67" s="39" customFormat="1" ht="60">
      <c r="A42" s="1033"/>
      <c r="B42" s="971"/>
      <c r="C42" s="1019"/>
      <c r="D42" s="79" t="s">
        <v>377</v>
      </c>
      <c r="E42" s="81">
        <v>0.03</v>
      </c>
      <c r="F42" s="54"/>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316">
        <f>E42/2</f>
        <v>1.4999999999999999E-2</v>
      </c>
      <c r="AJ42" s="316">
        <f>E42/2</f>
        <v>1.4999999999999999E-2</v>
      </c>
      <c r="AK42" s="55" t="s">
        <v>378</v>
      </c>
      <c r="AL42" s="33"/>
      <c r="AM42" s="33"/>
      <c r="AN42" s="1022"/>
      <c r="AO42" s="403"/>
      <c r="AP42" s="1037"/>
      <c r="AQ42" s="977"/>
      <c r="AR42" s="978"/>
      <c r="AS42" s="960"/>
      <c r="AT42" s="961"/>
      <c r="AU42" s="962"/>
      <c r="AV42" s="961"/>
      <c r="AW42" s="963"/>
      <c r="AX42" s="998"/>
      <c r="AY42" s="991"/>
      <c r="AZ42" s="961"/>
      <c r="BA42" s="968"/>
      <c r="BB42" s="341">
        <f>SUM(F42:AJ42)</f>
        <v>0.03</v>
      </c>
      <c r="BC42" s="51"/>
      <c r="BD42" s="341">
        <f>IF(BB42&gt;0,(BC42/BB42),0%)</f>
        <v>0</v>
      </c>
      <c r="BE42" s="43"/>
      <c r="BF42" s="44"/>
      <c r="BG42" s="52">
        <f>IF(SUM(BO36:BO42)&gt;0,SUM(BC36:BC42)/SUM(BO36:BO42),100%)</f>
        <v>0</v>
      </c>
      <c r="BH42" s="46">
        <f>SUM(F42:K42)</f>
        <v>0</v>
      </c>
      <c r="BI42" s="46">
        <f>SUM(P42:Z42)</f>
        <v>0</v>
      </c>
      <c r="BJ42" s="46">
        <f>SUM(AF42:AG42)</f>
        <v>0</v>
      </c>
      <c r="BK42" s="46">
        <f>SUM(AH42:AJ42)</f>
        <v>0.03</v>
      </c>
      <c r="BL42" s="47">
        <f>BH42</f>
        <v>0</v>
      </c>
      <c r="BM42" s="47">
        <f>BL42+BI42</f>
        <v>0</v>
      </c>
      <c r="BN42" s="47">
        <f>BM42+BJ42</f>
        <v>0</v>
      </c>
      <c r="BO42" s="48">
        <f>BN42+BK42</f>
        <v>0.03</v>
      </c>
    </row>
    <row r="43" spans="1:67" s="39" customFormat="1" ht="11.25" customHeight="1" thickBot="1">
      <c r="A43" s="1033"/>
      <c r="B43" s="1018"/>
      <c r="C43" s="1020"/>
      <c r="D43" s="430"/>
      <c r="E43" s="431"/>
      <c r="F43" s="432"/>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5"/>
      <c r="AL43" s="436"/>
      <c r="AM43" s="436"/>
      <c r="AN43" s="437"/>
      <c r="AO43" s="438"/>
      <c r="AP43" s="338"/>
      <c r="AQ43" s="340"/>
      <c r="AR43" s="341"/>
      <c r="AS43" s="342"/>
      <c r="AT43" s="334"/>
      <c r="AU43" s="343"/>
      <c r="AV43" s="334"/>
      <c r="AW43" s="335"/>
      <c r="AX43" s="348"/>
      <c r="AY43" s="346"/>
      <c r="AZ43" s="334"/>
      <c r="BA43" s="337"/>
      <c r="BB43" s="341"/>
      <c r="BC43" s="51"/>
      <c r="BD43" s="341"/>
      <c r="BE43" s="43"/>
      <c r="BF43" s="44"/>
      <c r="BG43" s="52"/>
      <c r="BH43" s="46"/>
      <c r="BI43" s="46"/>
      <c r="BJ43" s="46"/>
      <c r="BK43" s="46"/>
      <c r="BL43" s="47"/>
      <c r="BM43" s="47"/>
      <c r="BN43" s="47"/>
      <c r="BO43" s="48"/>
    </row>
    <row r="44" spans="1:67" s="39" customFormat="1" ht="84" customHeight="1" thickTop="1">
      <c r="A44" s="1033"/>
      <c r="B44" s="971" t="s">
        <v>358</v>
      </c>
      <c r="C44" s="1019" t="s">
        <v>410</v>
      </c>
      <c r="D44" s="152" t="s">
        <v>379</v>
      </c>
      <c r="E44" s="107">
        <v>0.03</v>
      </c>
      <c r="F44" s="54"/>
      <c r="G44" s="60"/>
      <c r="H44" s="60"/>
      <c r="I44" s="60"/>
      <c r="J44" s="60"/>
      <c r="K44" s="60"/>
      <c r="L44" s="60"/>
      <c r="M44" s="60"/>
      <c r="N44" s="60"/>
      <c r="O44" s="60"/>
      <c r="P44" s="60"/>
      <c r="Q44" s="60"/>
      <c r="R44" s="60"/>
      <c r="S44" s="60"/>
      <c r="T44" s="60"/>
      <c r="U44" s="60"/>
      <c r="V44" s="60"/>
      <c r="W44" s="60"/>
      <c r="X44" s="60"/>
      <c r="Y44" s="60"/>
      <c r="Z44" s="60"/>
      <c r="AA44" s="60"/>
      <c r="AB44" s="60"/>
      <c r="AC44" s="316">
        <f>E44/4</f>
        <v>7.4999999999999997E-3</v>
      </c>
      <c r="AD44" s="316">
        <f>E44/4</f>
        <v>7.4999999999999997E-3</v>
      </c>
      <c r="AE44" s="316">
        <f>E44/2</f>
        <v>1.4999999999999999E-2</v>
      </c>
      <c r="AF44" s="60"/>
      <c r="AG44" s="60"/>
      <c r="AH44" s="60"/>
      <c r="AI44" s="60"/>
      <c r="AJ44" s="60"/>
      <c r="AK44" s="412" t="s">
        <v>381</v>
      </c>
      <c r="AL44" s="33"/>
      <c r="AM44" s="33"/>
      <c r="AN44" s="1021" t="s">
        <v>286</v>
      </c>
      <c r="AO44" s="402"/>
      <c r="AP44" s="973" t="str">
        <f>B44</f>
        <v>Definir e implementar los manuales de responsabilidades de Metrosalud</v>
      </c>
      <c r="AQ44" s="984"/>
      <c r="AR44" s="978">
        <f>IF(AQ44&gt;0,AQ44/C44,0)</f>
        <v>0</v>
      </c>
      <c r="AS44" s="960"/>
      <c r="AT44" s="961" t="e">
        <f>IF(#REF!&gt;0,AS44/#REF!,0)</f>
        <v>#REF!</v>
      </c>
      <c r="AU44" s="962">
        <f>'[2]Costo por proyecto'!L111</f>
        <v>0</v>
      </c>
      <c r="AV44" s="961" t="e">
        <f>IF(#REF!&gt;0,AU44/#REF!,0)</f>
        <v>#REF!</v>
      </c>
      <c r="AW44" s="963">
        <f>'[2]Costo por proyecto'!M111</f>
        <v>0</v>
      </c>
      <c r="AX44" s="964" t="e">
        <f>IF(#REF!&gt;0,AW44/#REF!,0)</f>
        <v>#REF!</v>
      </c>
      <c r="AY44" s="989">
        <f>SUM(AW44,AU44,AS44)</f>
        <v>0</v>
      </c>
      <c r="AZ44" s="961">
        <f>IF(AY44&gt;0,(AY44/(#REF!+#REF!+#REF!)),0)</f>
        <v>0</v>
      </c>
      <c r="BA44" s="968">
        <f>IF(AR44&gt;0,(AR44/AZ44),0)</f>
        <v>0</v>
      </c>
      <c r="BB44" s="341">
        <f>SUM(F44:AJ44)</f>
        <v>0.03</v>
      </c>
      <c r="BC44" s="82"/>
      <c r="BD44" s="341">
        <f>IF(BB44&gt;0,(BC44/BB44),0%)</f>
        <v>0</v>
      </c>
      <c r="BE44" s="1014"/>
      <c r="BF44" s="44"/>
      <c r="BG44" s="45"/>
      <c r="BH44" s="46">
        <f>SUM(F44:K44)</f>
        <v>0</v>
      </c>
      <c r="BI44" s="46">
        <f>SUM(P44:Z44)</f>
        <v>0</v>
      </c>
      <c r="BJ44" s="46">
        <f>SUM(AF44:AG44)</f>
        <v>0</v>
      </c>
      <c r="BK44" s="46">
        <f>SUM(AH44:AJ44)</f>
        <v>0</v>
      </c>
      <c r="BL44" s="47">
        <f>BH44</f>
        <v>0</v>
      </c>
      <c r="BM44" s="47">
        <f>BL44+BI44</f>
        <v>0</v>
      </c>
      <c r="BN44" s="47">
        <f>BM44+BJ44</f>
        <v>0</v>
      </c>
      <c r="BO44" s="48">
        <f>BN44+BK44</f>
        <v>0</v>
      </c>
    </row>
    <row r="45" spans="1:67" s="39" customFormat="1" ht="9" customHeight="1">
      <c r="A45" s="1033"/>
      <c r="B45" s="971"/>
      <c r="C45" s="1019"/>
      <c r="D45" s="79"/>
      <c r="E45" s="53"/>
      <c r="F45" s="54"/>
      <c r="G45" s="60"/>
      <c r="H45" s="60"/>
      <c r="I45" s="60"/>
      <c r="J45" s="60"/>
      <c r="K45" s="60"/>
      <c r="L45" s="60"/>
      <c r="M45" s="60"/>
      <c r="N45" s="60"/>
      <c r="O45" s="60"/>
      <c r="P45" s="60"/>
      <c r="Q45" s="60"/>
      <c r="R45" s="60"/>
      <c r="S45" s="60"/>
      <c r="T45" s="60"/>
      <c r="U45" s="60"/>
      <c r="V45" s="60"/>
      <c r="W45" s="60"/>
      <c r="X45" s="60"/>
      <c r="Y45" s="60"/>
      <c r="Z45" s="60"/>
      <c r="AA45" s="60"/>
      <c r="AB45" s="60"/>
      <c r="AC45" s="409"/>
      <c r="AD45" s="60"/>
      <c r="AE45" s="60"/>
      <c r="AF45" s="60"/>
      <c r="AG45" s="60"/>
      <c r="AH45" s="60"/>
      <c r="AI45" s="60"/>
      <c r="AJ45" s="60"/>
      <c r="AK45" s="55"/>
      <c r="AL45" s="33"/>
      <c r="AM45" s="33"/>
      <c r="AN45" s="1021"/>
      <c r="AO45" s="402"/>
      <c r="AP45" s="974"/>
      <c r="AQ45" s="984"/>
      <c r="AR45" s="978"/>
      <c r="AS45" s="960"/>
      <c r="AT45" s="961"/>
      <c r="AU45" s="962"/>
      <c r="AV45" s="961"/>
      <c r="AW45" s="963"/>
      <c r="AX45" s="964"/>
      <c r="AY45" s="990"/>
      <c r="AZ45" s="961"/>
      <c r="BA45" s="968"/>
      <c r="BB45" s="341"/>
      <c r="BC45" s="82"/>
      <c r="BD45" s="341"/>
      <c r="BE45" s="1012"/>
      <c r="BF45" s="44"/>
      <c r="BG45" s="45"/>
      <c r="BH45" s="46"/>
      <c r="BI45" s="46"/>
      <c r="BJ45" s="46"/>
      <c r="BK45" s="46"/>
      <c r="BL45" s="47"/>
      <c r="BM45" s="47"/>
      <c r="BN45" s="47"/>
      <c r="BO45" s="48"/>
    </row>
    <row r="46" spans="1:67" s="39" customFormat="1" ht="72">
      <c r="A46" s="1033"/>
      <c r="B46" s="971"/>
      <c r="C46" s="1019"/>
      <c r="D46" s="79" t="s">
        <v>380</v>
      </c>
      <c r="E46" s="53">
        <v>0.06</v>
      </c>
      <c r="F46" s="54"/>
      <c r="G46" s="60"/>
      <c r="H46" s="60"/>
      <c r="I46" s="60"/>
      <c r="J46" s="60"/>
      <c r="K46" s="60"/>
      <c r="L46" s="60"/>
      <c r="M46" s="60"/>
      <c r="N46" s="60"/>
      <c r="O46" s="60"/>
      <c r="P46" s="60"/>
      <c r="Q46" s="60"/>
      <c r="R46" s="60"/>
      <c r="S46" s="60"/>
      <c r="T46" s="60"/>
      <c r="U46" s="60"/>
      <c r="V46" s="60"/>
      <c r="W46" s="60"/>
      <c r="X46" s="60"/>
      <c r="Y46" s="60"/>
      <c r="Z46" s="60"/>
      <c r="AA46" s="60"/>
      <c r="AB46" s="60"/>
      <c r="AC46" s="60"/>
      <c r="AD46" s="60"/>
      <c r="AE46" s="316">
        <f>E46/3</f>
        <v>0.02</v>
      </c>
      <c r="AF46" s="316">
        <f>E46/3</f>
        <v>0.02</v>
      </c>
      <c r="AG46" s="316">
        <f>E46/3</f>
        <v>0.02</v>
      </c>
      <c r="AH46" s="60"/>
      <c r="AI46" s="60"/>
      <c r="AJ46" s="60"/>
      <c r="AK46" s="55" t="s">
        <v>382</v>
      </c>
      <c r="AL46" s="33"/>
      <c r="AM46" s="33"/>
      <c r="AN46" s="1021"/>
      <c r="AO46" s="402"/>
      <c r="AP46" s="974"/>
      <c r="AQ46" s="984"/>
      <c r="AR46" s="978"/>
      <c r="AS46" s="960"/>
      <c r="AT46" s="961"/>
      <c r="AU46" s="962"/>
      <c r="AV46" s="961"/>
      <c r="AW46" s="963"/>
      <c r="AX46" s="964"/>
      <c r="AY46" s="990"/>
      <c r="AZ46" s="961"/>
      <c r="BA46" s="968"/>
      <c r="BB46" s="341">
        <f>SUM(F46:AJ46)</f>
        <v>0.06</v>
      </c>
      <c r="BC46" s="82"/>
      <c r="BD46" s="341">
        <f>IF(BB46&gt;0,(BC46/BB46),0%)</f>
        <v>0</v>
      </c>
      <c r="BE46" s="1012"/>
      <c r="BF46" s="44"/>
      <c r="BG46" s="45"/>
      <c r="BH46" s="46">
        <f>SUM(F46:K46)</f>
        <v>0</v>
      </c>
      <c r="BI46" s="46">
        <f>SUM(P46:Z46)</f>
        <v>0</v>
      </c>
      <c r="BJ46" s="46">
        <f>SUM(AF46:AG46)</f>
        <v>0.04</v>
      </c>
      <c r="BK46" s="46">
        <f>SUM(AH46:AJ46)</f>
        <v>0</v>
      </c>
      <c r="BL46" s="47">
        <f>BH46</f>
        <v>0</v>
      </c>
      <c r="BM46" s="47">
        <f>BL46+BI46</f>
        <v>0</v>
      </c>
      <c r="BN46" s="47">
        <f>BM46+BJ46</f>
        <v>0.04</v>
      </c>
      <c r="BO46" s="48">
        <f>BN46+BK46</f>
        <v>0.04</v>
      </c>
    </row>
    <row r="47" spans="1:67" s="39" customFormat="1" ht="10.5" customHeight="1">
      <c r="A47" s="1033"/>
      <c r="B47" s="971"/>
      <c r="C47" s="1019"/>
      <c r="D47" s="79"/>
      <c r="E47" s="53"/>
      <c r="F47" s="54"/>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55"/>
      <c r="AL47" s="33"/>
      <c r="AM47" s="33"/>
      <c r="AN47" s="1021"/>
      <c r="AO47" s="402"/>
      <c r="AP47" s="974"/>
      <c r="AQ47" s="984"/>
      <c r="AR47" s="978"/>
      <c r="AS47" s="960"/>
      <c r="AT47" s="961"/>
      <c r="AU47" s="962"/>
      <c r="AV47" s="961"/>
      <c r="AW47" s="963"/>
      <c r="AX47" s="964"/>
      <c r="AY47" s="990"/>
      <c r="AZ47" s="961"/>
      <c r="BA47" s="968"/>
      <c r="BB47" s="341"/>
      <c r="BC47" s="82"/>
      <c r="BD47" s="341"/>
      <c r="BE47" s="1012"/>
      <c r="BF47" s="44"/>
      <c r="BG47" s="45"/>
      <c r="BH47" s="46"/>
      <c r="BI47" s="46"/>
      <c r="BJ47" s="46"/>
      <c r="BK47" s="46"/>
      <c r="BL47" s="47"/>
      <c r="BM47" s="47"/>
      <c r="BN47" s="47"/>
      <c r="BO47" s="48"/>
    </row>
    <row r="48" spans="1:67" s="39" customFormat="1" ht="72">
      <c r="A48" s="1033"/>
      <c r="B48" s="971"/>
      <c r="C48" s="1019"/>
      <c r="D48" s="79" t="s">
        <v>383</v>
      </c>
      <c r="E48" s="81">
        <v>0.03</v>
      </c>
      <c r="F48" s="54"/>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316">
        <f>E48</f>
        <v>0.03</v>
      </c>
      <c r="AH48" s="60"/>
      <c r="AI48" s="60"/>
      <c r="AJ48" s="60"/>
      <c r="AK48" s="55" t="s">
        <v>382</v>
      </c>
      <c r="AL48" s="33"/>
      <c r="AM48" s="33"/>
      <c r="AN48" s="1021"/>
      <c r="AO48" s="402"/>
      <c r="AP48" s="974"/>
      <c r="AQ48" s="984"/>
      <c r="AR48" s="978"/>
      <c r="AS48" s="960"/>
      <c r="AT48" s="961"/>
      <c r="AU48" s="962"/>
      <c r="AV48" s="961"/>
      <c r="AW48" s="963"/>
      <c r="AX48" s="964"/>
      <c r="AY48" s="990"/>
      <c r="AZ48" s="961"/>
      <c r="BA48" s="968"/>
      <c r="BB48" s="341"/>
      <c r="BC48" s="82"/>
      <c r="BD48" s="341"/>
      <c r="BE48" s="1012"/>
      <c r="BF48" s="44"/>
      <c r="BG48" s="45"/>
      <c r="BH48" s="46"/>
      <c r="BI48" s="46"/>
      <c r="BJ48" s="46"/>
      <c r="BK48" s="46"/>
      <c r="BL48" s="47"/>
      <c r="BM48" s="47"/>
      <c r="BN48" s="47"/>
      <c r="BO48" s="48"/>
    </row>
    <row r="49" spans="1:67" s="39" customFormat="1" ht="9" customHeight="1">
      <c r="A49" s="1033"/>
      <c r="B49" s="971"/>
      <c r="C49" s="1019"/>
      <c r="D49" s="79"/>
      <c r="E49" s="81"/>
      <c r="F49" s="54"/>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316"/>
      <c r="AH49" s="60"/>
      <c r="AI49" s="60"/>
      <c r="AJ49" s="60"/>
      <c r="AK49" s="55"/>
      <c r="AL49" s="33"/>
      <c r="AM49" s="33"/>
      <c r="AN49" s="1021"/>
      <c r="AO49" s="402"/>
      <c r="AP49" s="974"/>
      <c r="AQ49" s="984"/>
      <c r="AR49" s="978"/>
      <c r="AS49" s="960"/>
      <c r="AT49" s="961"/>
      <c r="AU49" s="962"/>
      <c r="AV49" s="961"/>
      <c r="AW49" s="963"/>
      <c r="AX49" s="964"/>
      <c r="AY49" s="990"/>
      <c r="AZ49" s="961"/>
      <c r="BA49" s="968"/>
      <c r="BB49" s="368"/>
      <c r="BC49" s="82"/>
      <c r="BD49" s="368"/>
      <c r="BE49" s="1012"/>
      <c r="BF49" s="44"/>
      <c r="BG49" s="45"/>
      <c r="BH49" s="46"/>
      <c r="BI49" s="46"/>
      <c r="BJ49" s="46"/>
      <c r="BK49" s="46"/>
      <c r="BL49" s="47"/>
      <c r="BM49" s="47"/>
      <c r="BN49" s="47"/>
      <c r="BO49" s="48"/>
    </row>
    <row r="50" spans="1:67" s="39" customFormat="1" ht="72">
      <c r="A50" s="1033"/>
      <c r="B50" s="971"/>
      <c r="C50" s="1019"/>
      <c r="D50" s="79" t="s">
        <v>384</v>
      </c>
      <c r="E50" s="81">
        <v>0.06</v>
      </c>
      <c r="F50" s="54"/>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316">
        <f>E50</f>
        <v>0.06</v>
      </c>
      <c r="AI50" s="60"/>
      <c r="AJ50" s="60"/>
      <c r="AK50" s="55" t="s">
        <v>385</v>
      </c>
      <c r="AL50" s="33"/>
      <c r="AM50" s="33"/>
      <c r="AN50" s="1022"/>
      <c r="AO50" s="402"/>
      <c r="AP50" s="974"/>
      <c r="AQ50" s="984"/>
      <c r="AR50" s="978"/>
      <c r="AS50" s="960"/>
      <c r="AT50" s="961"/>
      <c r="AU50" s="962"/>
      <c r="AV50" s="961"/>
      <c r="AW50" s="963"/>
      <c r="AX50" s="964"/>
      <c r="AY50" s="991"/>
      <c r="AZ50" s="961"/>
      <c r="BA50" s="968"/>
      <c r="BB50" s="341">
        <f>SUM(F50:AJ50)</f>
        <v>0.06</v>
      </c>
      <c r="BC50" s="82"/>
      <c r="BD50" s="341">
        <f>IF(BB50&gt;0,(BC50/BB50),0%)</f>
        <v>0</v>
      </c>
      <c r="BE50" s="1013"/>
      <c r="BF50" s="66"/>
      <c r="BG50" s="52">
        <f>IF(SUM(BO44:BO50)&gt;0,SUM(BC44:BC50)/SUM(BO44:BO50),100%)</f>
        <v>0</v>
      </c>
      <c r="BH50" s="46">
        <f>SUM(F50:K50)</f>
        <v>0</v>
      </c>
      <c r="BI50" s="46">
        <f>SUM(P50:Z50)</f>
        <v>0</v>
      </c>
      <c r="BJ50" s="46">
        <f>SUM(AF50:AG50)</f>
        <v>0</v>
      </c>
      <c r="BK50" s="46">
        <f>SUM(AH50:AJ50)</f>
        <v>0.06</v>
      </c>
      <c r="BL50" s="47">
        <f>BH50</f>
        <v>0</v>
      </c>
      <c r="BM50" s="47">
        <f t="shared" ref="BM50:BO54" si="11">BL50+BI50</f>
        <v>0</v>
      </c>
      <c r="BN50" s="47">
        <f t="shared" si="11"/>
        <v>0</v>
      </c>
      <c r="BO50" s="48">
        <f t="shared" si="11"/>
        <v>0.06</v>
      </c>
    </row>
    <row r="51" spans="1:67" s="39" customFormat="1" ht="8.25" customHeight="1" thickBot="1">
      <c r="A51" s="1033"/>
      <c r="B51" s="1018"/>
      <c r="C51" s="1020"/>
      <c r="D51" s="430"/>
      <c r="E51" s="431"/>
      <c r="F51" s="432"/>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4"/>
      <c r="AI51" s="433"/>
      <c r="AJ51" s="433"/>
      <c r="AK51" s="435"/>
      <c r="AL51" s="436"/>
      <c r="AM51" s="436"/>
      <c r="AN51" s="437"/>
      <c r="AO51" s="438"/>
      <c r="AP51" s="362"/>
      <c r="AQ51" s="374"/>
      <c r="AR51" s="368"/>
      <c r="AS51" s="375"/>
      <c r="AT51" s="372"/>
      <c r="AU51" s="373"/>
      <c r="AV51" s="372"/>
      <c r="AW51" s="377"/>
      <c r="AX51" s="376"/>
      <c r="AY51" s="384"/>
      <c r="AZ51" s="372"/>
      <c r="BA51" s="385"/>
      <c r="BB51" s="368"/>
      <c r="BC51" s="238"/>
      <c r="BD51" s="368"/>
      <c r="BE51" s="388"/>
      <c r="BF51" s="44"/>
      <c r="BG51" s="52"/>
      <c r="BH51" s="46"/>
      <c r="BI51" s="46"/>
      <c r="BJ51" s="46"/>
      <c r="BK51" s="46"/>
      <c r="BL51" s="47"/>
      <c r="BM51" s="47"/>
      <c r="BN51" s="47"/>
      <c r="BO51" s="48"/>
    </row>
    <row r="52" spans="1:67" s="39" customFormat="1" ht="49.5" customHeight="1" thickTop="1">
      <c r="A52" s="1033"/>
      <c r="B52" s="971" t="s">
        <v>411</v>
      </c>
      <c r="C52" s="1019" t="s">
        <v>412</v>
      </c>
      <c r="D52" s="152" t="s">
        <v>328</v>
      </c>
      <c r="E52" s="107">
        <v>0.03</v>
      </c>
      <c r="F52" s="54"/>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413">
        <f>$E$52/2</f>
        <v>1.4999999999999999E-2</v>
      </c>
      <c r="AG52" s="413">
        <f>$E$52/2</f>
        <v>1.4999999999999999E-2</v>
      </c>
      <c r="AH52" s="395"/>
      <c r="AI52" s="395"/>
      <c r="AJ52" s="395"/>
      <c r="AK52" s="412" t="s">
        <v>329</v>
      </c>
      <c r="AL52" s="33"/>
      <c r="AM52" s="33"/>
      <c r="AN52" s="1021" t="s">
        <v>286</v>
      </c>
      <c r="AO52" s="402"/>
      <c r="AP52" s="973" t="str">
        <f>B52</f>
        <v>Ajustar la plataforma WEB de Procesos</v>
      </c>
      <c r="AQ52" s="984"/>
      <c r="AR52" s="978">
        <f>IF(AQ52&gt;0,AQ52/C52,0)</f>
        <v>0</v>
      </c>
      <c r="AS52" s="960"/>
      <c r="AT52" s="961" t="e">
        <f>IF(#REF!&gt;0,AS52/#REF!,0)</f>
        <v>#REF!</v>
      </c>
      <c r="AU52" s="962">
        <f>'[2]Costo por proyecto'!L120</f>
        <v>0</v>
      </c>
      <c r="AV52" s="961" t="e">
        <f>IF(#REF!&gt;0,AU52/#REF!,0)</f>
        <v>#REF!</v>
      </c>
      <c r="AW52" s="963">
        <f>'[2]Costo por proyecto'!M120</f>
        <v>0</v>
      </c>
      <c r="AX52" s="964" t="e">
        <f>IF(#REF!&gt;0,AW52/#REF!,0)</f>
        <v>#REF!</v>
      </c>
      <c r="AY52" s="989">
        <f>SUM(AW52,AU52,AS52)</f>
        <v>0</v>
      </c>
      <c r="AZ52" s="961">
        <f>IF(AY52&gt;0,(AY52/(#REF!+#REF!+#REF!)),0)</f>
        <v>0</v>
      </c>
      <c r="BA52" s="968">
        <f>IF(AR52&gt;0,(AR52/AZ52),0)</f>
        <v>0</v>
      </c>
      <c r="BB52" s="341">
        <f>SUM(F52:AJ52)</f>
        <v>0.03</v>
      </c>
      <c r="BC52" s="51"/>
      <c r="BD52" s="341">
        <f>IF(BB52&gt;0,(BC52/BB52),0%)</f>
        <v>0</v>
      </c>
      <c r="BE52" s="1014"/>
      <c r="BF52" s="44"/>
      <c r="BG52" s="45"/>
      <c r="BH52" s="46">
        <f>SUM(F52:K52)</f>
        <v>0</v>
      </c>
      <c r="BI52" s="46">
        <f>SUM(P52:Z52)</f>
        <v>0</v>
      </c>
      <c r="BJ52" s="46">
        <f>SUM(AF52:AG52)</f>
        <v>0.03</v>
      </c>
      <c r="BK52" s="46">
        <f>SUM(AH52:AJ52)</f>
        <v>0</v>
      </c>
      <c r="BL52" s="47">
        <f>BH52</f>
        <v>0</v>
      </c>
      <c r="BM52" s="47">
        <f t="shared" si="11"/>
        <v>0</v>
      </c>
      <c r="BN52" s="47">
        <f t="shared" si="11"/>
        <v>0.03</v>
      </c>
      <c r="BO52" s="48">
        <f t="shared" si="11"/>
        <v>0.03</v>
      </c>
    </row>
    <row r="53" spans="1:67" s="39" customFormat="1" ht="12" customHeight="1">
      <c r="A53" s="1033"/>
      <c r="B53" s="971"/>
      <c r="C53" s="1019"/>
      <c r="D53" s="79"/>
      <c r="E53" s="53"/>
      <c r="F53" s="54"/>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413"/>
      <c r="AG53" s="413"/>
      <c r="AH53" s="395"/>
      <c r="AI53" s="395"/>
      <c r="AJ53" s="395"/>
      <c r="AK53" s="55"/>
      <c r="AL53" s="33"/>
      <c r="AM53" s="33"/>
      <c r="AN53" s="1021"/>
      <c r="AO53" s="402"/>
      <c r="AP53" s="974"/>
      <c r="AQ53" s="984"/>
      <c r="AR53" s="978"/>
      <c r="AS53" s="960"/>
      <c r="AT53" s="961"/>
      <c r="AU53" s="962"/>
      <c r="AV53" s="961"/>
      <c r="AW53" s="963"/>
      <c r="AX53" s="964"/>
      <c r="AY53" s="990"/>
      <c r="AZ53" s="961"/>
      <c r="BA53" s="968"/>
      <c r="BB53" s="368"/>
      <c r="BC53" s="51"/>
      <c r="BD53" s="368"/>
      <c r="BE53" s="1012"/>
      <c r="BF53" s="44"/>
      <c r="BG53" s="414"/>
      <c r="BH53" s="46"/>
      <c r="BI53" s="46"/>
      <c r="BJ53" s="46"/>
      <c r="BK53" s="46"/>
      <c r="BL53" s="47"/>
      <c r="BM53" s="47"/>
      <c r="BN53" s="47"/>
      <c r="BO53" s="48"/>
    </row>
    <row r="54" spans="1:67" s="39" customFormat="1" ht="49.5" customHeight="1">
      <c r="A54" s="1033"/>
      <c r="B54" s="971"/>
      <c r="C54" s="1019"/>
      <c r="D54" s="79" t="s">
        <v>330</v>
      </c>
      <c r="E54" s="53">
        <v>0.03</v>
      </c>
      <c r="F54" s="54"/>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316">
        <f>$E$54/3</f>
        <v>0.01</v>
      </c>
      <c r="AI54" s="316">
        <f>$E$54/3</f>
        <v>0.01</v>
      </c>
      <c r="AJ54" s="316">
        <f>$E$54/3</f>
        <v>0.01</v>
      </c>
      <c r="AK54" s="55" t="s">
        <v>329</v>
      </c>
      <c r="AL54" s="33"/>
      <c r="AM54" s="33"/>
      <c r="AN54" s="1021"/>
      <c r="AO54" s="402"/>
      <c r="AP54" s="974"/>
      <c r="AQ54" s="984"/>
      <c r="AR54" s="978"/>
      <c r="AS54" s="960"/>
      <c r="AT54" s="961"/>
      <c r="AU54" s="962"/>
      <c r="AV54" s="961"/>
      <c r="AW54" s="963"/>
      <c r="AX54" s="964"/>
      <c r="AY54" s="990"/>
      <c r="AZ54" s="961"/>
      <c r="BA54" s="968"/>
      <c r="BB54" s="341">
        <f>SUM(F54:AJ54)</f>
        <v>0.03</v>
      </c>
      <c r="BC54" s="51"/>
      <c r="BD54" s="341">
        <f>IF(BB54&gt;0,(BC54/BB54),0%)</f>
        <v>0</v>
      </c>
      <c r="BE54" s="1012"/>
      <c r="BF54" s="44"/>
      <c r="BG54" s="83"/>
      <c r="BH54" s="46">
        <f>SUM(F54:K54)</f>
        <v>0</v>
      </c>
      <c r="BI54" s="46">
        <f>SUM(P54:Z54)</f>
        <v>0</v>
      </c>
      <c r="BJ54" s="46">
        <f>SUM(AF54:AG54)</f>
        <v>0</v>
      </c>
      <c r="BK54" s="46">
        <f>SUM(AH54:AJ54)</f>
        <v>0.03</v>
      </c>
      <c r="BL54" s="47">
        <f>BH54</f>
        <v>0</v>
      </c>
      <c r="BM54" s="47">
        <f t="shared" si="11"/>
        <v>0</v>
      </c>
      <c r="BN54" s="47">
        <f t="shared" si="11"/>
        <v>0</v>
      </c>
      <c r="BO54" s="48">
        <f t="shared" si="11"/>
        <v>0.03</v>
      </c>
    </row>
    <row r="55" spans="1:67" s="39" customFormat="1" ht="26.25" customHeight="1" thickBot="1">
      <c r="A55" s="1084"/>
      <c r="B55" s="1085"/>
      <c r="C55" s="1086"/>
      <c r="D55" s="415"/>
      <c r="E55" s="416"/>
      <c r="F55" s="417"/>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9"/>
      <c r="AL55" s="33"/>
      <c r="AM55" s="33"/>
      <c r="AN55" s="367"/>
      <c r="AO55" s="420"/>
      <c r="AP55" s="421"/>
      <c r="AQ55" s="422"/>
      <c r="AR55" s="371"/>
      <c r="AS55" s="369"/>
      <c r="AT55" s="370"/>
      <c r="AU55" s="423"/>
      <c r="AV55" s="370"/>
      <c r="AW55" s="424"/>
      <c r="AX55" s="386"/>
      <c r="AY55" s="384"/>
      <c r="AZ55" s="370"/>
      <c r="BA55" s="383"/>
      <c r="BB55" s="363"/>
      <c r="BC55" s="425"/>
      <c r="BD55" s="363"/>
      <c r="BE55" s="391"/>
      <c r="BF55" s="44"/>
      <c r="BG55" s="426"/>
      <c r="BH55" s="427"/>
      <c r="BI55" s="427"/>
      <c r="BJ55" s="427"/>
      <c r="BK55" s="427"/>
      <c r="BL55" s="428"/>
      <c r="BM55" s="428"/>
      <c r="BN55" s="428"/>
      <c r="BO55" s="429"/>
    </row>
    <row r="56" spans="1:67" s="29" customFormat="1" ht="16.2" thickBot="1">
      <c r="A56" s="75"/>
      <c r="B56" s="76"/>
      <c r="C56" s="77"/>
      <c r="D56" s="84" t="s">
        <v>154</v>
      </c>
      <c r="E56" s="78">
        <f>SUM(E16:E54)</f>
        <v>1.0000000000000004</v>
      </c>
      <c r="F56" s="78">
        <f>SUM(F16:F54)</f>
        <v>0</v>
      </c>
      <c r="G56" s="78">
        <f t="shared" ref="G56:AJ56" si="12">SUM(G16:G54)+F56</f>
        <v>0</v>
      </c>
      <c r="H56" s="78">
        <f t="shared" si="12"/>
        <v>0</v>
      </c>
      <c r="I56" s="78">
        <f t="shared" si="12"/>
        <v>5.0000000000000001E-3</v>
      </c>
      <c r="J56" s="78">
        <f t="shared" si="12"/>
        <v>0.01</v>
      </c>
      <c r="K56" s="78">
        <f t="shared" si="12"/>
        <v>1.2500000000000001E-2</v>
      </c>
      <c r="L56" s="78">
        <f t="shared" si="12"/>
        <v>1.5000000000000001E-2</v>
      </c>
      <c r="M56" s="78">
        <f t="shared" si="12"/>
        <v>1.7500000000000002E-2</v>
      </c>
      <c r="N56" s="78">
        <f t="shared" si="12"/>
        <v>0.02</v>
      </c>
      <c r="O56" s="78">
        <f t="shared" si="12"/>
        <v>0.02</v>
      </c>
      <c r="P56" s="78">
        <f t="shared" si="12"/>
        <v>0.02</v>
      </c>
      <c r="Q56" s="78">
        <f t="shared" si="12"/>
        <v>2.8333333333333335E-2</v>
      </c>
      <c r="R56" s="78">
        <f t="shared" si="12"/>
        <v>4.6666666666666669E-2</v>
      </c>
      <c r="S56" s="78">
        <f t="shared" si="12"/>
        <v>6.5000000000000002E-2</v>
      </c>
      <c r="T56" s="78">
        <f t="shared" si="12"/>
        <v>8.3333333333333343E-2</v>
      </c>
      <c r="U56" s="78">
        <f t="shared" si="12"/>
        <v>0.10166666666666668</v>
      </c>
      <c r="V56" s="78">
        <f t="shared" si="12"/>
        <v>0.11000000000000001</v>
      </c>
      <c r="W56" s="78">
        <f t="shared" si="12"/>
        <v>0.11833333333333335</v>
      </c>
      <c r="X56" s="78">
        <f t="shared" si="12"/>
        <v>0.12666666666666668</v>
      </c>
      <c r="Y56" s="78">
        <f t="shared" si="12"/>
        <v>0.13500000000000001</v>
      </c>
      <c r="Z56" s="78">
        <f t="shared" si="12"/>
        <v>0.14333333333333334</v>
      </c>
      <c r="AA56" s="78">
        <f t="shared" si="12"/>
        <v>0.16166666666666668</v>
      </c>
      <c r="AB56" s="78">
        <f t="shared" si="12"/>
        <v>0.21333333333333335</v>
      </c>
      <c r="AC56" s="78">
        <f t="shared" si="12"/>
        <v>0.26416666666666666</v>
      </c>
      <c r="AD56" s="78">
        <f t="shared" si="12"/>
        <v>0.33499999999999996</v>
      </c>
      <c r="AE56" s="78">
        <f t="shared" si="12"/>
        <v>0.47166666666666662</v>
      </c>
      <c r="AF56" s="78">
        <f t="shared" si="12"/>
        <v>0.57433333333333325</v>
      </c>
      <c r="AG56" s="78">
        <f t="shared" si="12"/>
        <v>0.71449999999999991</v>
      </c>
      <c r="AH56" s="78">
        <f t="shared" si="12"/>
        <v>0.83966666666666656</v>
      </c>
      <c r="AI56" s="78">
        <f t="shared" si="12"/>
        <v>0.91983333333333328</v>
      </c>
      <c r="AJ56" s="78">
        <f t="shared" si="12"/>
        <v>1</v>
      </c>
      <c r="AK56" s="85"/>
      <c r="AL56" s="86"/>
      <c r="AM56" s="86"/>
      <c r="AN56" s="87"/>
      <c r="AO56" s="88"/>
      <c r="AP56" s="88"/>
      <c r="AQ56" s="89"/>
      <c r="AR56" s="90"/>
      <c r="AS56" s="90">
        <f>SUM(AS16:AS54)</f>
        <v>0</v>
      </c>
      <c r="AT56" s="90"/>
      <c r="AU56" s="91">
        <f>SUM(AU16:AU54)</f>
        <v>0</v>
      </c>
      <c r="AV56" s="90"/>
      <c r="AW56" s="92">
        <f>SUM(AW16:AW54)</f>
        <v>0</v>
      </c>
      <c r="AX56" s="93"/>
      <c r="AY56" s="91">
        <f>SUM(AY16:AY54)</f>
        <v>0</v>
      </c>
      <c r="AZ56" s="90"/>
      <c r="BA56" s="94"/>
      <c r="BB56" s="95">
        <f>SUM(BB16:BB54)</f>
        <v>0.55000000000000004</v>
      </c>
      <c r="BC56" s="95">
        <f>SUM(BC16:BC54)</f>
        <v>0</v>
      </c>
      <c r="BD56" s="96">
        <f>BC56/BB56</f>
        <v>0</v>
      </c>
      <c r="BE56" s="97"/>
      <c r="BF56" s="98"/>
      <c r="BG56" s="99">
        <f>SUM(BL16:BL54)</f>
        <v>1.2500000000000001E-2</v>
      </c>
      <c r="BH56" s="98"/>
      <c r="BI56" s="98"/>
      <c r="BJ56" s="98"/>
      <c r="BK56" s="98"/>
      <c r="BL56" s="98"/>
      <c r="BM56" s="98"/>
      <c r="BN56" s="98"/>
      <c r="BO56" s="98"/>
    </row>
    <row r="57" spans="1:67" s="39" customFormat="1" ht="53.25" customHeight="1">
      <c r="A57" s="980" t="e">
        <f>'[2]Costo por proyecto'!A199</f>
        <v>#REF!</v>
      </c>
      <c r="B57" s="970">
        <f>'[2]PLAN ACCIÓN LÍNEA .'!H27</f>
        <v>0</v>
      </c>
      <c r="C57" s="994" t="e">
        <f>'[2]PLAN ACCIÓN LÍNEA .'!I26+'[2]PLAN ACCIÓN LÍNEA .'!J26</f>
        <v>#REF!</v>
      </c>
      <c r="D57" s="230"/>
      <c r="E57" s="30"/>
      <c r="F57" s="31"/>
      <c r="G57" s="231"/>
      <c r="H57" s="231"/>
      <c r="I57" s="231"/>
      <c r="J57" s="231"/>
      <c r="K57" s="231"/>
      <c r="L57" s="231"/>
      <c r="M57" s="231"/>
      <c r="N57" s="231"/>
      <c r="O57" s="231"/>
      <c r="P57" s="231"/>
      <c r="Q57" s="231"/>
      <c r="R57" s="231"/>
      <c r="S57" s="231"/>
      <c r="T57" s="231"/>
      <c r="U57" s="232"/>
      <c r="V57" s="232"/>
      <c r="W57" s="232"/>
      <c r="X57" s="232"/>
      <c r="Y57" s="232"/>
      <c r="Z57" s="232"/>
      <c r="AA57" s="232"/>
      <c r="AB57" s="232"/>
      <c r="AC57" s="232"/>
      <c r="AD57" s="232"/>
      <c r="AE57" s="232"/>
      <c r="AF57" s="232"/>
      <c r="AG57" s="232"/>
      <c r="AH57" s="232"/>
      <c r="AI57" s="232"/>
      <c r="AJ57" s="232"/>
      <c r="AK57" s="1015"/>
      <c r="AL57" s="32"/>
      <c r="AM57" s="33"/>
      <c r="AN57" s="62"/>
      <c r="AO57" s="399"/>
      <c r="AP57" s="973">
        <f>B57</f>
        <v>0</v>
      </c>
      <c r="AQ57" s="995"/>
      <c r="AR57" s="996">
        <f>IF(AQ57&gt;0,AQ57/C57,0)</f>
        <v>0</v>
      </c>
      <c r="AS57" s="997"/>
      <c r="AT57" s="986" t="e">
        <f>IF(#REF!&gt;0,AS57/#REF!,0)</f>
        <v>#REF!</v>
      </c>
      <c r="AU57" s="985">
        <f>'[2]Costo por proyecto'!L211</f>
        <v>0</v>
      </c>
      <c r="AV57" s="986" t="e">
        <f>IF(#REF!&gt;0,AU57/#REF!,0)</f>
        <v>#REF!</v>
      </c>
      <c r="AW57" s="987">
        <f>'[2]Costo por proyecto'!M211</f>
        <v>0</v>
      </c>
      <c r="AX57" s="988" t="e">
        <f>IF(#REF!&gt;0,AW57/#REF!,0)</f>
        <v>#REF!</v>
      </c>
      <c r="AY57" s="965">
        <f>SUM(AW57,AU57,AS57)</f>
        <v>0</v>
      </c>
      <c r="AZ57" s="986">
        <f>IF(AY57&gt;0,(AY57/(#REF!+#REF!+#REF!)),0)</f>
        <v>0</v>
      </c>
      <c r="BA57" s="968">
        <f>IF(AR57&gt;0,(AR57/AZ57),0)</f>
        <v>0</v>
      </c>
      <c r="BB57" s="341">
        <f t="shared" ref="BB57:BB68" si="13">SUM(F57:AJ57)</f>
        <v>0</v>
      </c>
      <c r="BC57" s="51"/>
      <c r="BD57" s="341">
        <f t="shared" ref="BD57:BD68" si="14">IF(BB57&gt;0,(BC57/BB57),0%)</f>
        <v>0</v>
      </c>
      <c r="BE57" s="1011"/>
      <c r="BF57" s="34"/>
      <c r="BG57" s="45"/>
      <c r="BH57" s="36">
        <f t="shared" ref="BH57:BH68" si="15">SUM(F57:K57)</f>
        <v>0</v>
      </c>
      <c r="BI57" s="36">
        <f t="shared" ref="BI57:BI68" si="16">SUM(P57:Z57)</f>
        <v>0</v>
      </c>
      <c r="BJ57" s="36">
        <f t="shared" ref="BJ57:BJ68" si="17">SUM(AF57:AG57)</f>
        <v>0</v>
      </c>
      <c r="BK57" s="36">
        <f t="shared" ref="BK57:BK68" si="18">SUM(AH57:AJ57)</f>
        <v>0</v>
      </c>
      <c r="BL57" s="37">
        <f t="shared" ref="BL57:BL68" si="19">BH57</f>
        <v>0</v>
      </c>
      <c r="BM57" s="37">
        <f t="shared" ref="BM57:BO68" si="20">BL57+BI57</f>
        <v>0</v>
      </c>
      <c r="BN57" s="37">
        <f t="shared" si="20"/>
        <v>0</v>
      </c>
      <c r="BO57" s="38">
        <f t="shared" si="20"/>
        <v>0</v>
      </c>
    </row>
    <row r="58" spans="1:67" s="39" customFormat="1" ht="56.25" customHeight="1">
      <c r="A58" s="981"/>
      <c r="B58" s="971"/>
      <c r="C58" s="969"/>
      <c r="D58" s="40"/>
      <c r="E58" s="53"/>
      <c r="F58" s="73"/>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992"/>
      <c r="AL58" s="32"/>
      <c r="AM58" s="33"/>
      <c r="AN58" s="62"/>
      <c r="AO58" s="399"/>
      <c r="AP58" s="974"/>
      <c r="AQ58" s="984"/>
      <c r="AR58" s="978"/>
      <c r="AS58" s="960"/>
      <c r="AT58" s="961"/>
      <c r="AU58" s="962"/>
      <c r="AV58" s="961"/>
      <c r="AW58" s="963"/>
      <c r="AX58" s="964"/>
      <c r="AY58" s="966"/>
      <c r="AZ58" s="961"/>
      <c r="BA58" s="968"/>
      <c r="BB58" s="341">
        <f t="shared" si="13"/>
        <v>0</v>
      </c>
      <c r="BC58" s="51"/>
      <c r="BD58" s="341">
        <f t="shared" si="14"/>
        <v>0</v>
      </c>
      <c r="BE58" s="1012"/>
      <c r="BF58" s="44"/>
      <c r="BG58" s="63"/>
      <c r="BH58" s="46">
        <f t="shared" si="15"/>
        <v>0</v>
      </c>
      <c r="BI58" s="46">
        <f t="shared" si="16"/>
        <v>0</v>
      </c>
      <c r="BJ58" s="46">
        <f t="shared" si="17"/>
        <v>0</v>
      </c>
      <c r="BK58" s="46">
        <f t="shared" si="18"/>
        <v>0</v>
      </c>
      <c r="BL58" s="47">
        <f t="shared" si="19"/>
        <v>0</v>
      </c>
      <c r="BM58" s="47">
        <f t="shared" si="20"/>
        <v>0</v>
      </c>
      <c r="BN58" s="47">
        <f t="shared" si="20"/>
        <v>0</v>
      </c>
      <c r="BO58" s="48">
        <f t="shared" si="20"/>
        <v>0</v>
      </c>
    </row>
    <row r="59" spans="1:67" s="39" customFormat="1" ht="41.25" customHeight="1" thickBot="1">
      <c r="A59" s="981"/>
      <c r="B59" s="979"/>
      <c r="C59" s="969"/>
      <c r="D59" s="40"/>
      <c r="E59" s="53"/>
      <c r="F59" s="73"/>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992"/>
      <c r="AL59" s="32"/>
      <c r="AM59" s="33"/>
      <c r="AN59" s="62"/>
      <c r="AO59" s="399"/>
      <c r="AP59" s="974"/>
      <c r="AQ59" s="984"/>
      <c r="AR59" s="978"/>
      <c r="AS59" s="960"/>
      <c r="AT59" s="961"/>
      <c r="AU59" s="962"/>
      <c r="AV59" s="961"/>
      <c r="AW59" s="963"/>
      <c r="AX59" s="964"/>
      <c r="AY59" s="967"/>
      <c r="AZ59" s="961"/>
      <c r="BA59" s="968"/>
      <c r="BB59" s="341">
        <f t="shared" si="13"/>
        <v>0</v>
      </c>
      <c r="BC59" s="51"/>
      <c r="BD59" s="341">
        <f t="shared" si="14"/>
        <v>0</v>
      </c>
      <c r="BE59" s="1013"/>
      <c r="BF59" s="44"/>
      <c r="BG59" s="52">
        <f>IF(SUM(BO57:BO59)&gt;0,SUM(BC57:BC59)/SUM(BO57:BO59),100%)</f>
        <v>1</v>
      </c>
      <c r="BH59" s="46">
        <f t="shared" si="15"/>
        <v>0</v>
      </c>
      <c r="BI59" s="46">
        <f t="shared" si="16"/>
        <v>0</v>
      </c>
      <c r="BJ59" s="46">
        <f t="shared" si="17"/>
        <v>0</v>
      </c>
      <c r="BK59" s="46">
        <f t="shared" si="18"/>
        <v>0</v>
      </c>
      <c r="BL59" s="47">
        <f t="shared" si="19"/>
        <v>0</v>
      </c>
      <c r="BM59" s="47">
        <f t="shared" si="20"/>
        <v>0</v>
      </c>
      <c r="BN59" s="47">
        <f t="shared" si="20"/>
        <v>0</v>
      </c>
      <c r="BO59" s="48">
        <f t="shared" si="20"/>
        <v>0</v>
      </c>
    </row>
    <row r="60" spans="1:67" s="39" customFormat="1" ht="55.5" customHeight="1">
      <c r="A60" s="981"/>
      <c r="B60" s="969">
        <f>'[2]PLAN ACCIÓN LÍNEA .'!H28</f>
        <v>0</v>
      </c>
      <c r="C60" s="969" t="e">
        <f>'[2]PLAN ACCIÓN LÍNEA .'!I27+'[2]PLAN ACCIÓN LÍNEA .'!J27</f>
        <v>#REF!</v>
      </c>
      <c r="D60" s="55"/>
      <c r="E60" s="5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1001"/>
      <c r="AL60" s="56"/>
      <c r="AM60" s="57"/>
      <c r="AN60" s="67"/>
      <c r="AO60" s="401"/>
      <c r="AP60" s="973">
        <f>B60</f>
        <v>0</v>
      </c>
      <c r="AQ60" s="984"/>
      <c r="AR60" s="978">
        <f>IF(AQ60&gt;0,AQ60/C60,0)</f>
        <v>0</v>
      </c>
      <c r="AS60" s="960"/>
      <c r="AT60" s="961" t="e">
        <f>IF(#REF!&gt;0,AS60/#REF!,0)</f>
        <v>#REF!</v>
      </c>
      <c r="AU60" s="962">
        <f>'[2]Costo por proyecto'!L222</f>
        <v>0</v>
      </c>
      <c r="AV60" s="961" t="e">
        <f>IF(#REF!&gt;0,AU60/#REF!,0)</f>
        <v>#REF!</v>
      </c>
      <c r="AW60" s="963">
        <f>'[2]Costo por proyecto'!M222</f>
        <v>0</v>
      </c>
      <c r="AX60" s="964" t="e">
        <f>IF(#REF!&gt;0,AW60/#REF!,0)</f>
        <v>#REF!</v>
      </c>
      <c r="AY60" s="965">
        <f>SUM(AW60,AU60,AS60)</f>
        <v>0</v>
      </c>
      <c r="AZ60" s="961">
        <f>IF(AY60&gt;0,(AY60/(#REF!+#REF!+#REF!)),0)</f>
        <v>0</v>
      </c>
      <c r="BA60" s="968">
        <f>IF(AR60&gt;0,(AR60/AZ60),0)</f>
        <v>0</v>
      </c>
      <c r="BB60" s="341">
        <f t="shared" si="13"/>
        <v>0</v>
      </c>
      <c r="BC60" s="51"/>
      <c r="BD60" s="341">
        <f t="shared" si="14"/>
        <v>0</v>
      </c>
      <c r="BE60" s="1014"/>
      <c r="BF60" s="59"/>
      <c r="BG60" s="45"/>
      <c r="BH60" s="36">
        <f t="shared" si="15"/>
        <v>0</v>
      </c>
      <c r="BI60" s="36">
        <f t="shared" si="16"/>
        <v>0</v>
      </c>
      <c r="BJ60" s="36">
        <f t="shared" si="17"/>
        <v>0</v>
      </c>
      <c r="BK60" s="36">
        <f t="shared" si="18"/>
        <v>0</v>
      </c>
      <c r="BL60" s="37">
        <f t="shared" si="19"/>
        <v>0</v>
      </c>
      <c r="BM60" s="37">
        <f t="shared" si="20"/>
        <v>0</v>
      </c>
      <c r="BN60" s="37">
        <f t="shared" si="20"/>
        <v>0</v>
      </c>
      <c r="BO60" s="38">
        <f t="shared" si="20"/>
        <v>0</v>
      </c>
    </row>
    <row r="61" spans="1:67" s="39" customFormat="1" ht="55.5" customHeight="1">
      <c r="A61" s="981"/>
      <c r="B61" s="969"/>
      <c r="C61" s="969"/>
      <c r="D61" s="55"/>
      <c r="E61" s="53"/>
      <c r="F61" s="73"/>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992"/>
      <c r="AL61" s="32"/>
      <c r="AM61" s="33"/>
      <c r="AN61" s="62"/>
      <c r="AO61" s="399"/>
      <c r="AP61" s="974"/>
      <c r="AQ61" s="984"/>
      <c r="AR61" s="978"/>
      <c r="AS61" s="960"/>
      <c r="AT61" s="961"/>
      <c r="AU61" s="962"/>
      <c r="AV61" s="961"/>
      <c r="AW61" s="963"/>
      <c r="AX61" s="964"/>
      <c r="AY61" s="966"/>
      <c r="AZ61" s="961"/>
      <c r="BA61" s="968"/>
      <c r="BB61" s="341">
        <f t="shared" si="13"/>
        <v>0</v>
      </c>
      <c r="BC61" s="51"/>
      <c r="BD61" s="341">
        <f t="shared" si="14"/>
        <v>0</v>
      </c>
      <c r="BE61" s="1012"/>
      <c r="BF61" s="44"/>
      <c r="BG61" s="52"/>
      <c r="BH61" s="46">
        <f t="shared" si="15"/>
        <v>0</v>
      </c>
      <c r="BI61" s="46">
        <f t="shared" si="16"/>
        <v>0</v>
      </c>
      <c r="BJ61" s="46">
        <f t="shared" si="17"/>
        <v>0</v>
      </c>
      <c r="BK61" s="46">
        <f t="shared" si="18"/>
        <v>0</v>
      </c>
      <c r="BL61" s="47">
        <f t="shared" si="19"/>
        <v>0</v>
      </c>
      <c r="BM61" s="47">
        <f t="shared" si="20"/>
        <v>0</v>
      </c>
      <c r="BN61" s="47">
        <f t="shared" si="20"/>
        <v>0</v>
      </c>
      <c r="BO61" s="48">
        <f t="shared" si="20"/>
        <v>0</v>
      </c>
    </row>
    <row r="62" spans="1:67" s="39" customFormat="1" ht="55.5" customHeight="1" thickBot="1">
      <c r="A62" s="981"/>
      <c r="B62" s="969"/>
      <c r="C62" s="969"/>
      <c r="D62" s="55"/>
      <c r="E62" s="53"/>
      <c r="F62" s="73"/>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993"/>
      <c r="AL62" s="33"/>
      <c r="AM62" s="33"/>
      <c r="AN62" s="64"/>
      <c r="AO62" s="399"/>
      <c r="AP62" s="974"/>
      <c r="AQ62" s="984"/>
      <c r="AR62" s="978"/>
      <c r="AS62" s="960"/>
      <c r="AT62" s="961"/>
      <c r="AU62" s="962"/>
      <c r="AV62" s="961"/>
      <c r="AW62" s="963"/>
      <c r="AX62" s="964"/>
      <c r="AY62" s="967"/>
      <c r="AZ62" s="961"/>
      <c r="BA62" s="968"/>
      <c r="BB62" s="341">
        <f t="shared" si="13"/>
        <v>0</v>
      </c>
      <c r="BC62" s="51"/>
      <c r="BD62" s="341">
        <f t="shared" si="14"/>
        <v>0</v>
      </c>
      <c r="BE62" s="1013"/>
      <c r="BF62" s="66"/>
      <c r="BG62" s="52">
        <f>IF(SUM(BO60:BO62)&gt;0,SUM(BC60:BC62)/SUM(BO60:BO62),100%)</f>
        <v>1</v>
      </c>
      <c r="BH62" s="46">
        <f t="shared" si="15"/>
        <v>0</v>
      </c>
      <c r="BI62" s="46">
        <f t="shared" si="16"/>
        <v>0</v>
      </c>
      <c r="BJ62" s="46">
        <f t="shared" si="17"/>
        <v>0</v>
      </c>
      <c r="BK62" s="46">
        <f t="shared" si="18"/>
        <v>0</v>
      </c>
      <c r="BL62" s="47">
        <f t="shared" si="19"/>
        <v>0</v>
      </c>
      <c r="BM62" s="47">
        <f t="shared" si="20"/>
        <v>0</v>
      </c>
      <c r="BN62" s="47">
        <f t="shared" si="20"/>
        <v>0</v>
      </c>
      <c r="BO62" s="48">
        <f t="shared" si="20"/>
        <v>0</v>
      </c>
    </row>
    <row r="63" spans="1:67" s="39" customFormat="1" ht="39.75" customHeight="1">
      <c r="A63" s="981"/>
      <c r="B63" s="969">
        <f>'[2]PLAN ACCIÓN LÍNEA .'!H29</f>
        <v>0</v>
      </c>
      <c r="C63" s="969" t="e">
        <f>'[2]PLAN ACCIÓN LÍNEA .'!I28+'[2]PLAN ACCIÓN LÍNEA .'!J28</f>
        <v>#REF!</v>
      </c>
      <c r="D63" s="49"/>
      <c r="E63" s="81"/>
      <c r="F63" s="73"/>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1001"/>
      <c r="AL63" s="33"/>
      <c r="AM63" s="33"/>
      <c r="AN63" s="67"/>
      <c r="AO63" s="401"/>
      <c r="AP63" s="973">
        <f>B63</f>
        <v>0</v>
      </c>
      <c r="AQ63" s="984"/>
      <c r="AR63" s="978">
        <f>IF(AQ63&gt;0,AQ63/C63,0)</f>
        <v>0</v>
      </c>
      <c r="AS63" s="960"/>
      <c r="AT63" s="961" t="e">
        <f>IF(#REF!&gt;0,AS63/#REF!,0)</f>
        <v>#REF!</v>
      </c>
      <c r="AU63" s="962">
        <f>'[2]Costo por proyecto'!L231</f>
        <v>0</v>
      </c>
      <c r="AV63" s="961" t="e">
        <f>IF(#REF!&gt;0,AU63/#REF!,0)</f>
        <v>#REF!</v>
      </c>
      <c r="AW63" s="963">
        <f>'[2]Costo por proyecto'!M231</f>
        <v>0</v>
      </c>
      <c r="AX63" s="964" t="e">
        <f>IF(#REF!&gt;0,AW63/#REF!,0)</f>
        <v>#REF!</v>
      </c>
      <c r="AY63" s="965">
        <f>SUM(AW63,AU63,AS63)</f>
        <v>0</v>
      </c>
      <c r="AZ63" s="961">
        <f>IF(AY63&gt;0,(AY63/(#REF!+#REF!+#REF!)),0)</f>
        <v>0</v>
      </c>
      <c r="BA63" s="968">
        <f>IF(AR63&gt;0,(AR63/AZ63),0)</f>
        <v>0</v>
      </c>
      <c r="BB63" s="341">
        <f t="shared" si="13"/>
        <v>0</v>
      </c>
      <c r="BC63" s="51"/>
      <c r="BD63" s="341">
        <f t="shared" si="14"/>
        <v>0</v>
      </c>
      <c r="BE63" s="349"/>
      <c r="BF63" s="44"/>
      <c r="BG63" s="45"/>
      <c r="BH63" s="36">
        <f t="shared" si="15"/>
        <v>0</v>
      </c>
      <c r="BI63" s="36">
        <f t="shared" si="16"/>
        <v>0</v>
      </c>
      <c r="BJ63" s="36">
        <f t="shared" si="17"/>
        <v>0</v>
      </c>
      <c r="BK63" s="36">
        <f t="shared" si="18"/>
        <v>0</v>
      </c>
      <c r="BL63" s="37">
        <f t="shared" si="19"/>
        <v>0</v>
      </c>
      <c r="BM63" s="37">
        <f t="shared" si="20"/>
        <v>0</v>
      </c>
      <c r="BN63" s="37">
        <f t="shared" si="20"/>
        <v>0</v>
      </c>
      <c r="BO63" s="38">
        <f t="shared" si="20"/>
        <v>0</v>
      </c>
    </row>
    <row r="64" spans="1:67" s="39" customFormat="1" ht="38.25" customHeight="1">
      <c r="A64" s="981"/>
      <c r="B64" s="969"/>
      <c r="C64" s="969"/>
      <c r="D64" s="49"/>
      <c r="E64" s="53"/>
      <c r="F64" s="73"/>
      <c r="G64" s="70"/>
      <c r="H64" s="70"/>
      <c r="I64" s="70"/>
      <c r="J64" s="70"/>
      <c r="K64" s="70"/>
      <c r="L64" s="70"/>
      <c r="M64" s="70"/>
      <c r="N64" s="70"/>
      <c r="O64" s="70"/>
      <c r="P64" s="70"/>
      <c r="Q64" s="70"/>
      <c r="R64" s="70"/>
      <c r="S64" s="70"/>
      <c r="T64" s="70"/>
      <c r="U64" s="74"/>
      <c r="V64" s="74"/>
      <c r="W64" s="74"/>
      <c r="X64" s="74"/>
      <c r="Y64" s="74"/>
      <c r="Z64" s="74"/>
      <c r="AA64" s="74"/>
      <c r="AB64" s="74"/>
      <c r="AC64" s="74"/>
      <c r="AD64" s="74"/>
      <c r="AE64" s="74"/>
      <c r="AF64" s="74"/>
      <c r="AG64" s="70"/>
      <c r="AH64" s="74"/>
      <c r="AI64" s="233"/>
      <c r="AJ64" s="233"/>
      <c r="AK64" s="992"/>
      <c r="AL64" s="33"/>
      <c r="AM64" s="33"/>
      <c r="AN64" s="62"/>
      <c r="AO64" s="399"/>
      <c r="AP64" s="974"/>
      <c r="AQ64" s="984"/>
      <c r="AR64" s="978"/>
      <c r="AS64" s="960"/>
      <c r="AT64" s="961"/>
      <c r="AU64" s="962"/>
      <c r="AV64" s="961"/>
      <c r="AW64" s="963"/>
      <c r="AX64" s="964"/>
      <c r="AY64" s="966"/>
      <c r="AZ64" s="961"/>
      <c r="BA64" s="968"/>
      <c r="BB64" s="341">
        <f t="shared" si="13"/>
        <v>0</v>
      </c>
      <c r="BC64" s="51"/>
      <c r="BD64" s="341">
        <f t="shared" si="14"/>
        <v>0</v>
      </c>
      <c r="BE64" s="43"/>
      <c r="BF64" s="44"/>
      <c r="BG64" s="52">
        <f>IF(SUM(BL63:BL64)&gt;0,SUM(BC63:BC64)/SUM(BL63:BL64),100%)</f>
        <v>1</v>
      </c>
      <c r="BH64" s="46">
        <f t="shared" si="15"/>
        <v>0</v>
      </c>
      <c r="BI64" s="46">
        <f t="shared" si="16"/>
        <v>0</v>
      </c>
      <c r="BJ64" s="46">
        <f t="shared" si="17"/>
        <v>0</v>
      </c>
      <c r="BK64" s="46">
        <f t="shared" si="18"/>
        <v>0</v>
      </c>
      <c r="BL64" s="47">
        <f t="shared" si="19"/>
        <v>0</v>
      </c>
      <c r="BM64" s="47">
        <f t="shared" si="20"/>
        <v>0</v>
      </c>
      <c r="BN64" s="47">
        <f t="shared" si="20"/>
        <v>0</v>
      </c>
      <c r="BO64" s="48">
        <f t="shared" si="20"/>
        <v>0</v>
      </c>
    </row>
    <row r="65" spans="1:67" s="39" customFormat="1" ht="15" customHeight="1" thickBot="1">
      <c r="A65" s="981"/>
      <c r="B65" s="969"/>
      <c r="C65" s="969"/>
      <c r="D65" s="49"/>
      <c r="E65" s="53"/>
      <c r="F65" s="73"/>
      <c r="G65" s="70"/>
      <c r="H65" s="70"/>
      <c r="I65" s="70"/>
      <c r="J65" s="70"/>
      <c r="K65" s="70"/>
      <c r="L65" s="70"/>
      <c r="M65" s="70"/>
      <c r="N65" s="70"/>
      <c r="O65" s="70"/>
      <c r="P65" s="70"/>
      <c r="Q65" s="70"/>
      <c r="R65" s="70"/>
      <c r="S65" s="70"/>
      <c r="T65" s="70"/>
      <c r="U65" s="74"/>
      <c r="V65" s="74"/>
      <c r="W65" s="74"/>
      <c r="X65" s="74"/>
      <c r="Y65" s="74"/>
      <c r="Z65" s="74"/>
      <c r="AA65" s="74"/>
      <c r="AB65" s="74"/>
      <c r="AC65" s="74"/>
      <c r="AD65" s="74"/>
      <c r="AE65" s="74"/>
      <c r="AF65" s="74"/>
      <c r="AG65" s="74"/>
      <c r="AH65" s="74"/>
      <c r="AI65" s="74"/>
      <c r="AJ65" s="74"/>
      <c r="AK65" s="993"/>
      <c r="AL65" s="33"/>
      <c r="AM65" s="33"/>
      <c r="AN65" s="64"/>
      <c r="AO65" s="399"/>
      <c r="AP65" s="974"/>
      <c r="AQ65" s="984"/>
      <c r="AR65" s="978"/>
      <c r="AS65" s="960"/>
      <c r="AT65" s="961"/>
      <c r="AU65" s="962"/>
      <c r="AV65" s="961"/>
      <c r="AW65" s="963"/>
      <c r="AX65" s="964"/>
      <c r="AY65" s="967"/>
      <c r="AZ65" s="961"/>
      <c r="BA65" s="968"/>
      <c r="BB65" s="341">
        <f t="shared" si="13"/>
        <v>0</v>
      </c>
      <c r="BC65" s="82"/>
      <c r="BD65" s="341">
        <f t="shared" si="14"/>
        <v>0</v>
      </c>
      <c r="BE65" s="65"/>
      <c r="BF65" s="66"/>
      <c r="BG65" s="52">
        <f>IF(SUM(BL63:BL65)&gt;0,SUM(BC63:BC65)/SUM(BL63:BL65),100%)</f>
        <v>1</v>
      </c>
      <c r="BH65" s="46">
        <f t="shared" si="15"/>
        <v>0</v>
      </c>
      <c r="BI65" s="46">
        <f t="shared" si="16"/>
        <v>0</v>
      </c>
      <c r="BJ65" s="46">
        <f t="shared" si="17"/>
        <v>0</v>
      </c>
      <c r="BK65" s="46">
        <f t="shared" si="18"/>
        <v>0</v>
      </c>
      <c r="BL65" s="47">
        <f t="shared" si="19"/>
        <v>0</v>
      </c>
      <c r="BM65" s="47">
        <f t="shared" si="20"/>
        <v>0</v>
      </c>
      <c r="BN65" s="47">
        <f t="shared" si="20"/>
        <v>0</v>
      </c>
      <c r="BO65" s="48">
        <f t="shared" si="20"/>
        <v>0</v>
      </c>
    </row>
    <row r="66" spans="1:67" s="39" customFormat="1" ht="40.5" customHeight="1">
      <c r="A66" s="981"/>
      <c r="B66" s="969">
        <f>'[2]PLAN ACCIÓN LÍNEA .'!H30</f>
        <v>0</v>
      </c>
      <c r="C66" s="969" t="e">
        <f>'[2]PLAN ACCIÓN LÍNEA .'!I29+'[2]PLAN ACCIÓN LÍNEA .'!J29</f>
        <v>#REF!</v>
      </c>
      <c r="D66" s="49"/>
      <c r="E66" s="53"/>
      <c r="F66" s="73"/>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1001"/>
      <c r="AL66" s="33"/>
      <c r="AM66" s="33"/>
      <c r="AN66" s="62"/>
      <c r="AO66" s="399"/>
      <c r="AP66" s="973">
        <f>B66</f>
        <v>0</v>
      </c>
      <c r="AQ66" s="984"/>
      <c r="AR66" s="978">
        <f>IF(AQ66&gt;0,AQ66/C66,0)</f>
        <v>0</v>
      </c>
      <c r="AS66" s="960"/>
      <c r="AT66" s="961" t="e">
        <f>IF(#REF!&gt;0,AS66/#REF!,0)</f>
        <v>#REF!</v>
      </c>
      <c r="AU66" s="962">
        <f>'[2]Costo por proyecto'!L240</f>
        <v>0</v>
      </c>
      <c r="AV66" s="961" t="e">
        <f>IF(#REF!&gt;0,AU66/#REF!,0)</f>
        <v>#REF!</v>
      </c>
      <c r="AW66" s="963">
        <f>'[2]Costo por proyecto'!M240</f>
        <v>0</v>
      </c>
      <c r="AX66" s="964" t="e">
        <f>IF(#REF!&gt;0,AW66/#REF!,0)</f>
        <v>#REF!</v>
      </c>
      <c r="AY66" s="965">
        <f>SUM(AW66,AU66,AS66)</f>
        <v>0</v>
      </c>
      <c r="AZ66" s="961">
        <f>IF(AY66&gt;0,(AY66/(#REF!+#REF!+#REF!)),0)</f>
        <v>0</v>
      </c>
      <c r="BA66" s="968">
        <f>IF(AY66&gt;0,AX66/AZ66,0)</f>
        <v>0</v>
      </c>
      <c r="BB66" s="341">
        <f t="shared" si="13"/>
        <v>0</v>
      </c>
      <c r="BC66" s="234"/>
      <c r="BD66" s="341">
        <f t="shared" si="14"/>
        <v>0</v>
      </c>
      <c r="BE66" s="68"/>
      <c r="BF66" s="44"/>
      <c r="BG66" s="45"/>
      <c r="BH66" s="36">
        <f t="shared" si="15"/>
        <v>0</v>
      </c>
      <c r="BI66" s="36">
        <f t="shared" si="16"/>
        <v>0</v>
      </c>
      <c r="BJ66" s="36">
        <f t="shared" si="17"/>
        <v>0</v>
      </c>
      <c r="BK66" s="36">
        <f t="shared" si="18"/>
        <v>0</v>
      </c>
      <c r="BL66" s="37">
        <f t="shared" si="19"/>
        <v>0</v>
      </c>
      <c r="BM66" s="37">
        <f t="shared" si="20"/>
        <v>0</v>
      </c>
      <c r="BN66" s="37">
        <f t="shared" si="20"/>
        <v>0</v>
      </c>
      <c r="BO66" s="38">
        <f t="shared" si="20"/>
        <v>0</v>
      </c>
    </row>
    <row r="67" spans="1:67" s="39" customFormat="1" ht="38.25" customHeight="1">
      <c r="A67" s="981"/>
      <c r="B67" s="969"/>
      <c r="C67" s="969"/>
      <c r="D67" s="49"/>
      <c r="E67" s="53"/>
      <c r="F67" s="73"/>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992"/>
      <c r="AL67" s="33"/>
      <c r="AM67" s="33"/>
      <c r="AN67" s="62"/>
      <c r="AO67" s="399"/>
      <c r="AP67" s="974"/>
      <c r="AQ67" s="984"/>
      <c r="AR67" s="978"/>
      <c r="AS67" s="960"/>
      <c r="AT67" s="961"/>
      <c r="AU67" s="962"/>
      <c r="AV67" s="961"/>
      <c r="AW67" s="963"/>
      <c r="AX67" s="964"/>
      <c r="AY67" s="966"/>
      <c r="AZ67" s="961"/>
      <c r="BA67" s="968">
        <f>IF(AY67&gt;0,AX67/AZ67,0)</f>
        <v>0</v>
      </c>
      <c r="BB67" s="341">
        <f t="shared" si="13"/>
        <v>0</v>
      </c>
      <c r="BC67" s="234"/>
      <c r="BD67" s="341">
        <f t="shared" si="14"/>
        <v>0</v>
      </c>
      <c r="BE67" s="68"/>
      <c r="BF67" s="44"/>
      <c r="BG67" s="63"/>
      <c r="BH67" s="46">
        <f t="shared" si="15"/>
        <v>0</v>
      </c>
      <c r="BI67" s="46">
        <f t="shared" si="16"/>
        <v>0</v>
      </c>
      <c r="BJ67" s="46">
        <f t="shared" si="17"/>
        <v>0</v>
      </c>
      <c r="BK67" s="46">
        <f t="shared" si="18"/>
        <v>0</v>
      </c>
      <c r="BL67" s="47">
        <f t="shared" si="19"/>
        <v>0</v>
      </c>
      <c r="BM67" s="47">
        <f t="shared" si="20"/>
        <v>0</v>
      </c>
      <c r="BN67" s="47">
        <f t="shared" si="20"/>
        <v>0</v>
      </c>
      <c r="BO67" s="48">
        <f t="shared" si="20"/>
        <v>0</v>
      </c>
    </row>
    <row r="68" spans="1:67" s="39" customFormat="1" ht="37.5" customHeight="1" thickBot="1">
      <c r="A68" s="1000"/>
      <c r="B68" s="999"/>
      <c r="C68" s="999"/>
      <c r="D68" s="49"/>
      <c r="E68" s="53"/>
      <c r="F68" s="73"/>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1002"/>
      <c r="AL68" s="33"/>
      <c r="AM68" s="33"/>
      <c r="AN68" s="62"/>
      <c r="AO68" s="399"/>
      <c r="AP68" s="974"/>
      <c r="AQ68" s="1003"/>
      <c r="AR68" s="1004"/>
      <c r="AS68" s="1005"/>
      <c r="AT68" s="1006"/>
      <c r="AU68" s="1007"/>
      <c r="AV68" s="1006"/>
      <c r="AW68" s="1008"/>
      <c r="AX68" s="1009"/>
      <c r="AY68" s="967"/>
      <c r="AZ68" s="1006"/>
      <c r="BA68" s="1010">
        <f>IF(AY68&gt;0,AX68/AZ68,0)</f>
        <v>0</v>
      </c>
      <c r="BB68" s="341">
        <f t="shared" si="13"/>
        <v>0</v>
      </c>
      <c r="BC68" s="234"/>
      <c r="BD68" s="341">
        <f t="shared" si="14"/>
        <v>0</v>
      </c>
      <c r="BE68" s="68"/>
      <c r="BF68" s="44"/>
      <c r="BG68" s="52">
        <f>IF(SUM(BL66:BL68)&gt;0,SUM(BC66:BC68)/SUM(BL66:BL68),100%)</f>
        <v>1</v>
      </c>
      <c r="BH68" s="46">
        <f t="shared" si="15"/>
        <v>0</v>
      </c>
      <c r="BI68" s="46">
        <f t="shared" si="16"/>
        <v>0</v>
      </c>
      <c r="BJ68" s="46">
        <f t="shared" si="17"/>
        <v>0</v>
      </c>
      <c r="BK68" s="46">
        <f t="shared" si="18"/>
        <v>0</v>
      </c>
      <c r="BL68" s="47">
        <f t="shared" si="19"/>
        <v>0</v>
      </c>
      <c r="BM68" s="47">
        <f t="shared" si="20"/>
        <v>0</v>
      </c>
      <c r="BN68" s="47">
        <f t="shared" si="20"/>
        <v>0</v>
      </c>
      <c r="BO68" s="48">
        <f t="shared" si="20"/>
        <v>0</v>
      </c>
    </row>
    <row r="69" spans="1:67" s="29" customFormat="1" ht="16.2" thickBot="1">
      <c r="A69" s="75"/>
      <c r="B69" s="76"/>
      <c r="C69" s="77"/>
      <c r="D69" s="84" t="s">
        <v>154</v>
      </c>
      <c r="E69" s="78">
        <f>SUM(E57:E68)</f>
        <v>0</v>
      </c>
      <c r="F69" s="78">
        <f>SUM(F57:F68)</f>
        <v>0</v>
      </c>
      <c r="G69" s="78">
        <f>SUM(G57:G68)+F69</f>
        <v>0</v>
      </c>
      <c r="H69" s="78"/>
      <c r="I69" s="78"/>
      <c r="J69" s="78"/>
      <c r="K69" s="78">
        <f>SUM(K57:K68)+G69</f>
        <v>0</v>
      </c>
      <c r="L69" s="78"/>
      <c r="M69" s="78"/>
      <c r="N69" s="78"/>
      <c r="O69" s="78"/>
      <c r="P69" s="78">
        <f>SUM(P57:P68)+K69</f>
        <v>0</v>
      </c>
      <c r="Q69" s="78"/>
      <c r="R69" s="78"/>
      <c r="S69" s="78"/>
      <c r="T69" s="78"/>
      <c r="U69" s="78">
        <f>SUM(U57:U68)+P69</f>
        <v>0</v>
      </c>
      <c r="V69" s="78"/>
      <c r="W69" s="78"/>
      <c r="X69" s="78"/>
      <c r="Y69" s="78"/>
      <c r="Z69" s="78">
        <f>SUM(Z57:Z68)+U69</f>
        <v>0</v>
      </c>
      <c r="AA69" s="78"/>
      <c r="AB69" s="78"/>
      <c r="AC69" s="78"/>
      <c r="AD69" s="78"/>
      <c r="AE69" s="78"/>
      <c r="AF69" s="78">
        <f>SUM(AF57:AF68)+Z69</f>
        <v>0</v>
      </c>
      <c r="AG69" s="78">
        <f>SUM(AG57:AG68)+AF69</f>
        <v>0</v>
      </c>
      <c r="AH69" s="78" t="e">
        <f>SUM(AH57:AH68)+#REF!</f>
        <v>#REF!</v>
      </c>
      <c r="AI69" s="78" t="e">
        <f>SUM(AI57:AI68)+AH69</f>
        <v>#REF!</v>
      </c>
      <c r="AJ69" s="78" t="e">
        <f>SUM(AJ57:AJ68)+AI69</f>
        <v>#REF!</v>
      </c>
      <c r="AK69" s="85"/>
      <c r="AL69" s="86"/>
      <c r="AM69" s="86"/>
      <c r="AN69" s="87"/>
      <c r="AO69" s="88"/>
      <c r="AP69" s="88"/>
      <c r="AQ69" s="89"/>
      <c r="AR69" s="90"/>
      <c r="AS69" s="90">
        <f>SUM(AS57:AS68)</f>
        <v>0</v>
      </c>
      <c r="AT69" s="90"/>
      <c r="AU69" s="91">
        <f>SUM(AU57:AU68)</f>
        <v>0</v>
      </c>
      <c r="AV69" s="90"/>
      <c r="AW69" s="92">
        <f>SUM(AW57:AW68)</f>
        <v>0</v>
      </c>
      <c r="AX69" s="93"/>
      <c r="AY69" s="91">
        <f>SUM(AY57:AY68)</f>
        <v>0</v>
      </c>
      <c r="AZ69" s="90"/>
      <c r="BA69" s="94"/>
      <c r="BB69" s="95">
        <f>SUM(BB57:BB68)</f>
        <v>0</v>
      </c>
      <c r="BC69" s="95">
        <f>SUM(BC57:BC68)</f>
        <v>0</v>
      </c>
      <c r="BD69" s="96" t="e">
        <f>BC69/BB69</f>
        <v>#DIV/0!</v>
      </c>
      <c r="BE69" s="97"/>
      <c r="BF69" s="98"/>
      <c r="BG69" s="99">
        <f>SUM(BL57:BL68)</f>
        <v>0</v>
      </c>
      <c r="BH69" s="98"/>
      <c r="BI69" s="98"/>
      <c r="BJ69" s="98"/>
      <c r="BK69" s="98"/>
      <c r="BL69" s="98"/>
      <c r="BM69" s="98"/>
      <c r="BN69" s="98"/>
      <c r="BO69" s="98"/>
    </row>
    <row r="70" spans="1:67" s="39" customFormat="1" ht="38.25" customHeight="1">
      <c r="A70" s="980" t="e">
        <f>'[2]Costo por proyecto'!A241</f>
        <v>#REF!</v>
      </c>
      <c r="B70" s="994">
        <f>'[2]PLAN ACCIÓN LÍNEA .'!H31</f>
        <v>0</v>
      </c>
      <c r="C70" s="994" t="e">
        <f>'[2]PLAN ACCIÓN LÍNEA .'!I30+'[2]PLAN ACCIÓN LÍNEA .'!J30</f>
        <v>#REF!</v>
      </c>
      <c r="D70" s="55"/>
      <c r="E70" s="236"/>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7"/>
      <c r="AG70" s="237"/>
      <c r="AH70" s="237"/>
      <c r="AI70" s="237"/>
      <c r="AJ70" s="237"/>
      <c r="AK70" s="992"/>
      <c r="AL70" s="32"/>
      <c r="AM70" s="33"/>
      <c r="AN70" s="62"/>
      <c r="AO70" s="399"/>
      <c r="AP70" s="973">
        <f>B70</f>
        <v>0</v>
      </c>
      <c r="AQ70" s="995"/>
      <c r="AR70" s="996">
        <f>IF(AQ70&gt;0,AQ70/C70,0)</f>
        <v>0</v>
      </c>
      <c r="AS70" s="997"/>
      <c r="AT70" s="986" t="e">
        <f>IF(#REF!&gt;0,AS70/#REF!,0)</f>
        <v>#REF!</v>
      </c>
      <c r="AU70" s="985">
        <f>'[2]Costo por proyecto'!L251</f>
        <v>0</v>
      </c>
      <c r="AV70" s="986" t="e">
        <f>IF(#REF!&gt;0,AU70/#REF!,0)</f>
        <v>#REF!</v>
      </c>
      <c r="AW70" s="987">
        <f>'[2]Costo por proyecto'!M251</f>
        <v>0</v>
      </c>
      <c r="AX70" s="988" t="e">
        <f>IF(#REF!&gt;0,AW70/#REF!,0)</f>
        <v>#REF!</v>
      </c>
      <c r="AY70" s="965">
        <f>SUM(AW70,AU70,AS70)</f>
        <v>0</v>
      </c>
      <c r="AZ70" s="986">
        <f>IF(AY70&gt;0,(AY70/(#REF!+#REF!+#REF!)),0)</f>
        <v>0</v>
      </c>
      <c r="BA70" s="968">
        <f>IF(AR70&gt;0,(AR70/AZ70),0)</f>
        <v>0</v>
      </c>
      <c r="BB70" s="341">
        <f t="shared" ref="BB70:BB81" si="21">SUM(F70:AJ70)</f>
        <v>0</v>
      </c>
      <c r="BC70" s="238"/>
      <c r="BD70" s="341">
        <f t="shared" ref="BD70:BD81" si="22">IF(BB70&gt;0,(BC70/BB70),0%)</f>
        <v>0</v>
      </c>
      <c r="BE70" s="351"/>
      <c r="BF70" s="239"/>
      <c r="BG70" s="45"/>
      <c r="BH70" s="36">
        <f t="shared" ref="BH70:BH78" si="23">SUM(F70:K70)</f>
        <v>0</v>
      </c>
      <c r="BI70" s="36">
        <f t="shared" ref="BI70:BI78" si="24">SUM(P70:Z70)</f>
        <v>0</v>
      </c>
      <c r="BJ70" s="36">
        <f t="shared" ref="BJ70:BJ78" si="25">SUM(AF70:AG70)</f>
        <v>0</v>
      </c>
      <c r="BK70" s="36">
        <f t="shared" ref="BK70:BK78" si="26">SUM(AH70:AJ70)</f>
        <v>0</v>
      </c>
      <c r="BL70" s="37">
        <f t="shared" ref="BL70:BL78" si="27">BH70</f>
        <v>0</v>
      </c>
      <c r="BM70" s="37">
        <f t="shared" ref="BM70:BO78" si="28">BL70+BI70</f>
        <v>0</v>
      </c>
      <c r="BN70" s="37">
        <f t="shared" si="28"/>
        <v>0</v>
      </c>
      <c r="BO70" s="38">
        <f t="shared" si="28"/>
        <v>0</v>
      </c>
    </row>
    <row r="71" spans="1:67" s="39" customFormat="1" ht="50.25" customHeight="1">
      <c r="A71" s="981"/>
      <c r="B71" s="969"/>
      <c r="C71" s="969"/>
      <c r="D71" s="55"/>
      <c r="E71" s="107"/>
      <c r="F71" s="240"/>
      <c r="G71" s="240"/>
      <c r="H71" s="240"/>
      <c r="I71" s="240"/>
      <c r="J71" s="240"/>
      <c r="K71" s="241"/>
      <c r="L71" s="241"/>
      <c r="M71" s="241"/>
      <c r="N71" s="241"/>
      <c r="O71" s="241"/>
      <c r="P71" s="241"/>
      <c r="Q71" s="241"/>
      <c r="R71" s="241"/>
      <c r="S71" s="241"/>
      <c r="T71" s="241"/>
      <c r="U71" s="241"/>
      <c r="V71" s="241"/>
      <c r="W71" s="241"/>
      <c r="X71" s="241"/>
      <c r="Y71" s="241"/>
      <c r="Z71" s="241"/>
      <c r="AA71" s="241"/>
      <c r="AB71" s="241"/>
      <c r="AC71" s="241"/>
      <c r="AD71" s="241"/>
      <c r="AE71" s="241"/>
      <c r="AF71" s="242"/>
      <c r="AG71" s="242"/>
      <c r="AH71" s="242"/>
      <c r="AI71" s="242"/>
      <c r="AJ71" s="242"/>
      <c r="AK71" s="992"/>
      <c r="AL71" s="32"/>
      <c r="AM71" s="33"/>
      <c r="AN71" s="62"/>
      <c r="AO71" s="399"/>
      <c r="AP71" s="974"/>
      <c r="AQ71" s="984"/>
      <c r="AR71" s="978"/>
      <c r="AS71" s="960"/>
      <c r="AT71" s="961"/>
      <c r="AU71" s="962"/>
      <c r="AV71" s="961"/>
      <c r="AW71" s="963"/>
      <c r="AX71" s="964"/>
      <c r="AY71" s="966"/>
      <c r="AZ71" s="961"/>
      <c r="BA71" s="968"/>
      <c r="BB71" s="341">
        <f t="shared" si="21"/>
        <v>0</v>
      </c>
      <c r="BC71" s="82"/>
      <c r="BD71" s="341">
        <f t="shared" si="22"/>
        <v>0</v>
      </c>
      <c r="BE71" s="350"/>
      <c r="BF71" s="243"/>
      <c r="BG71" s="63"/>
      <c r="BH71" s="46">
        <f t="shared" si="23"/>
        <v>0</v>
      </c>
      <c r="BI71" s="46">
        <f t="shared" si="24"/>
        <v>0</v>
      </c>
      <c r="BJ71" s="46">
        <f t="shared" si="25"/>
        <v>0</v>
      </c>
      <c r="BK71" s="46">
        <f t="shared" si="26"/>
        <v>0</v>
      </c>
      <c r="BL71" s="47">
        <f t="shared" si="27"/>
        <v>0</v>
      </c>
      <c r="BM71" s="47">
        <f t="shared" si="28"/>
        <v>0</v>
      </c>
      <c r="BN71" s="47">
        <f t="shared" si="28"/>
        <v>0</v>
      </c>
      <c r="BO71" s="48">
        <f t="shared" si="28"/>
        <v>0</v>
      </c>
    </row>
    <row r="72" spans="1:67" s="39" customFormat="1" ht="33.75" customHeight="1" thickBot="1">
      <c r="A72" s="981"/>
      <c r="B72" s="969"/>
      <c r="C72" s="969"/>
      <c r="D72" s="55"/>
      <c r="E72" s="53"/>
      <c r="F72" s="240"/>
      <c r="G72" s="240"/>
      <c r="H72" s="240"/>
      <c r="I72" s="240"/>
      <c r="J72" s="240"/>
      <c r="K72" s="240"/>
      <c r="L72" s="240"/>
      <c r="M72" s="240"/>
      <c r="N72" s="240"/>
      <c r="O72" s="240"/>
      <c r="P72" s="240"/>
      <c r="Q72" s="240"/>
      <c r="R72" s="240"/>
      <c r="S72" s="240"/>
      <c r="T72" s="240"/>
      <c r="U72" s="242"/>
      <c r="V72" s="242"/>
      <c r="W72" s="242"/>
      <c r="X72" s="242"/>
      <c r="Y72" s="242"/>
      <c r="Z72" s="242"/>
      <c r="AA72" s="242"/>
      <c r="AB72" s="242"/>
      <c r="AC72" s="242"/>
      <c r="AD72" s="242"/>
      <c r="AE72" s="242"/>
      <c r="AF72" s="242"/>
      <c r="AG72" s="242"/>
      <c r="AH72" s="242"/>
      <c r="AI72" s="242"/>
      <c r="AJ72" s="242"/>
      <c r="AK72" s="993"/>
      <c r="AL72" s="32"/>
      <c r="AM72" s="33"/>
      <c r="AN72" s="62"/>
      <c r="AO72" s="399"/>
      <c r="AP72" s="974"/>
      <c r="AQ72" s="984"/>
      <c r="AR72" s="978"/>
      <c r="AS72" s="960"/>
      <c r="AT72" s="961"/>
      <c r="AU72" s="962"/>
      <c r="AV72" s="961"/>
      <c r="AW72" s="963"/>
      <c r="AX72" s="964"/>
      <c r="AY72" s="967"/>
      <c r="AZ72" s="961"/>
      <c r="BA72" s="968"/>
      <c r="BB72" s="341">
        <f t="shared" si="21"/>
        <v>0</v>
      </c>
      <c r="BC72" s="234"/>
      <c r="BD72" s="341">
        <f t="shared" si="22"/>
        <v>0</v>
      </c>
      <c r="BE72" s="244"/>
      <c r="BF72" s="245"/>
      <c r="BG72" s="52">
        <f>IF(SUM(BO70:BO72)&gt;0,SUM(BC70:BC72)/SUM(BO70:BO72),100%)</f>
        <v>1</v>
      </c>
      <c r="BH72" s="46">
        <f t="shared" si="23"/>
        <v>0</v>
      </c>
      <c r="BI72" s="46">
        <f t="shared" si="24"/>
        <v>0</v>
      </c>
      <c r="BJ72" s="46">
        <f t="shared" si="25"/>
        <v>0</v>
      </c>
      <c r="BK72" s="46">
        <f t="shared" si="26"/>
        <v>0</v>
      </c>
      <c r="BL72" s="47">
        <f t="shared" si="27"/>
        <v>0</v>
      </c>
      <c r="BM72" s="47">
        <f t="shared" si="28"/>
        <v>0</v>
      </c>
      <c r="BN72" s="47">
        <f t="shared" si="28"/>
        <v>0</v>
      </c>
      <c r="BO72" s="48">
        <f t="shared" si="28"/>
        <v>0</v>
      </c>
    </row>
    <row r="73" spans="1:67" s="39" customFormat="1" ht="33" customHeight="1">
      <c r="A73" s="981"/>
      <c r="B73" s="969">
        <f>'[2]PLAN ACCIÓN LÍNEA .'!H32</f>
        <v>0</v>
      </c>
      <c r="C73" s="969" t="e">
        <f>'[2]PLAN ACCIÓN LÍNEA .'!I31+'[2]PLAN ACCIÓN LÍNEA .'!J31</f>
        <v>#REF!</v>
      </c>
      <c r="D73" s="55"/>
      <c r="E73" s="53"/>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6"/>
      <c r="AG73" s="246"/>
      <c r="AH73" s="246"/>
      <c r="AI73" s="246"/>
      <c r="AJ73" s="246"/>
      <c r="AK73" s="992"/>
      <c r="AL73" s="33"/>
      <c r="AM73" s="33"/>
      <c r="AN73" s="67"/>
      <c r="AO73" s="401"/>
      <c r="AP73" s="973">
        <f>B73</f>
        <v>0</v>
      </c>
      <c r="AQ73" s="984"/>
      <c r="AR73" s="978">
        <f>IF(AQ73&gt;0,AQ73/C73,0)</f>
        <v>0</v>
      </c>
      <c r="AS73" s="960"/>
      <c r="AT73" s="961" t="e">
        <f>IF(#REF!&gt;0,AS73/#REF!,0)</f>
        <v>#REF!</v>
      </c>
      <c r="AU73" s="962">
        <f>'[2]Costo por proyecto'!L260</f>
        <v>0</v>
      </c>
      <c r="AV73" s="961" t="e">
        <f>IF(#REF!&gt;0,AU73/#REF!,0)</f>
        <v>#REF!</v>
      </c>
      <c r="AW73" s="963">
        <f>'[2]Costo por proyecto'!M260</f>
        <v>0</v>
      </c>
      <c r="AX73" s="998" t="e">
        <f>IF(#REF!&gt;0,AW73/#REF!,0)</f>
        <v>#REF!</v>
      </c>
      <c r="AY73" s="965">
        <f>SUM(AW73,AU73,AS73)</f>
        <v>0</v>
      </c>
      <c r="AZ73" s="961">
        <f>IF(AY73&gt;0,(AY73/(#REF!+#REF!+#REF!)),0)</f>
        <v>0</v>
      </c>
      <c r="BA73" s="968">
        <f>IF(AR73&gt;0,(AR73/AZ73),0)</f>
        <v>0</v>
      </c>
      <c r="BB73" s="341">
        <f t="shared" si="21"/>
        <v>0</v>
      </c>
      <c r="BC73" s="234"/>
      <c r="BD73" s="341">
        <f t="shared" si="22"/>
        <v>0</v>
      </c>
      <c r="BE73" s="247"/>
      <c r="BF73" s="66"/>
      <c r="BG73" s="45"/>
      <c r="BH73" s="36">
        <f t="shared" si="23"/>
        <v>0</v>
      </c>
      <c r="BI73" s="36">
        <f t="shared" si="24"/>
        <v>0</v>
      </c>
      <c r="BJ73" s="36">
        <f t="shared" si="25"/>
        <v>0</v>
      </c>
      <c r="BK73" s="36">
        <f t="shared" si="26"/>
        <v>0</v>
      </c>
      <c r="BL73" s="37">
        <f t="shared" si="27"/>
        <v>0</v>
      </c>
      <c r="BM73" s="37">
        <f t="shared" si="28"/>
        <v>0</v>
      </c>
      <c r="BN73" s="37">
        <f t="shared" si="28"/>
        <v>0</v>
      </c>
      <c r="BO73" s="38">
        <f t="shared" si="28"/>
        <v>0</v>
      </c>
    </row>
    <row r="74" spans="1:67" s="39" customFormat="1" ht="58.5" customHeight="1">
      <c r="A74" s="981"/>
      <c r="B74" s="969"/>
      <c r="C74" s="969"/>
      <c r="D74" s="55"/>
      <c r="E74" s="53"/>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9"/>
      <c r="AG74" s="249"/>
      <c r="AH74" s="249"/>
      <c r="AI74" s="249"/>
      <c r="AJ74" s="249"/>
      <c r="AK74" s="992"/>
      <c r="AL74" s="33"/>
      <c r="AM74" s="33"/>
      <c r="AN74" s="62"/>
      <c r="AO74" s="399"/>
      <c r="AP74" s="974"/>
      <c r="AQ74" s="984"/>
      <c r="AR74" s="978"/>
      <c r="AS74" s="960"/>
      <c r="AT74" s="961"/>
      <c r="AU74" s="962"/>
      <c r="AV74" s="961"/>
      <c r="AW74" s="963"/>
      <c r="AX74" s="998"/>
      <c r="AY74" s="966"/>
      <c r="AZ74" s="961"/>
      <c r="BA74" s="968"/>
      <c r="BB74" s="341">
        <f t="shared" si="21"/>
        <v>0</v>
      </c>
      <c r="BC74" s="82"/>
      <c r="BD74" s="341">
        <f t="shared" si="22"/>
        <v>0</v>
      </c>
      <c r="BE74" s="350"/>
      <c r="BF74" s="59"/>
      <c r="BG74" s="63"/>
      <c r="BH74" s="46">
        <f t="shared" si="23"/>
        <v>0</v>
      </c>
      <c r="BI74" s="46">
        <f t="shared" si="24"/>
        <v>0</v>
      </c>
      <c r="BJ74" s="46">
        <f t="shared" si="25"/>
        <v>0</v>
      </c>
      <c r="BK74" s="46">
        <f t="shared" si="26"/>
        <v>0</v>
      </c>
      <c r="BL74" s="47">
        <f t="shared" si="27"/>
        <v>0</v>
      </c>
      <c r="BM74" s="47">
        <f t="shared" si="28"/>
        <v>0</v>
      </c>
      <c r="BN74" s="47">
        <f t="shared" si="28"/>
        <v>0</v>
      </c>
      <c r="BO74" s="48">
        <f t="shared" si="28"/>
        <v>0</v>
      </c>
    </row>
    <row r="75" spans="1:67" s="39" customFormat="1" ht="51" customHeight="1" thickBot="1">
      <c r="A75" s="981"/>
      <c r="B75" s="969"/>
      <c r="C75" s="969"/>
      <c r="D75" s="55"/>
      <c r="E75" s="53"/>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6"/>
      <c r="AG75" s="246"/>
      <c r="AH75" s="246"/>
      <c r="AI75" s="246"/>
      <c r="AJ75" s="246"/>
      <c r="AK75" s="993"/>
      <c r="AL75" s="250"/>
      <c r="AM75" s="250"/>
      <c r="AN75" s="64"/>
      <c r="AO75" s="399"/>
      <c r="AP75" s="974"/>
      <c r="AQ75" s="984"/>
      <c r="AR75" s="978"/>
      <c r="AS75" s="960"/>
      <c r="AT75" s="961"/>
      <c r="AU75" s="962"/>
      <c r="AV75" s="961"/>
      <c r="AW75" s="963"/>
      <c r="AX75" s="998"/>
      <c r="AY75" s="967"/>
      <c r="AZ75" s="961"/>
      <c r="BA75" s="968"/>
      <c r="BB75" s="341">
        <f t="shared" si="21"/>
        <v>0</v>
      </c>
      <c r="BC75" s="234"/>
      <c r="BD75" s="341">
        <f t="shared" si="22"/>
        <v>0</v>
      </c>
      <c r="BE75" s="251"/>
      <c r="BF75" s="66"/>
      <c r="BG75" s="52">
        <f>IF(SUM(BO73:BO75)&gt;0,SUM(BC73:BC75)/SUM(BO73:BO75),100%)</f>
        <v>1</v>
      </c>
      <c r="BH75" s="46">
        <f t="shared" si="23"/>
        <v>0</v>
      </c>
      <c r="BI75" s="46">
        <f t="shared" si="24"/>
        <v>0</v>
      </c>
      <c r="BJ75" s="46">
        <f t="shared" si="25"/>
        <v>0</v>
      </c>
      <c r="BK75" s="46">
        <f t="shared" si="26"/>
        <v>0</v>
      </c>
      <c r="BL75" s="47">
        <f t="shared" si="27"/>
        <v>0</v>
      </c>
      <c r="BM75" s="47">
        <f t="shared" si="28"/>
        <v>0</v>
      </c>
      <c r="BN75" s="47">
        <f t="shared" si="28"/>
        <v>0</v>
      </c>
      <c r="BO75" s="48">
        <f t="shared" si="28"/>
        <v>0</v>
      </c>
    </row>
    <row r="76" spans="1:67" s="39" customFormat="1" ht="40.5" customHeight="1">
      <c r="A76" s="981"/>
      <c r="B76" s="969">
        <f>'[2]PLAN ACCIÓN LÍNEA .'!H33</f>
        <v>0</v>
      </c>
      <c r="C76" s="969" t="e">
        <f>'[2]PLAN ACCIÓN LÍNEA .'!I32+'[2]PLAN ACCIÓN LÍNEA .'!J32</f>
        <v>#REF!</v>
      </c>
      <c r="D76" s="55"/>
      <c r="E76" s="107"/>
      <c r="F76" s="69"/>
      <c r="G76" s="71"/>
      <c r="H76" s="71"/>
      <c r="I76" s="71"/>
      <c r="J76" s="71"/>
      <c r="K76" s="70"/>
      <c r="L76" s="70"/>
      <c r="M76" s="70"/>
      <c r="N76" s="70"/>
      <c r="O76" s="70"/>
      <c r="P76" s="70"/>
      <c r="Q76" s="70"/>
      <c r="R76" s="70"/>
      <c r="S76" s="70"/>
      <c r="T76" s="70"/>
      <c r="U76" s="74"/>
      <c r="V76" s="74"/>
      <c r="W76" s="74"/>
      <c r="X76" s="74"/>
      <c r="Y76" s="74"/>
      <c r="Z76" s="74"/>
      <c r="AA76" s="74"/>
      <c r="AB76" s="74"/>
      <c r="AC76" s="74"/>
      <c r="AD76" s="74"/>
      <c r="AE76" s="74"/>
      <c r="AF76" s="74"/>
      <c r="AG76" s="70"/>
      <c r="AH76" s="72"/>
      <c r="AI76" s="72"/>
      <c r="AJ76" s="72"/>
      <c r="AK76" s="992"/>
      <c r="AL76" s="33"/>
      <c r="AM76" s="33"/>
      <c r="AN76" s="62"/>
      <c r="AO76" s="399"/>
      <c r="AP76" s="973">
        <f>B76</f>
        <v>0</v>
      </c>
      <c r="AQ76" s="984"/>
      <c r="AR76" s="978">
        <f>IF(AQ76&gt;0,AQ76/C76,0)</f>
        <v>0</v>
      </c>
      <c r="AS76" s="960"/>
      <c r="AT76" s="961" t="e">
        <f>IF(#REF!&gt;0,AS76/#REF!,0)</f>
        <v>#REF!</v>
      </c>
      <c r="AU76" s="962">
        <f>'[2]Costo por proyecto'!L269</f>
        <v>0</v>
      </c>
      <c r="AV76" s="961" t="e">
        <f>IF(#REF!&gt;0,AU76/#REF!,0)</f>
        <v>#REF!</v>
      </c>
      <c r="AW76" s="963">
        <f>'[2]Costo por proyecto'!M269</f>
        <v>0</v>
      </c>
      <c r="AX76" s="998" t="e">
        <f>IF(#REF!&gt;0,AW76/#REF!,0)</f>
        <v>#REF!</v>
      </c>
      <c r="AY76" s="965">
        <f>SUM(AW76,AU76,AS76)</f>
        <v>0</v>
      </c>
      <c r="AZ76" s="961">
        <f>IF(AY76&gt;0,(AY76/(#REF!+#REF!+#REF!)),0)</f>
        <v>0</v>
      </c>
      <c r="BA76" s="968">
        <f t="shared" ref="BA76:BA81" si="29">IF(AY76&gt;0,AX76/AZ76,0)</f>
        <v>0</v>
      </c>
      <c r="BB76" s="341">
        <f t="shared" si="21"/>
        <v>0</v>
      </c>
      <c r="BC76" s="82"/>
      <c r="BD76" s="341">
        <f t="shared" si="22"/>
        <v>0</v>
      </c>
      <c r="BE76" s="68"/>
      <c r="BF76" s="44"/>
      <c r="BG76" s="45"/>
      <c r="BH76" s="36">
        <f t="shared" si="23"/>
        <v>0</v>
      </c>
      <c r="BI76" s="36">
        <f t="shared" si="24"/>
        <v>0</v>
      </c>
      <c r="BJ76" s="36">
        <f t="shared" si="25"/>
        <v>0</v>
      </c>
      <c r="BK76" s="36">
        <f t="shared" si="26"/>
        <v>0</v>
      </c>
      <c r="BL76" s="37">
        <f t="shared" si="27"/>
        <v>0</v>
      </c>
      <c r="BM76" s="37">
        <f t="shared" si="28"/>
        <v>0</v>
      </c>
      <c r="BN76" s="37">
        <f t="shared" si="28"/>
        <v>0</v>
      </c>
      <c r="BO76" s="38">
        <f t="shared" si="28"/>
        <v>0</v>
      </c>
    </row>
    <row r="77" spans="1:67" s="39" customFormat="1" ht="45" customHeight="1">
      <c r="A77" s="981"/>
      <c r="B77" s="969"/>
      <c r="C77" s="969"/>
      <c r="D77" s="49"/>
      <c r="E77" s="53"/>
      <c r="F77" s="69"/>
      <c r="G77" s="71"/>
      <c r="H77" s="71"/>
      <c r="I77" s="71"/>
      <c r="J77" s="71"/>
      <c r="K77" s="71"/>
      <c r="L77" s="71"/>
      <c r="M77" s="71"/>
      <c r="N77" s="71"/>
      <c r="O77" s="71"/>
      <c r="P77" s="71"/>
      <c r="Q77" s="71"/>
      <c r="R77" s="71"/>
      <c r="S77" s="71"/>
      <c r="T77" s="71"/>
      <c r="U77" s="72"/>
      <c r="V77" s="72"/>
      <c r="W77" s="72"/>
      <c r="X77" s="72"/>
      <c r="Y77" s="72"/>
      <c r="Z77" s="72"/>
      <c r="AA77" s="72"/>
      <c r="AB77" s="72"/>
      <c r="AC77" s="72"/>
      <c r="AD77" s="72"/>
      <c r="AE77" s="72"/>
      <c r="AF77" s="72"/>
      <c r="AG77" s="71"/>
      <c r="AH77" s="72"/>
      <c r="AI77" s="72"/>
      <c r="AJ77" s="72"/>
      <c r="AK77" s="992"/>
      <c r="AL77" s="33"/>
      <c r="AM77" s="33"/>
      <c r="AN77" s="62"/>
      <c r="AO77" s="399"/>
      <c r="AP77" s="974"/>
      <c r="AQ77" s="984"/>
      <c r="AR77" s="978"/>
      <c r="AS77" s="960"/>
      <c r="AT77" s="961"/>
      <c r="AU77" s="962"/>
      <c r="AV77" s="961"/>
      <c r="AW77" s="963"/>
      <c r="AX77" s="998"/>
      <c r="AY77" s="966"/>
      <c r="AZ77" s="961"/>
      <c r="BA77" s="968">
        <f t="shared" si="29"/>
        <v>0</v>
      </c>
      <c r="BB77" s="341">
        <f t="shared" si="21"/>
        <v>0</v>
      </c>
      <c r="BC77" s="82"/>
      <c r="BD77" s="341">
        <f t="shared" si="22"/>
        <v>0</v>
      </c>
      <c r="BE77" s="68"/>
      <c r="BF77" s="44"/>
      <c r="BG77" s="63"/>
      <c r="BH77" s="46">
        <f t="shared" si="23"/>
        <v>0</v>
      </c>
      <c r="BI77" s="46">
        <f t="shared" si="24"/>
        <v>0</v>
      </c>
      <c r="BJ77" s="46">
        <f t="shared" si="25"/>
        <v>0</v>
      </c>
      <c r="BK77" s="46">
        <f t="shared" si="26"/>
        <v>0</v>
      </c>
      <c r="BL77" s="47">
        <f t="shared" si="27"/>
        <v>0</v>
      </c>
      <c r="BM77" s="47">
        <f t="shared" si="28"/>
        <v>0</v>
      </c>
      <c r="BN77" s="47">
        <f t="shared" si="28"/>
        <v>0</v>
      </c>
      <c r="BO77" s="48">
        <f t="shared" si="28"/>
        <v>0</v>
      </c>
    </row>
    <row r="78" spans="1:67" s="39" customFormat="1" ht="39" customHeight="1">
      <c r="A78" s="981"/>
      <c r="B78" s="969"/>
      <c r="C78" s="969"/>
      <c r="D78" s="49"/>
      <c r="E78" s="53"/>
      <c r="F78" s="69"/>
      <c r="G78" s="71"/>
      <c r="H78" s="71"/>
      <c r="I78" s="71"/>
      <c r="J78" s="71"/>
      <c r="K78" s="70"/>
      <c r="L78" s="70"/>
      <c r="M78" s="70"/>
      <c r="N78" s="70"/>
      <c r="O78" s="70"/>
      <c r="P78" s="70"/>
      <c r="Q78" s="70"/>
      <c r="R78" s="70"/>
      <c r="S78" s="70"/>
      <c r="T78" s="70"/>
      <c r="U78" s="72"/>
      <c r="V78" s="200"/>
      <c r="W78" s="200"/>
      <c r="X78" s="200"/>
      <c r="Y78" s="200"/>
      <c r="Z78" s="70"/>
      <c r="AA78" s="70"/>
      <c r="AB78" s="70"/>
      <c r="AC78" s="70"/>
      <c r="AD78" s="70"/>
      <c r="AE78" s="70"/>
      <c r="AF78" s="70"/>
      <c r="AG78" s="70"/>
      <c r="AH78" s="72"/>
      <c r="AI78" s="72"/>
      <c r="AJ78" s="72"/>
      <c r="AK78" s="993"/>
      <c r="AL78" s="33"/>
      <c r="AM78" s="33"/>
      <c r="AN78" s="62"/>
      <c r="AO78" s="399"/>
      <c r="AP78" s="974"/>
      <c r="AQ78" s="984"/>
      <c r="AR78" s="978"/>
      <c r="AS78" s="960"/>
      <c r="AT78" s="961"/>
      <c r="AU78" s="962"/>
      <c r="AV78" s="961"/>
      <c r="AW78" s="963"/>
      <c r="AX78" s="998"/>
      <c r="AY78" s="967"/>
      <c r="AZ78" s="961"/>
      <c r="BA78" s="968">
        <f t="shared" si="29"/>
        <v>0</v>
      </c>
      <c r="BB78" s="341">
        <f t="shared" si="21"/>
        <v>0</v>
      </c>
      <c r="BC78" s="252"/>
      <c r="BD78" s="341">
        <f t="shared" si="22"/>
        <v>0</v>
      </c>
      <c r="BE78" s="68"/>
      <c r="BF78" s="44"/>
      <c r="BG78" s="52">
        <f>IF(SUM(BO76:BO78)&gt;0,SUM(BC76:BC78)/SUM(BO76:BO78),100%)</f>
        <v>1</v>
      </c>
      <c r="BH78" s="46">
        <f t="shared" si="23"/>
        <v>0</v>
      </c>
      <c r="BI78" s="46">
        <f t="shared" si="24"/>
        <v>0</v>
      </c>
      <c r="BJ78" s="46">
        <f t="shared" si="25"/>
        <v>0</v>
      </c>
      <c r="BK78" s="46">
        <f t="shared" si="26"/>
        <v>0</v>
      </c>
      <c r="BL78" s="47">
        <f t="shared" si="27"/>
        <v>0</v>
      </c>
      <c r="BM78" s="47">
        <f t="shared" si="28"/>
        <v>0</v>
      </c>
      <c r="BN78" s="47">
        <f t="shared" si="28"/>
        <v>0</v>
      </c>
      <c r="BO78" s="48">
        <f t="shared" si="28"/>
        <v>0</v>
      </c>
    </row>
    <row r="79" spans="1:67" s="39" customFormat="1" ht="15" customHeight="1">
      <c r="A79" s="981"/>
      <c r="B79" s="969">
        <f>'[2]PLAN ACCIÓN LÍNEA .'!H34</f>
        <v>0</v>
      </c>
      <c r="C79" s="969" t="e">
        <f>'[2]PLAN ACCIÓN LÍNEA .'!I33+'[2]PLAN ACCIÓN LÍNEA .'!J33</f>
        <v>#REF!</v>
      </c>
      <c r="D79" s="55"/>
      <c r="E79" s="53"/>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9"/>
      <c r="AL79" s="33"/>
      <c r="AM79" s="33"/>
      <c r="AN79" s="67"/>
      <c r="AO79" s="401"/>
      <c r="AP79" s="973">
        <f>B79</f>
        <v>0</v>
      </c>
      <c r="AQ79" s="984"/>
      <c r="AR79" s="978">
        <f>IF(AQ79&gt;0,AQ79/C79,0)</f>
        <v>0</v>
      </c>
      <c r="AS79" s="960"/>
      <c r="AT79" s="961" t="e">
        <f>IF(#REF!&gt;0,AS79/#REF!,0)</f>
        <v>#REF!</v>
      </c>
      <c r="AU79" s="962">
        <f>'[2]Costo por proyecto'!L278</f>
        <v>0</v>
      </c>
      <c r="AV79" s="961" t="e">
        <f>IF(#REF!&gt;0,AU79/#REF!,0)</f>
        <v>#REF!</v>
      </c>
      <c r="AW79" s="963">
        <f>'[2]Costo por proyecto'!M278</f>
        <v>0</v>
      </c>
      <c r="AX79" s="998" t="e">
        <f>IF(#REF!&gt;0,AW79/#REF!,0)</f>
        <v>#REF!</v>
      </c>
      <c r="AY79" s="965">
        <f>SUM(AW79,AU79,AS79)</f>
        <v>0</v>
      </c>
      <c r="AZ79" s="961">
        <f>IF(AY79&gt;0,(AY79/(#REF!+#REF!+#REF!)),0)</f>
        <v>0</v>
      </c>
      <c r="BA79" s="968">
        <f t="shared" si="29"/>
        <v>0</v>
      </c>
      <c r="BB79" s="341">
        <f t="shared" si="21"/>
        <v>0</v>
      </c>
      <c r="BC79" s="82"/>
      <c r="BD79" s="341">
        <f t="shared" si="22"/>
        <v>0</v>
      </c>
      <c r="BE79" s="253"/>
      <c r="BF79" s="59"/>
      <c r="BG79" s="110"/>
      <c r="BH79" s="111">
        <f>SUM(F79:AJ79)</f>
        <v>0</v>
      </c>
    </row>
    <row r="80" spans="1:67" s="39" customFormat="1" ht="15" customHeight="1">
      <c r="A80" s="981"/>
      <c r="B80" s="969"/>
      <c r="C80" s="969"/>
      <c r="D80" s="55"/>
      <c r="E80" s="53"/>
      <c r="F80" s="254"/>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09"/>
      <c r="AL80" s="33"/>
      <c r="AM80" s="33"/>
      <c r="AN80" s="62"/>
      <c r="AO80" s="399"/>
      <c r="AP80" s="974"/>
      <c r="AQ80" s="984"/>
      <c r="AR80" s="978"/>
      <c r="AS80" s="960"/>
      <c r="AT80" s="961"/>
      <c r="AU80" s="962"/>
      <c r="AV80" s="961"/>
      <c r="AW80" s="963"/>
      <c r="AX80" s="998"/>
      <c r="AY80" s="966"/>
      <c r="AZ80" s="961"/>
      <c r="BA80" s="968">
        <f t="shared" si="29"/>
        <v>0</v>
      </c>
      <c r="BB80" s="341">
        <f t="shared" si="21"/>
        <v>0</v>
      </c>
      <c r="BC80" s="82"/>
      <c r="BD80" s="341">
        <f t="shared" si="22"/>
        <v>0</v>
      </c>
      <c r="BE80" s="68"/>
      <c r="BF80" s="44"/>
      <c r="BG80" s="110"/>
      <c r="BH80" s="111">
        <f>SUM(F80:AJ80)</f>
        <v>0</v>
      </c>
    </row>
    <row r="81" spans="1:67" s="39" customFormat="1" ht="15.75" customHeight="1" thickBot="1">
      <c r="A81" s="1000"/>
      <c r="B81" s="999"/>
      <c r="C81" s="999"/>
      <c r="D81" s="113"/>
      <c r="E81" s="114"/>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6"/>
      <c r="AL81" s="33"/>
      <c r="AM81" s="33"/>
      <c r="AN81" s="62"/>
      <c r="AO81" s="399"/>
      <c r="AP81" s="974"/>
      <c r="AQ81" s="984"/>
      <c r="AR81" s="978"/>
      <c r="AS81" s="960"/>
      <c r="AT81" s="961"/>
      <c r="AU81" s="962"/>
      <c r="AV81" s="961"/>
      <c r="AW81" s="963"/>
      <c r="AX81" s="998"/>
      <c r="AY81" s="967"/>
      <c r="AZ81" s="961"/>
      <c r="BA81" s="968">
        <f t="shared" si="29"/>
        <v>0</v>
      </c>
      <c r="BB81" s="341">
        <f t="shared" si="21"/>
        <v>0</v>
      </c>
      <c r="BC81" s="82"/>
      <c r="BD81" s="341">
        <f t="shared" si="22"/>
        <v>0</v>
      </c>
      <c r="BE81" s="68"/>
      <c r="BF81" s="44"/>
      <c r="BG81" s="117">
        <f>IF(SUM(BL79:BL81)&gt;0,SUM(BC79:BC81)/SUM(BL79:BL81),100%)</f>
        <v>1</v>
      </c>
      <c r="BH81" s="111">
        <f>SUM(F81:AJ81)</f>
        <v>0</v>
      </c>
    </row>
    <row r="82" spans="1:67" s="29" customFormat="1" ht="16.2" thickBot="1">
      <c r="A82" s="75"/>
      <c r="B82" s="76"/>
      <c r="C82" s="77"/>
      <c r="D82" s="84" t="s">
        <v>154</v>
      </c>
      <c r="E82" s="78">
        <f>SUM(E70:E81)</f>
        <v>0</v>
      </c>
      <c r="F82" s="78">
        <f>SUM(F70:F81)</f>
        <v>0</v>
      </c>
      <c r="G82" s="78">
        <f>SUM(G70:G81)+F82</f>
        <v>0</v>
      </c>
      <c r="H82" s="78"/>
      <c r="I82" s="78"/>
      <c r="J82" s="78"/>
      <c r="K82" s="78">
        <f>SUM(K70:K81)+G82</f>
        <v>0</v>
      </c>
      <c r="L82" s="78"/>
      <c r="M82" s="78"/>
      <c r="N82" s="78"/>
      <c r="O82" s="78"/>
      <c r="P82" s="78">
        <f>SUM(P70:P81)+K82</f>
        <v>0</v>
      </c>
      <c r="Q82" s="78"/>
      <c r="R82" s="78"/>
      <c r="S82" s="78"/>
      <c r="T82" s="78"/>
      <c r="U82" s="78">
        <f>SUM(U70:U81)+P82</f>
        <v>0</v>
      </c>
      <c r="V82" s="78"/>
      <c r="W82" s="78"/>
      <c r="X82" s="78"/>
      <c r="Y82" s="78"/>
      <c r="Z82" s="78">
        <f>SUM(Z70:Z81)+U82</f>
        <v>0</v>
      </c>
      <c r="AA82" s="78"/>
      <c r="AB82" s="78"/>
      <c r="AC82" s="78"/>
      <c r="AD82" s="78"/>
      <c r="AE82" s="78"/>
      <c r="AF82" s="78">
        <f>SUM(AF70:AF81)+Z82</f>
        <v>0</v>
      </c>
      <c r="AG82" s="78">
        <f>SUM(AG70:AG81)+AF82</f>
        <v>0</v>
      </c>
      <c r="AH82" s="78" t="e">
        <f>SUM(AH70:AH81)+#REF!</f>
        <v>#REF!</v>
      </c>
      <c r="AI82" s="78" t="e">
        <f>SUM(AI70:AI81)+AH82</f>
        <v>#REF!</v>
      </c>
      <c r="AJ82" s="78" t="e">
        <f>SUM(AJ70:AJ81)+AI82</f>
        <v>#REF!</v>
      </c>
      <c r="AK82" s="97"/>
      <c r="AL82" s="86"/>
      <c r="AM82" s="86"/>
      <c r="AN82" s="87"/>
      <c r="AO82" s="88"/>
      <c r="AP82" s="88"/>
      <c r="AQ82" s="89"/>
      <c r="AR82" s="90"/>
      <c r="AS82" s="90">
        <f>SUM(AS70:AS81)</f>
        <v>0</v>
      </c>
      <c r="AT82" s="90"/>
      <c r="AU82" s="91">
        <f>SUM(AU70:AU81)</f>
        <v>0</v>
      </c>
      <c r="AV82" s="90"/>
      <c r="AW82" s="92">
        <f>SUM(AW70:AW81)</f>
        <v>0</v>
      </c>
      <c r="AX82" s="106"/>
      <c r="AY82" s="91">
        <f>SUM(AY70:AY81)</f>
        <v>0</v>
      </c>
      <c r="AZ82" s="90"/>
      <c r="BA82" s="94"/>
      <c r="BB82" s="95">
        <f>SUM(BB70:BB81)</f>
        <v>0</v>
      </c>
      <c r="BC82" s="95">
        <f>SUM(BC70:BC81)</f>
        <v>0</v>
      </c>
      <c r="BD82" s="96" t="e">
        <f>BC82/BB82</f>
        <v>#DIV/0!</v>
      </c>
      <c r="BE82" s="97"/>
      <c r="BF82" s="98"/>
      <c r="BG82" s="99">
        <f>SUM(BL70:BL81)</f>
        <v>0</v>
      </c>
      <c r="BH82" s="98"/>
      <c r="BI82" s="98"/>
      <c r="BJ82" s="98"/>
      <c r="BK82" s="98"/>
      <c r="BL82" s="98"/>
      <c r="BM82" s="98"/>
      <c r="BN82" s="98"/>
      <c r="BO82" s="98"/>
    </row>
    <row r="83" spans="1:67" s="39" customFormat="1" ht="43.5" customHeight="1">
      <c r="A83" s="980" t="e">
        <f>'[2]Costo por proyecto'!A279</f>
        <v>#REF!</v>
      </c>
      <c r="B83" s="994">
        <f>'[2]PLAN ACCIÓN LÍNEA .'!H35</f>
        <v>0</v>
      </c>
      <c r="C83" s="994" t="e">
        <f>'[2]PLAN ACCIÓN LÍNEA .'!I34+'[2]PLAN ACCIÓN LÍNEA .'!J34</f>
        <v>#REF!</v>
      </c>
      <c r="D83" s="55"/>
      <c r="E83" s="236"/>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7"/>
      <c r="AI83" s="237"/>
      <c r="AJ83" s="237"/>
      <c r="AK83" s="992"/>
      <c r="AL83" s="32"/>
      <c r="AM83" s="33"/>
      <c r="AN83" s="105"/>
      <c r="AO83" s="398"/>
      <c r="AP83" s="973">
        <f>B83</f>
        <v>0</v>
      </c>
      <c r="AQ83" s="995"/>
      <c r="AR83" s="996">
        <f>IF(AQ83&gt;0,AQ83/C83,0)</f>
        <v>0</v>
      </c>
      <c r="AS83" s="997"/>
      <c r="AT83" s="986" t="e">
        <f>IF(#REF!&gt;0,AS83/#REF!,0)</f>
        <v>#REF!</v>
      </c>
      <c r="AU83" s="985">
        <f>'[2]Costo por proyecto'!L289</f>
        <v>0</v>
      </c>
      <c r="AV83" s="986" t="e">
        <f>IF(#REF!&gt;0,AU83/#REF!,0)</f>
        <v>#REF!</v>
      </c>
      <c r="AW83" s="987">
        <f>'[2]Costo por proyecto'!M289</f>
        <v>0</v>
      </c>
      <c r="AX83" s="988" t="e">
        <f>IF(#REF!&gt;0,AW83/#REF!,0)</f>
        <v>#REF!</v>
      </c>
      <c r="AY83" s="989">
        <f>SUM(AW83,AU83,AS83)</f>
        <v>0</v>
      </c>
      <c r="AZ83" s="986">
        <f>IF(AY83&gt;0,(AY83/(#REF!+#REF!+#REF!)),0)</f>
        <v>0</v>
      </c>
      <c r="BA83" s="968">
        <f>IF(AR83&gt;0,(AR83/AZ83),0)</f>
        <v>0</v>
      </c>
      <c r="BB83" s="341">
        <f t="shared" ref="BB83:BB94" si="30">SUM(F83:AJ83)</f>
        <v>0</v>
      </c>
      <c r="BC83" s="51"/>
      <c r="BD83" s="341">
        <f t="shared" ref="BD83:BD94" si="31">IF(BB83&gt;0,(BC83/BB83),0%)</f>
        <v>0</v>
      </c>
      <c r="BE83" s="351"/>
      <c r="BF83" s="34"/>
      <c r="BG83" s="45"/>
      <c r="BH83" s="36">
        <f t="shared" ref="BH83:BH91" si="32">SUM(F83:K83)</f>
        <v>0</v>
      </c>
      <c r="BI83" s="36">
        <f t="shared" ref="BI83:BI91" si="33">SUM(P83:Z83)</f>
        <v>0</v>
      </c>
      <c r="BJ83" s="36">
        <f t="shared" ref="BJ83:BJ91" si="34">SUM(AF83:AG83)</f>
        <v>0</v>
      </c>
      <c r="BK83" s="36">
        <f t="shared" ref="BK83:BK91" si="35">SUM(AH83:AJ83)</f>
        <v>0</v>
      </c>
      <c r="BL83" s="37">
        <f t="shared" ref="BL83:BL91" si="36">BH83</f>
        <v>0</v>
      </c>
      <c r="BM83" s="37">
        <f t="shared" ref="BM83:BO91" si="37">BL83+BI83</f>
        <v>0</v>
      </c>
      <c r="BN83" s="37">
        <f t="shared" si="37"/>
        <v>0</v>
      </c>
      <c r="BO83" s="38">
        <f t="shared" si="37"/>
        <v>0</v>
      </c>
    </row>
    <row r="84" spans="1:67" s="39" customFormat="1" ht="44.25" customHeight="1">
      <c r="A84" s="981"/>
      <c r="B84" s="969"/>
      <c r="C84" s="969"/>
      <c r="D84" s="55"/>
      <c r="E84" s="107"/>
      <c r="F84" s="241"/>
      <c r="G84" s="241"/>
      <c r="H84" s="241"/>
      <c r="I84" s="241"/>
      <c r="J84" s="241"/>
      <c r="K84" s="248"/>
      <c r="L84" s="241"/>
      <c r="M84" s="241"/>
      <c r="N84" s="241"/>
      <c r="O84" s="241"/>
      <c r="P84" s="241"/>
      <c r="Q84" s="241"/>
      <c r="R84" s="241"/>
      <c r="S84" s="241"/>
      <c r="T84" s="241"/>
      <c r="U84" s="248"/>
      <c r="V84" s="248"/>
      <c r="W84" s="248"/>
      <c r="X84" s="248"/>
      <c r="Y84" s="248"/>
      <c r="Z84" s="248"/>
      <c r="AA84" s="248"/>
      <c r="AB84" s="248"/>
      <c r="AC84" s="248"/>
      <c r="AD84" s="248"/>
      <c r="AE84" s="248"/>
      <c r="AF84" s="248"/>
      <c r="AG84" s="248"/>
      <c r="AH84" s="242"/>
      <c r="AI84" s="242"/>
      <c r="AJ84" s="242"/>
      <c r="AK84" s="992"/>
      <c r="AL84" s="32"/>
      <c r="AM84" s="33"/>
      <c r="AN84" s="62"/>
      <c r="AO84" s="399"/>
      <c r="AP84" s="974"/>
      <c r="AQ84" s="984"/>
      <c r="AR84" s="978"/>
      <c r="AS84" s="960"/>
      <c r="AT84" s="961"/>
      <c r="AU84" s="962"/>
      <c r="AV84" s="961"/>
      <c r="AW84" s="963"/>
      <c r="AX84" s="964"/>
      <c r="AY84" s="990"/>
      <c r="AZ84" s="961"/>
      <c r="BA84" s="968"/>
      <c r="BB84" s="341">
        <f t="shared" si="30"/>
        <v>0</v>
      </c>
      <c r="BC84" s="51"/>
      <c r="BD84" s="341">
        <f t="shared" si="31"/>
        <v>0</v>
      </c>
      <c r="BE84" s="43"/>
      <c r="BF84" s="44"/>
      <c r="BG84" s="63"/>
      <c r="BH84" s="46">
        <f t="shared" si="32"/>
        <v>0</v>
      </c>
      <c r="BI84" s="46">
        <f t="shared" si="33"/>
        <v>0</v>
      </c>
      <c r="BJ84" s="46">
        <f t="shared" si="34"/>
        <v>0</v>
      </c>
      <c r="BK84" s="46">
        <f t="shared" si="35"/>
        <v>0</v>
      </c>
      <c r="BL84" s="47">
        <f t="shared" si="36"/>
        <v>0</v>
      </c>
      <c r="BM84" s="47">
        <f t="shared" si="37"/>
        <v>0</v>
      </c>
      <c r="BN84" s="47">
        <f t="shared" si="37"/>
        <v>0</v>
      </c>
      <c r="BO84" s="48">
        <f t="shared" si="37"/>
        <v>0</v>
      </c>
    </row>
    <row r="85" spans="1:67" s="39" customFormat="1" ht="42" customHeight="1" thickBot="1">
      <c r="A85" s="981"/>
      <c r="B85" s="969"/>
      <c r="C85" s="969"/>
      <c r="D85" s="55"/>
      <c r="E85" s="53"/>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2"/>
      <c r="AI85" s="242"/>
      <c r="AJ85" s="242"/>
      <c r="AK85" s="993"/>
      <c r="AL85" s="32"/>
      <c r="AM85" s="33"/>
      <c r="AN85" s="62"/>
      <c r="AO85" s="399"/>
      <c r="AP85" s="974"/>
      <c r="AQ85" s="984"/>
      <c r="AR85" s="978"/>
      <c r="AS85" s="960"/>
      <c r="AT85" s="961"/>
      <c r="AU85" s="962"/>
      <c r="AV85" s="961"/>
      <c r="AW85" s="963"/>
      <c r="AX85" s="964"/>
      <c r="AY85" s="991"/>
      <c r="AZ85" s="961"/>
      <c r="BA85" s="968"/>
      <c r="BB85" s="341">
        <f t="shared" si="30"/>
        <v>0</v>
      </c>
      <c r="BC85" s="51"/>
      <c r="BD85" s="341">
        <f t="shared" si="31"/>
        <v>0</v>
      </c>
      <c r="BE85" s="43"/>
      <c r="BF85" s="44"/>
      <c r="BG85" s="52">
        <f>IF(SUM(BO83:BO85)&gt;0,SUM(BC83:BC85)/SUM(BO83:BO85),100%)</f>
        <v>1</v>
      </c>
      <c r="BH85" s="46">
        <f t="shared" si="32"/>
        <v>0</v>
      </c>
      <c r="BI85" s="46">
        <f t="shared" si="33"/>
        <v>0</v>
      </c>
      <c r="BJ85" s="46">
        <f t="shared" si="34"/>
        <v>0</v>
      </c>
      <c r="BK85" s="46">
        <f t="shared" si="35"/>
        <v>0</v>
      </c>
      <c r="BL85" s="47">
        <f t="shared" si="36"/>
        <v>0</v>
      </c>
      <c r="BM85" s="47">
        <f t="shared" si="37"/>
        <v>0</v>
      </c>
      <c r="BN85" s="47">
        <f t="shared" si="37"/>
        <v>0</v>
      </c>
      <c r="BO85" s="48">
        <f t="shared" si="37"/>
        <v>0</v>
      </c>
    </row>
    <row r="86" spans="1:67" s="39" customFormat="1" ht="39" customHeight="1">
      <c r="A86" s="981"/>
      <c r="B86" s="969">
        <f>'[2]PLAN ACCIÓN LÍNEA .'!H36</f>
        <v>0</v>
      </c>
      <c r="C86" s="969" t="e">
        <f>'[2]PLAN ACCIÓN LÍNEA .'!I35+'[2]PLAN ACCIÓN LÍNEA .'!J35</f>
        <v>#REF!</v>
      </c>
      <c r="D86" s="55"/>
      <c r="E86" s="53"/>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6"/>
      <c r="AI86" s="246"/>
      <c r="AJ86" s="246"/>
      <c r="AK86" s="992"/>
      <c r="AL86" s="56"/>
      <c r="AM86" s="57"/>
      <c r="AN86" s="67"/>
      <c r="AO86" s="401"/>
      <c r="AP86" s="973">
        <f>B86</f>
        <v>0</v>
      </c>
      <c r="AQ86" s="984"/>
      <c r="AR86" s="978">
        <f>IF(AQ86&gt;0,AQ86/C86,0)</f>
        <v>0</v>
      </c>
      <c r="AS86" s="960"/>
      <c r="AT86" s="961" t="e">
        <f>IF(#REF!&gt;0,AS86/#REF!,0)</f>
        <v>#REF!</v>
      </c>
      <c r="AU86" s="962">
        <f>'[2]Costo por proyecto'!L298</f>
        <v>0</v>
      </c>
      <c r="AV86" s="961" t="e">
        <f>IF(#REF!&gt;0,AU86/#REF!,0)</f>
        <v>#REF!</v>
      </c>
      <c r="AW86" s="963">
        <f>'[2]Costo por proyecto'!M298</f>
        <v>0</v>
      </c>
      <c r="AX86" s="964" t="e">
        <f>IF(#REF!&gt;0,AW86/#REF!,0)</f>
        <v>#REF!</v>
      </c>
      <c r="AY86" s="965">
        <f>SUM(AW86,AU86,AS86)</f>
        <v>0</v>
      </c>
      <c r="AZ86" s="961">
        <f>IF(AY86&gt;0,(AY86/(#REF!+#REF!+#REF!)),0)</f>
        <v>0</v>
      </c>
      <c r="BA86" s="968">
        <f>IF(AR86&gt;0,(AR86/AZ86),0)</f>
        <v>0</v>
      </c>
      <c r="BB86" s="341">
        <f t="shared" si="30"/>
        <v>0</v>
      </c>
      <c r="BC86" s="51"/>
      <c r="BD86" s="341">
        <f t="shared" si="31"/>
        <v>0</v>
      </c>
      <c r="BE86" s="247"/>
      <c r="BF86" s="59"/>
      <c r="BG86" s="45"/>
      <c r="BH86" s="36">
        <f t="shared" si="32"/>
        <v>0</v>
      </c>
      <c r="BI86" s="36">
        <f t="shared" si="33"/>
        <v>0</v>
      </c>
      <c r="BJ86" s="36">
        <f t="shared" si="34"/>
        <v>0</v>
      </c>
      <c r="BK86" s="36">
        <f t="shared" si="35"/>
        <v>0</v>
      </c>
      <c r="BL86" s="37">
        <f t="shared" si="36"/>
        <v>0</v>
      </c>
      <c r="BM86" s="37">
        <f t="shared" si="37"/>
        <v>0</v>
      </c>
      <c r="BN86" s="37">
        <f t="shared" si="37"/>
        <v>0</v>
      </c>
      <c r="BO86" s="38">
        <f t="shared" si="37"/>
        <v>0</v>
      </c>
    </row>
    <row r="87" spans="1:67" s="39" customFormat="1" ht="42" customHeight="1">
      <c r="A87" s="981"/>
      <c r="B87" s="969"/>
      <c r="C87" s="969"/>
      <c r="D87" s="55"/>
      <c r="E87" s="53"/>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9"/>
      <c r="AI87" s="249"/>
      <c r="AJ87" s="249"/>
      <c r="AK87" s="992"/>
      <c r="AL87" s="32"/>
      <c r="AM87" s="33"/>
      <c r="AN87" s="62"/>
      <c r="AO87" s="399"/>
      <c r="AP87" s="974"/>
      <c r="AQ87" s="984"/>
      <c r="AR87" s="978"/>
      <c r="AS87" s="960"/>
      <c r="AT87" s="961"/>
      <c r="AU87" s="962"/>
      <c r="AV87" s="961"/>
      <c r="AW87" s="963"/>
      <c r="AX87" s="964"/>
      <c r="AY87" s="966"/>
      <c r="AZ87" s="961"/>
      <c r="BA87" s="968"/>
      <c r="BB87" s="341">
        <f t="shared" si="30"/>
        <v>0</v>
      </c>
      <c r="BC87" s="51"/>
      <c r="BD87" s="341">
        <f t="shared" si="31"/>
        <v>0</v>
      </c>
      <c r="BE87" s="43"/>
      <c r="BF87" s="44"/>
      <c r="BG87" s="63"/>
      <c r="BH87" s="46">
        <f t="shared" si="32"/>
        <v>0</v>
      </c>
      <c r="BI87" s="46">
        <f t="shared" si="33"/>
        <v>0</v>
      </c>
      <c r="BJ87" s="46">
        <f t="shared" si="34"/>
        <v>0</v>
      </c>
      <c r="BK87" s="46">
        <f t="shared" si="35"/>
        <v>0</v>
      </c>
      <c r="BL87" s="47">
        <f t="shared" si="36"/>
        <v>0</v>
      </c>
      <c r="BM87" s="47">
        <f t="shared" si="37"/>
        <v>0</v>
      </c>
      <c r="BN87" s="47">
        <f t="shared" si="37"/>
        <v>0</v>
      </c>
      <c r="BO87" s="48">
        <f t="shared" si="37"/>
        <v>0</v>
      </c>
    </row>
    <row r="88" spans="1:67" s="39" customFormat="1" ht="36.75" customHeight="1" thickBot="1">
      <c r="A88" s="981"/>
      <c r="B88" s="969"/>
      <c r="C88" s="969"/>
      <c r="D88" s="55"/>
      <c r="E88" s="53"/>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6"/>
      <c r="AI88" s="246"/>
      <c r="AJ88" s="246"/>
      <c r="AK88" s="993"/>
      <c r="AL88" s="33"/>
      <c r="AM88" s="33"/>
      <c r="AN88" s="64"/>
      <c r="AO88" s="399"/>
      <c r="AP88" s="974"/>
      <c r="AQ88" s="984"/>
      <c r="AR88" s="978"/>
      <c r="AS88" s="960"/>
      <c r="AT88" s="961"/>
      <c r="AU88" s="962"/>
      <c r="AV88" s="961"/>
      <c r="AW88" s="963"/>
      <c r="AX88" s="964"/>
      <c r="AY88" s="967"/>
      <c r="AZ88" s="961"/>
      <c r="BA88" s="968"/>
      <c r="BB88" s="341">
        <f t="shared" si="30"/>
        <v>0</v>
      </c>
      <c r="BC88" s="51"/>
      <c r="BD88" s="341">
        <f t="shared" si="31"/>
        <v>0</v>
      </c>
      <c r="BE88" s="251"/>
      <c r="BF88" s="66"/>
      <c r="BG88" s="52">
        <f>IF(SUM(BO86:BO88)&gt;0,SUM(BC86:BC88)/SUM(BO86:BO88),100%)</f>
        <v>1</v>
      </c>
      <c r="BH88" s="46">
        <f t="shared" si="32"/>
        <v>0</v>
      </c>
      <c r="BI88" s="46">
        <f t="shared" si="33"/>
        <v>0</v>
      </c>
      <c r="BJ88" s="46">
        <f t="shared" si="34"/>
        <v>0</v>
      </c>
      <c r="BK88" s="46">
        <f t="shared" si="35"/>
        <v>0</v>
      </c>
      <c r="BL88" s="47">
        <f t="shared" si="36"/>
        <v>0</v>
      </c>
      <c r="BM88" s="47">
        <f t="shared" si="37"/>
        <v>0</v>
      </c>
      <c r="BN88" s="47">
        <f t="shared" si="37"/>
        <v>0</v>
      </c>
      <c r="BO88" s="48">
        <f t="shared" si="37"/>
        <v>0</v>
      </c>
    </row>
    <row r="89" spans="1:67" s="39" customFormat="1" ht="25.5" customHeight="1">
      <c r="A89" s="981"/>
      <c r="B89" s="969">
        <f>'[2]PLAN ACCIÓN LÍNEA .'!H37</f>
        <v>0</v>
      </c>
      <c r="C89" s="969" t="e">
        <f>'[2]PLAN ACCIÓN LÍNEA .'!I36+'[2]PLAN ACCIÓN LÍNEA .'!J36</f>
        <v>#REF!</v>
      </c>
      <c r="D89" s="55"/>
      <c r="E89" s="107"/>
      <c r="F89" s="69"/>
      <c r="G89" s="71"/>
      <c r="H89" s="71"/>
      <c r="I89" s="71"/>
      <c r="J89" s="71"/>
      <c r="K89" s="70"/>
      <c r="L89" s="70"/>
      <c r="M89" s="70"/>
      <c r="N89" s="70"/>
      <c r="O89" s="70"/>
      <c r="P89" s="70"/>
      <c r="Q89" s="70"/>
      <c r="R89" s="70"/>
      <c r="S89" s="70"/>
      <c r="T89" s="70"/>
      <c r="U89" s="74"/>
      <c r="V89" s="74"/>
      <c r="W89" s="74"/>
      <c r="X89" s="74"/>
      <c r="Y89" s="74"/>
      <c r="Z89" s="74"/>
      <c r="AA89" s="74"/>
      <c r="AB89" s="74"/>
      <c r="AC89" s="74"/>
      <c r="AD89" s="74"/>
      <c r="AE89" s="74"/>
      <c r="AF89" s="74"/>
      <c r="AG89" s="70"/>
      <c r="AH89" s="72"/>
      <c r="AI89" s="72"/>
      <c r="AJ89" s="72"/>
      <c r="AK89" s="992"/>
      <c r="AL89" s="33"/>
      <c r="AM89" s="33"/>
      <c r="AN89" s="67"/>
      <c r="AO89" s="401"/>
      <c r="AP89" s="973">
        <f>B89</f>
        <v>0</v>
      </c>
      <c r="AQ89" s="984"/>
      <c r="AR89" s="978">
        <f>IF(AQ89&gt;0,AQ89/C89,0)</f>
        <v>0</v>
      </c>
      <c r="AS89" s="960"/>
      <c r="AT89" s="961" t="e">
        <f>IF(#REF!&gt;0,AS89/#REF!,0)</f>
        <v>#REF!</v>
      </c>
      <c r="AU89" s="962">
        <f>'[2]Costo por proyecto'!L307</f>
        <v>0</v>
      </c>
      <c r="AV89" s="961" t="e">
        <f>IF(#REF!&gt;0,AU89/#REF!,0)</f>
        <v>#REF!</v>
      </c>
      <c r="AW89" s="963">
        <f>'[2]Costo por proyecto'!M307</f>
        <v>0</v>
      </c>
      <c r="AX89" s="964" t="e">
        <f>IF(#REF!&gt;0,AW89/#REF!,0)</f>
        <v>#REF!</v>
      </c>
      <c r="AY89" s="965">
        <f>SUM(AW89,AU89,AS89)</f>
        <v>0</v>
      </c>
      <c r="AZ89" s="961">
        <f>IF(AY89&gt;0,(AY89/(#REF!+#REF!+#REF!)),0)</f>
        <v>0</v>
      </c>
      <c r="BA89" s="968">
        <f>IF(AR89&gt;0,(AR89/AZ89),0)</f>
        <v>0</v>
      </c>
      <c r="BB89" s="341">
        <f t="shared" si="30"/>
        <v>0</v>
      </c>
      <c r="BC89" s="234"/>
      <c r="BD89" s="341">
        <f t="shared" si="31"/>
        <v>0</v>
      </c>
      <c r="BE89" s="68"/>
      <c r="BF89" s="44"/>
      <c r="BG89" s="45"/>
      <c r="BH89" s="36">
        <f t="shared" si="32"/>
        <v>0</v>
      </c>
      <c r="BI89" s="36">
        <f t="shared" si="33"/>
        <v>0</v>
      </c>
      <c r="BJ89" s="36">
        <f t="shared" si="34"/>
        <v>0</v>
      </c>
      <c r="BK89" s="36">
        <f t="shared" si="35"/>
        <v>0</v>
      </c>
      <c r="BL89" s="37">
        <f t="shared" si="36"/>
        <v>0</v>
      </c>
      <c r="BM89" s="37">
        <f t="shared" si="37"/>
        <v>0</v>
      </c>
      <c r="BN89" s="37">
        <f t="shared" si="37"/>
        <v>0</v>
      </c>
      <c r="BO89" s="38">
        <f t="shared" si="37"/>
        <v>0</v>
      </c>
    </row>
    <row r="90" spans="1:67" s="39" customFormat="1" ht="32.25" customHeight="1">
      <c r="A90" s="981"/>
      <c r="B90" s="969"/>
      <c r="C90" s="969"/>
      <c r="D90" s="49"/>
      <c r="E90" s="53"/>
      <c r="F90" s="69"/>
      <c r="G90" s="71"/>
      <c r="H90" s="71"/>
      <c r="I90" s="71"/>
      <c r="J90" s="71"/>
      <c r="K90" s="71"/>
      <c r="L90" s="71"/>
      <c r="M90" s="71"/>
      <c r="N90" s="71"/>
      <c r="O90" s="71"/>
      <c r="P90" s="71"/>
      <c r="Q90" s="71"/>
      <c r="R90" s="71"/>
      <c r="S90" s="71"/>
      <c r="T90" s="71"/>
      <c r="U90" s="72"/>
      <c r="V90" s="72"/>
      <c r="W90" s="72"/>
      <c r="X90" s="72"/>
      <c r="Y90" s="72"/>
      <c r="Z90" s="72"/>
      <c r="AA90" s="72"/>
      <c r="AB90" s="72"/>
      <c r="AC90" s="72"/>
      <c r="AD90" s="72"/>
      <c r="AE90" s="72"/>
      <c r="AF90" s="72"/>
      <c r="AG90" s="71"/>
      <c r="AH90" s="72"/>
      <c r="AI90" s="72"/>
      <c r="AJ90" s="72"/>
      <c r="AK90" s="992"/>
      <c r="AL90" s="33"/>
      <c r="AM90" s="33"/>
      <c r="AN90" s="62"/>
      <c r="AO90" s="399"/>
      <c r="AP90" s="974"/>
      <c r="AQ90" s="984"/>
      <c r="AR90" s="978"/>
      <c r="AS90" s="960"/>
      <c r="AT90" s="961"/>
      <c r="AU90" s="962"/>
      <c r="AV90" s="961"/>
      <c r="AW90" s="963"/>
      <c r="AX90" s="964"/>
      <c r="AY90" s="966"/>
      <c r="AZ90" s="961"/>
      <c r="BA90" s="968"/>
      <c r="BB90" s="341">
        <f t="shared" si="30"/>
        <v>0</v>
      </c>
      <c r="BC90" s="234"/>
      <c r="BD90" s="341">
        <f t="shared" si="31"/>
        <v>0</v>
      </c>
      <c r="BE90" s="68"/>
      <c r="BF90" s="44"/>
      <c r="BG90" s="63"/>
      <c r="BH90" s="46">
        <f t="shared" si="32"/>
        <v>0</v>
      </c>
      <c r="BI90" s="46">
        <f t="shared" si="33"/>
        <v>0</v>
      </c>
      <c r="BJ90" s="46">
        <f t="shared" si="34"/>
        <v>0</v>
      </c>
      <c r="BK90" s="46">
        <f t="shared" si="35"/>
        <v>0</v>
      </c>
      <c r="BL90" s="47">
        <f t="shared" si="36"/>
        <v>0</v>
      </c>
      <c r="BM90" s="47">
        <f t="shared" si="37"/>
        <v>0</v>
      </c>
      <c r="BN90" s="47">
        <f t="shared" si="37"/>
        <v>0</v>
      </c>
      <c r="BO90" s="48">
        <f t="shared" si="37"/>
        <v>0</v>
      </c>
    </row>
    <row r="91" spans="1:67" s="39" customFormat="1" ht="41.25" customHeight="1">
      <c r="A91" s="981"/>
      <c r="B91" s="969"/>
      <c r="C91" s="969"/>
      <c r="D91" s="49"/>
      <c r="E91" s="53"/>
      <c r="F91" s="69"/>
      <c r="G91" s="71"/>
      <c r="H91" s="71"/>
      <c r="I91" s="71"/>
      <c r="J91" s="71"/>
      <c r="K91" s="70"/>
      <c r="L91" s="70"/>
      <c r="M91" s="70"/>
      <c r="N91" s="70"/>
      <c r="O91" s="70"/>
      <c r="P91" s="70"/>
      <c r="Q91" s="70"/>
      <c r="R91" s="70"/>
      <c r="S91" s="70"/>
      <c r="T91" s="70"/>
      <c r="U91" s="72"/>
      <c r="V91" s="200"/>
      <c r="W91" s="200"/>
      <c r="X91" s="200"/>
      <c r="Y91" s="200"/>
      <c r="Z91" s="70"/>
      <c r="AA91" s="70"/>
      <c r="AB91" s="70"/>
      <c r="AC91" s="70"/>
      <c r="AD91" s="70"/>
      <c r="AE91" s="70"/>
      <c r="AF91" s="70"/>
      <c r="AG91" s="70"/>
      <c r="AH91" s="72"/>
      <c r="AI91" s="72"/>
      <c r="AJ91" s="72"/>
      <c r="AK91" s="993"/>
      <c r="AL91" s="33"/>
      <c r="AM91" s="33"/>
      <c r="AN91" s="64"/>
      <c r="AO91" s="399"/>
      <c r="AP91" s="974"/>
      <c r="AQ91" s="984"/>
      <c r="AR91" s="978"/>
      <c r="AS91" s="960"/>
      <c r="AT91" s="961"/>
      <c r="AU91" s="962"/>
      <c r="AV91" s="961"/>
      <c r="AW91" s="963"/>
      <c r="AX91" s="964"/>
      <c r="AY91" s="967"/>
      <c r="AZ91" s="961"/>
      <c r="BA91" s="968"/>
      <c r="BB91" s="341">
        <f t="shared" si="30"/>
        <v>0</v>
      </c>
      <c r="BC91" s="234"/>
      <c r="BD91" s="341">
        <f t="shared" si="31"/>
        <v>0</v>
      </c>
      <c r="BE91" s="65"/>
      <c r="BF91" s="66"/>
      <c r="BG91" s="52">
        <f>IF(SUM(BL89:BL91)&gt;0,SUM(BC89:BC91)/SUM(BL89:BL91),100%)</f>
        <v>1</v>
      </c>
      <c r="BH91" s="46">
        <f t="shared" si="32"/>
        <v>0</v>
      </c>
      <c r="BI91" s="46">
        <f t="shared" si="33"/>
        <v>0</v>
      </c>
      <c r="BJ91" s="46">
        <f t="shared" si="34"/>
        <v>0</v>
      </c>
      <c r="BK91" s="46">
        <f t="shared" si="35"/>
        <v>0</v>
      </c>
      <c r="BL91" s="47">
        <f t="shared" si="36"/>
        <v>0</v>
      </c>
      <c r="BM91" s="47">
        <f t="shared" si="37"/>
        <v>0</v>
      </c>
      <c r="BN91" s="47">
        <f t="shared" si="37"/>
        <v>0</v>
      </c>
      <c r="BO91" s="48">
        <f t="shared" si="37"/>
        <v>0</v>
      </c>
    </row>
    <row r="92" spans="1:67" s="39" customFormat="1" ht="15" customHeight="1">
      <c r="A92" s="981"/>
      <c r="B92" s="969">
        <f>'[2]PLAN ACCIÓN LÍNEA .'!H38</f>
        <v>0</v>
      </c>
      <c r="C92" s="969" t="e">
        <f>'[2]PLAN ACCIÓN LÍNEA .'!I37+'[2]PLAN ACCIÓN LÍNEA .'!J37</f>
        <v>#REF!</v>
      </c>
      <c r="D92" s="49"/>
      <c r="E92" s="53"/>
      <c r="F92" s="69"/>
      <c r="G92" s="71"/>
      <c r="H92" s="71"/>
      <c r="I92" s="71"/>
      <c r="J92" s="71"/>
      <c r="K92" s="71"/>
      <c r="L92" s="71"/>
      <c r="M92" s="71"/>
      <c r="N92" s="71"/>
      <c r="O92" s="71"/>
      <c r="P92" s="71"/>
      <c r="Q92" s="71"/>
      <c r="R92" s="71"/>
      <c r="S92" s="71"/>
      <c r="T92" s="71"/>
      <c r="U92" s="72"/>
      <c r="V92" s="72"/>
      <c r="W92" s="72"/>
      <c r="X92" s="72"/>
      <c r="Y92" s="72"/>
      <c r="Z92" s="72"/>
      <c r="AA92" s="72"/>
      <c r="AB92" s="72"/>
      <c r="AC92" s="72"/>
      <c r="AD92" s="72"/>
      <c r="AE92" s="72"/>
      <c r="AF92" s="72"/>
      <c r="AG92" s="72"/>
      <c r="AH92" s="72"/>
      <c r="AI92" s="72"/>
      <c r="AJ92" s="72"/>
      <c r="AK92" s="118"/>
      <c r="AL92" s="33"/>
      <c r="AM92" s="33"/>
      <c r="AN92" s="62"/>
      <c r="AO92" s="399"/>
      <c r="AP92" s="973">
        <f>B92</f>
        <v>0</v>
      </c>
      <c r="AQ92" s="984"/>
      <c r="AR92" s="978">
        <f>IF(AQ92&gt;0,AQ92/C92,0)</f>
        <v>0</v>
      </c>
      <c r="AS92" s="960"/>
      <c r="AT92" s="961" t="e">
        <f>IF(#REF!&gt;0,AS92/#REF!,0)</f>
        <v>#REF!</v>
      </c>
      <c r="AU92" s="962">
        <f>'[2]Costo por proyecto'!L316</f>
        <v>0</v>
      </c>
      <c r="AV92" s="961" t="e">
        <f>IF(#REF!&gt;0,AU92/#REF!,0)</f>
        <v>#REF!</v>
      </c>
      <c r="AW92" s="963">
        <f>'[2]Costo por proyecto'!M316</f>
        <v>0</v>
      </c>
      <c r="AX92" s="964" t="e">
        <f>IF(#REF!&gt;0,AW92/#REF!,0)</f>
        <v>#REF!</v>
      </c>
      <c r="AY92" s="965">
        <f>SUM(AW92,AU92,AS92)</f>
        <v>0</v>
      </c>
      <c r="AZ92" s="961">
        <f>IF(AY92&gt;0,(AY92/(#REF!+#REF!+#REF!)),0)</f>
        <v>0</v>
      </c>
      <c r="BA92" s="968">
        <f>IF(AR92&gt;0,(AR92/AZ92),0)</f>
        <v>0</v>
      </c>
      <c r="BB92" s="341">
        <f t="shared" si="30"/>
        <v>0</v>
      </c>
      <c r="BC92" s="255"/>
      <c r="BD92" s="199">
        <f t="shared" si="31"/>
        <v>0</v>
      </c>
      <c r="BE92" s="68"/>
      <c r="BF92" s="44"/>
      <c r="BG92" s="110"/>
      <c r="BH92" s="111">
        <f>SUM(F92:AJ92)</f>
        <v>0</v>
      </c>
    </row>
    <row r="93" spans="1:67" s="39" customFormat="1" ht="15" customHeight="1">
      <c r="A93" s="981"/>
      <c r="B93" s="969"/>
      <c r="C93" s="969"/>
      <c r="D93" s="49"/>
      <c r="E93" s="53"/>
      <c r="F93" s="69"/>
      <c r="G93" s="71"/>
      <c r="H93" s="71"/>
      <c r="I93" s="71"/>
      <c r="J93" s="71"/>
      <c r="K93" s="71"/>
      <c r="L93" s="71"/>
      <c r="M93" s="71"/>
      <c r="N93" s="71"/>
      <c r="O93" s="71"/>
      <c r="P93" s="71"/>
      <c r="Q93" s="71"/>
      <c r="R93" s="71"/>
      <c r="S93" s="71"/>
      <c r="T93" s="71"/>
      <c r="U93" s="72"/>
      <c r="V93" s="72"/>
      <c r="W93" s="72"/>
      <c r="X93" s="72"/>
      <c r="Y93" s="72"/>
      <c r="Z93" s="72"/>
      <c r="AA93" s="72"/>
      <c r="AB93" s="72"/>
      <c r="AC93" s="72"/>
      <c r="AD93" s="72"/>
      <c r="AE93" s="72"/>
      <c r="AF93" s="72"/>
      <c r="AG93" s="72"/>
      <c r="AH93" s="72"/>
      <c r="AI93" s="72"/>
      <c r="AJ93" s="72"/>
      <c r="AK93" s="118"/>
      <c r="AL93" s="33"/>
      <c r="AM93" s="33"/>
      <c r="AN93" s="62"/>
      <c r="AO93" s="399"/>
      <c r="AP93" s="974"/>
      <c r="AQ93" s="984"/>
      <c r="AR93" s="978"/>
      <c r="AS93" s="960"/>
      <c r="AT93" s="961"/>
      <c r="AU93" s="962"/>
      <c r="AV93" s="961"/>
      <c r="AW93" s="963"/>
      <c r="AX93" s="964"/>
      <c r="AY93" s="966"/>
      <c r="AZ93" s="961"/>
      <c r="BA93" s="968"/>
      <c r="BB93" s="341">
        <f t="shared" si="30"/>
        <v>0</v>
      </c>
      <c r="BC93" s="255"/>
      <c r="BD93" s="199">
        <f t="shared" si="31"/>
        <v>0</v>
      </c>
      <c r="BE93" s="68"/>
      <c r="BF93" s="44"/>
      <c r="BG93" s="110"/>
      <c r="BH93" s="111">
        <f>SUM(F93:AJ93)</f>
        <v>0</v>
      </c>
    </row>
    <row r="94" spans="1:67" s="39" customFormat="1" ht="15.75" customHeight="1" thickBot="1">
      <c r="A94" s="981"/>
      <c r="B94" s="969"/>
      <c r="C94" s="969"/>
      <c r="D94" s="49"/>
      <c r="E94" s="53"/>
      <c r="F94" s="69"/>
      <c r="G94" s="71"/>
      <c r="H94" s="71"/>
      <c r="I94" s="71"/>
      <c r="J94" s="71"/>
      <c r="K94" s="71"/>
      <c r="L94" s="71"/>
      <c r="M94" s="71"/>
      <c r="N94" s="71"/>
      <c r="O94" s="71"/>
      <c r="P94" s="71"/>
      <c r="Q94" s="71"/>
      <c r="R94" s="71"/>
      <c r="S94" s="71"/>
      <c r="T94" s="71"/>
      <c r="U94" s="72"/>
      <c r="V94" s="72"/>
      <c r="W94" s="72"/>
      <c r="X94" s="72"/>
      <c r="Y94" s="72"/>
      <c r="Z94" s="72"/>
      <c r="AA94" s="72"/>
      <c r="AB94" s="72"/>
      <c r="AC94" s="72"/>
      <c r="AD94" s="72"/>
      <c r="AE94" s="72"/>
      <c r="AF94" s="72"/>
      <c r="AG94" s="72"/>
      <c r="AH94" s="72"/>
      <c r="AI94" s="72"/>
      <c r="AJ94" s="72"/>
      <c r="AK94" s="118"/>
      <c r="AL94" s="33"/>
      <c r="AM94" s="33"/>
      <c r="AN94" s="62"/>
      <c r="AO94" s="399"/>
      <c r="AP94" s="974"/>
      <c r="AQ94" s="984"/>
      <c r="AR94" s="978"/>
      <c r="AS94" s="960"/>
      <c r="AT94" s="961"/>
      <c r="AU94" s="962"/>
      <c r="AV94" s="961"/>
      <c r="AW94" s="963"/>
      <c r="AX94" s="964"/>
      <c r="AY94" s="967"/>
      <c r="AZ94" s="961"/>
      <c r="BA94" s="968"/>
      <c r="BB94" s="341">
        <f t="shared" si="30"/>
        <v>0</v>
      </c>
      <c r="BC94" s="255"/>
      <c r="BD94" s="199">
        <f t="shared" si="31"/>
        <v>0</v>
      </c>
      <c r="BE94" s="68"/>
      <c r="BF94" s="44"/>
      <c r="BG94" s="117">
        <f>IF(SUM(BL92:BL94)&gt;0,SUM(BC92:BC94)/SUM(BL92:BL94),100%)</f>
        <v>1</v>
      </c>
      <c r="BH94" s="111">
        <f>SUM(F94:AJ94)</f>
        <v>0</v>
      </c>
    </row>
    <row r="95" spans="1:67" s="29" customFormat="1" ht="16.2" thickBot="1">
      <c r="A95" s="75"/>
      <c r="B95" s="76"/>
      <c r="C95" s="77"/>
      <c r="D95" s="215" t="s">
        <v>154</v>
      </c>
      <c r="E95" s="216">
        <f>SUM(E83:E94)</f>
        <v>0</v>
      </c>
      <c r="F95" s="78">
        <f>SUM(F83:F94)</f>
        <v>0</v>
      </c>
      <c r="G95" s="78">
        <f>SUM(G83:G94)+F95</f>
        <v>0</v>
      </c>
      <c r="H95" s="78"/>
      <c r="I95" s="78"/>
      <c r="J95" s="78"/>
      <c r="K95" s="78">
        <f>SUM(K83:K94)+G95</f>
        <v>0</v>
      </c>
      <c r="L95" s="78"/>
      <c r="M95" s="78"/>
      <c r="N95" s="78"/>
      <c r="O95" s="78"/>
      <c r="P95" s="78">
        <f>SUM(P83:P94)+K95</f>
        <v>0</v>
      </c>
      <c r="Q95" s="78"/>
      <c r="R95" s="78"/>
      <c r="S95" s="78"/>
      <c r="T95" s="78"/>
      <c r="U95" s="78">
        <f>SUM(U83:U94)+P95</f>
        <v>0</v>
      </c>
      <c r="V95" s="78"/>
      <c r="W95" s="78"/>
      <c r="X95" s="78"/>
      <c r="Y95" s="78"/>
      <c r="Z95" s="78">
        <f>SUM(Z83:Z94)+U95</f>
        <v>0</v>
      </c>
      <c r="AA95" s="78"/>
      <c r="AB95" s="78"/>
      <c r="AC95" s="78"/>
      <c r="AD95" s="78"/>
      <c r="AE95" s="78"/>
      <c r="AF95" s="78">
        <f>SUM(AF83:AF94)+Z95</f>
        <v>0</v>
      </c>
      <c r="AG95" s="78">
        <f>SUM(AG83:AG94)+AF95</f>
        <v>0</v>
      </c>
      <c r="AH95" s="78" t="e">
        <f>SUM(AH83:AH94)+#REF!</f>
        <v>#REF!</v>
      </c>
      <c r="AI95" s="78" t="e">
        <f>SUM(AI83:AI94)+AH95</f>
        <v>#REF!</v>
      </c>
      <c r="AJ95" s="78" t="e">
        <f>SUM(AJ83:AJ94)+AI95</f>
        <v>#REF!</v>
      </c>
      <c r="AK95" s="256"/>
      <c r="AL95" s="218"/>
      <c r="AM95" s="218"/>
      <c r="AN95" s="219"/>
      <c r="AO95" s="220"/>
      <c r="AP95" s="220"/>
      <c r="AQ95" s="221"/>
      <c r="AR95" s="222"/>
      <c r="AS95" s="222">
        <f>SUM(AS83:AS94)</f>
        <v>0</v>
      </c>
      <c r="AT95" s="222"/>
      <c r="AU95" s="223">
        <f>SUM(AU83:AU94)</f>
        <v>0</v>
      </c>
      <c r="AV95" s="222"/>
      <c r="AW95" s="224">
        <f>SUM(AW83:AW94)</f>
        <v>0</v>
      </c>
      <c r="AX95" s="106"/>
      <c r="AY95" s="223">
        <f>SUM(AY83:AY94)</f>
        <v>0</v>
      </c>
      <c r="AZ95" s="222"/>
      <c r="BA95" s="225"/>
      <c r="BB95" s="226">
        <f>SUM(BB83:BB94)</f>
        <v>0</v>
      </c>
      <c r="BC95" s="226">
        <f>SUM(BC83:BC94)</f>
        <v>0</v>
      </c>
      <c r="BD95" s="257" t="e">
        <f>BC95/BB95</f>
        <v>#DIV/0!</v>
      </c>
      <c r="BE95" s="77"/>
      <c r="BF95" s="227"/>
      <c r="BG95" s="99">
        <f>SUM(BL83:BL94)</f>
        <v>0</v>
      </c>
      <c r="BH95" s="98"/>
      <c r="BI95" s="98"/>
      <c r="BJ95" s="98"/>
      <c r="BK95" s="98"/>
      <c r="BL95" s="98"/>
      <c r="BM95" s="98"/>
      <c r="BN95" s="98"/>
      <c r="BO95" s="98"/>
    </row>
    <row r="96" spans="1:67" s="39" customFormat="1" ht="68.25" customHeight="1">
      <c r="A96" s="980" t="e">
        <f>'[2]Costo por proyecto'!A317:C317</f>
        <v>#REF!</v>
      </c>
      <c r="B96" s="969" t="e">
        <f>'[2]PLAN ACCIÓN LÍNEA .'!H400</f>
        <v>#REF!</v>
      </c>
      <c r="C96" s="982" t="e">
        <f>'[2]PLAN ACCIÓN LÍNEA .'!I38+'[2]PLAN ACCIÓN LÍNEA .'!J38</f>
        <v>#REF!</v>
      </c>
      <c r="D96" s="152"/>
      <c r="E96" s="107"/>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983"/>
      <c r="AL96" s="120"/>
      <c r="AM96" s="121"/>
      <c r="AN96" s="122"/>
      <c r="AO96" s="399"/>
      <c r="AP96" s="973" t="e">
        <f>B96</f>
        <v>#REF!</v>
      </c>
      <c r="AQ96" s="984"/>
      <c r="AR96" s="978">
        <f>IF(AQ96&gt;0,AQ96/C96,0)</f>
        <v>0</v>
      </c>
      <c r="AS96" s="960"/>
      <c r="AT96" s="961" t="e">
        <f>IF(#REF!&gt;0,AS96/#REF!,0)</f>
        <v>#REF!</v>
      </c>
      <c r="AU96" s="962">
        <f>'[2]Costo por proyecto'!L326</f>
        <v>0</v>
      </c>
      <c r="AV96" s="961" t="e">
        <f>IF(#REF!&gt;0,AU96/#REF!,0)</f>
        <v>#REF!</v>
      </c>
      <c r="AW96" s="963">
        <f>'[2]Costo por proyecto'!M326</f>
        <v>0</v>
      </c>
      <c r="AX96" s="964" t="e">
        <f>IF(#REF!&gt;0,AW96/#REF!,0)</f>
        <v>#REF!</v>
      </c>
      <c r="AY96" s="965">
        <f>SUM(AW96,AU96,AS96)</f>
        <v>0</v>
      </c>
      <c r="AZ96" s="961">
        <f>IF(AY96&gt;0,(AY96/(#REF!+#REF!+#REF!)),0)</f>
        <v>0</v>
      </c>
      <c r="BA96" s="968">
        <f t="shared" ref="BA96:BA102" si="38">IF(AR96&gt;0,(AR96/AZ96),0)</f>
        <v>0</v>
      </c>
      <c r="BB96" s="341">
        <f t="shared" ref="BB96:BB104" si="39">SUM(F96:AJ96)</f>
        <v>0</v>
      </c>
      <c r="BC96" s="123"/>
      <c r="BD96" s="124">
        <f t="shared" ref="BD96:BD107" si="40">IF(BB96&gt;0,(BC96/BB96),0%)</f>
        <v>0</v>
      </c>
      <c r="BE96" s="125"/>
      <c r="BF96" s="34"/>
      <c r="BG96" s="45"/>
      <c r="BH96" s="36">
        <f t="shared" ref="BH96:BH104" si="41">SUM(F96:K96)</f>
        <v>0</v>
      </c>
      <c r="BI96" s="36">
        <f t="shared" ref="BI96:BI104" si="42">SUM(P96:Z96)</f>
        <v>0</v>
      </c>
      <c r="BJ96" s="36">
        <f t="shared" ref="BJ96:BJ107" si="43">SUM(AF96:AG96)</f>
        <v>0</v>
      </c>
      <c r="BK96" s="36">
        <f t="shared" ref="BK96:BK104" si="44">SUM(AH96:AJ96)</f>
        <v>0</v>
      </c>
      <c r="BL96" s="37">
        <f t="shared" ref="BL96:BL104" si="45">BH96</f>
        <v>0</v>
      </c>
      <c r="BM96" s="37">
        <f t="shared" ref="BM96:BO107" si="46">BL96+BI96</f>
        <v>0</v>
      </c>
      <c r="BN96" s="37">
        <f t="shared" si="46"/>
        <v>0</v>
      </c>
      <c r="BO96" s="38">
        <f t="shared" si="46"/>
        <v>0</v>
      </c>
    </row>
    <row r="97" spans="1:67" s="39" customFormat="1" ht="54" customHeight="1">
      <c r="A97" s="981"/>
      <c r="B97" s="969"/>
      <c r="C97" s="971"/>
      <c r="D97" s="152"/>
      <c r="E97" s="107"/>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972"/>
      <c r="AL97" s="32"/>
      <c r="AM97" s="33"/>
      <c r="AN97" s="62"/>
      <c r="AO97" s="399"/>
      <c r="AP97" s="974"/>
      <c r="AQ97" s="984"/>
      <c r="AR97" s="978"/>
      <c r="AS97" s="960"/>
      <c r="AT97" s="961"/>
      <c r="AU97" s="962"/>
      <c r="AV97" s="961"/>
      <c r="AW97" s="963"/>
      <c r="AX97" s="964"/>
      <c r="AY97" s="966"/>
      <c r="AZ97" s="961"/>
      <c r="BA97" s="968"/>
      <c r="BB97" s="341">
        <f t="shared" si="39"/>
        <v>0</v>
      </c>
      <c r="BC97" s="126"/>
      <c r="BD97" s="199">
        <f t="shared" si="40"/>
        <v>0</v>
      </c>
      <c r="BE97" s="127"/>
      <c r="BF97" s="44"/>
      <c r="BG97" s="63"/>
      <c r="BH97" s="46">
        <f t="shared" si="41"/>
        <v>0</v>
      </c>
      <c r="BI97" s="46">
        <f t="shared" si="42"/>
        <v>0</v>
      </c>
      <c r="BJ97" s="46">
        <f t="shared" si="43"/>
        <v>0</v>
      </c>
      <c r="BK97" s="46">
        <f t="shared" si="44"/>
        <v>0</v>
      </c>
      <c r="BL97" s="47">
        <f t="shared" si="45"/>
        <v>0</v>
      </c>
      <c r="BM97" s="47">
        <f t="shared" si="46"/>
        <v>0</v>
      </c>
      <c r="BN97" s="47">
        <f t="shared" si="46"/>
        <v>0</v>
      </c>
      <c r="BO97" s="48">
        <f t="shared" si="46"/>
        <v>0</v>
      </c>
    </row>
    <row r="98" spans="1:67" s="39" customFormat="1" ht="39" customHeight="1" thickBot="1">
      <c r="A98" s="981"/>
      <c r="B98" s="969"/>
      <c r="C98" s="979"/>
      <c r="D98" s="152"/>
      <c r="E98" s="129"/>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972"/>
      <c r="AL98" s="32"/>
      <c r="AM98" s="33"/>
      <c r="AN98" s="62"/>
      <c r="AO98" s="399"/>
      <c r="AP98" s="974"/>
      <c r="AQ98" s="984"/>
      <c r="AR98" s="978"/>
      <c r="AS98" s="960"/>
      <c r="AT98" s="961"/>
      <c r="AU98" s="962"/>
      <c r="AV98" s="961"/>
      <c r="AW98" s="963"/>
      <c r="AX98" s="964"/>
      <c r="AY98" s="967"/>
      <c r="AZ98" s="961"/>
      <c r="BA98" s="968"/>
      <c r="BB98" s="341">
        <f t="shared" si="39"/>
        <v>0</v>
      </c>
      <c r="BC98" s="128"/>
      <c r="BD98" s="199">
        <f t="shared" si="40"/>
        <v>0</v>
      </c>
      <c r="BE98" s="127"/>
      <c r="BF98" s="44"/>
      <c r="BG98" s="52">
        <f>IF(SUM(BO96:BO98)&gt;0,SUM(BC96:BC98)/SUM(BO96:BO98),100%)</f>
        <v>1</v>
      </c>
      <c r="BH98" s="46">
        <f t="shared" si="41"/>
        <v>0</v>
      </c>
      <c r="BI98" s="46">
        <f t="shared" si="42"/>
        <v>0</v>
      </c>
      <c r="BJ98" s="46">
        <f t="shared" si="43"/>
        <v>0</v>
      </c>
      <c r="BK98" s="46">
        <f t="shared" si="44"/>
        <v>0</v>
      </c>
      <c r="BL98" s="47">
        <f t="shared" si="45"/>
        <v>0</v>
      </c>
      <c r="BM98" s="47">
        <f t="shared" si="46"/>
        <v>0</v>
      </c>
      <c r="BN98" s="47">
        <f t="shared" si="46"/>
        <v>0</v>
      </c>
      <c r="BO98" s="48">
        <f t="shared" si="46"/>
        <v>0</v>
      </c>
    </row>
    <row r="99" spans="1:67" s="39" customFormat="1" ht="48" customHeight="1">
      <c r="A99" s="981"/>
      <c r="B99" s="969">
        <f>'[2]PLAN ACCIÓN LÍNEA .'!H40</f>
        <v>0</v>
      </c>
      <c r="C99" s="970" t="e">
        <f>'[2]PLAN ACCIÓN LÍNEA .'!I39+'[2]PLAN ACCIÓN LÍNEA .'!J39</f>
        <v>#REF!</v>
      </c>
      <c r="D99" s="80"/>
      <c r="E99" s="12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102"/>
      <c r="AI99" s="102"/>
      <c r="AJ99" s="102"/>
      <c r="AK99" s="972"/>
      <c r="AL99" s="56"/>
      <c r="AM99" s="57"/>
      <c r="AN99" s="67"/>
      <c r="AO99" s="401"/>
      <c r="AP99" s="973">
        <f>B99</f>
        <v>0</v>
      </c>
      <c r="AQ99" s="984"/>
      <c r="AR99" s="978">
        <f>IF(AQ99&gt;0,AQ99/C99,0)</f>
        <v>0</v>
      </c>
      <c r="AS99" s="960"/>
      <c r="AT99" s="961" t="e">
        <f>IF(#REF!&gt;0,AS99/#REF!,0)</f>
        <v>#REF!</v>
      </c>
      <c r="AU99" s="962">
        <f>'[2]Costo por proyecto'!L335</f>
        <v>0</v>
      </c>
      <c r="AV99" s="961" t="e">
        <f>IF(#REF!&gt;0,AU99/#REF!,0)</f>
        <v>#REF!</v>
      </c>
      <c r="AW99" s="963">
        <f>'[2]Costo por proyecto'!M335</f>
        <v>0</v>
      </c>
      <c r="AX99" s="964" t="e">
        <f>IF(#REF!&gt;0,AW99/#REF!,0)</f>
        <v>#REF!</v>
      </c>
      <c r="AY99" s="965">
        <f>SUM(AW99,AU99,AS99)</f>
        <v>0</v>
      </c>
      <c r="AZ99" s="961">
        <f>IF(AY99&gt;0,(AY99/(#REF!+#REF!+#REF!)),0)</f>
        <v>0</v>
      </c>
      <c r="BA99" s="968">
        <f t="shared" si="38"/>
        <v>0</v>
      </c>
      <c r="BB99" s="341">
        <f t="shared" si="39"/>
        <v>0</v>
      </c>
      <c r="BC99" s="126"/>
      <c r="BD99" s="199">
        <f t="shared" si="40"/>
        <v>0</v>
      </c>
      <c r="BE99" s="130"/>
      <c r="BF99" s="59"/>
      <c r="BG99" s="45"/>
      <c r="BH99" s="36">
        <f t="shared" si="41"/>
        <v>0</v>
      </c>
      <c r="BI99" s="36">
        <f t="shared" si="42"/>
        <v>0</v>
      </c>
      <c r="BJ99" s="36">
        <f t="shared" si="43"/>
        <v>0</v>
      </c>
      <c r="BK99" s="36">
        <f t="shared" si="44"/>
        <v>0</v>
      </c>
      <c r="BL99" s="37">
        <f t="shared" si="45"/>
        <v>0</v>
      </c>
      <c r="BM99" s="37">
        <f t="shared" si="46"/>
        <v>0</v>
      </c>
      <c r="BN99" s="37">
        <f t="shared" si="46"/>
        <v>0</v>
      </c>
      <c r="BO99" s="38">
        <f t="shared" si="46"/>
        <v>0</v>
      </c>
    </row>
    <row r="100" spans="1:67" s="39" customFormat="1" ht="46.5" customHeight="1">
      <c r="A100" s="981"/>
      <c r="B100" s="969"/>
      <c r="C100" s="971"/>
      <c r="D100" s="80"/>
      <c r="E100" s="41"/>
      <c r="F100" s="104"/>
      <c r="G100" s="104"/>
      <c r="H100" s="104"/>
      <c r="I100" s="104"/>
      <c r="J100" s="104"/>
      <c r="K100" s="104"/>
      <c r="L100" s="104"/>
      <c r="M100" s="104"/>
      <c r="N100" s="104"/>
      <c r="O100" s="104"/>
      <c r="P100" s="104"/>
      <c r="Q100" s="42"/>
      <c r="R100" s="42"/>
      <c r="S100" s="42"/>
      <c r="T100" s="42"/>
      <c r="U100" s="42"/>
      <c r="V100" s="42"/>
      <c r="W100" s="42"/>
      <c r="X100" s="42"/>
      <c r="Y100" s="42"/>
      <c r="Z100" s="42"/>
      <c r="AA100" s="42"/>
      <c r="AB100" s="42"/>
      <c r="AC100" s="42"/>
      <c r="AD100" s="42"/>
      <c r="AE100" s="42"/>
      <c r="AF100" s="104"/>
      <c r="AG100" s="42"/>
      <c r="AH100" s="102"/>
      <c r="AI100" s="42"/>
      <c r="AJ100" s="42"/>
      <c r="AK100" s="972"/>
      <c r="AL100" s="32"/>
      <c r="AM100" s="33"/>
      <c r="AN100" s="62"/>
      <c r="AO100" s="399"/>
      <c r="AP100" s="974"/>
      <c r="AQ100" s="984"/>
      <c r="AR100" s="978"/>
      <c r="AS100" s="960"/>
      <c r="AT100" s="961"/>
      <c r="AU100" s="962"/>
      <c r="AV100" s="961"/>
      <c r="AW100" s="963"/>
      <c r="AX100" s="964"/>
      <c r="AY100" s="966"/>
      <c r="AZ100" s="961"/>
      <c r="BA100" s="968"/>
      <c r="BB100" s="341">
        <f t="shared" si="39"/>
        <v>0</v>
      </c>
      <c r="BC100" s="126"/>
      <c r="BD100" s="199">
        <f t="shared" si="40"/>
        <v>0</v>
      </c>
      <c r="BE100" s="127"/>
      <c r="BF100" s="44"/>
      <c r="BG100" s="63"/>
      <c r="BH100" s="46">
        <f t="shared" si="41"/>
        <v>0</v>
      </c>
      <c r="BI100" s="46">
        <f t="shared" si="42"/>
        <v>0</v>
      </c>
      <c r="BJ100" s="46">
        <f t="shared" si="43"/>
        <v>0</v>
      </c>
      <c r="BK100" s="46">
        <f t="shared" si="44"/>
        <v>0</v>
      </c>
      <c r="BL100" s="47">
        <f t="shared" si="45"/>
        <v>0</v>
      </c>
      <c r="BM100" s="47">
        <f t="shared" si="46"/>
        <v>0</v>
      </c>
      <c r="BN100" s="47">
        <f t="shared" si="46"/>
        <v>0</v>
      </c>
      <c r="BO100" s="48">
        <f t="shared" si="46"/>
        <v>0</v>
      </c>
    </row>
    <row r="101" spans="1:67" s="39" customFormat="1" ht="54.75" customHeight="1" thickBot="1">
      <c r="A101" s="981"/>
      <c r="B101" s="969"/>
      <c r="C101" s="979"/>
      <c r="D101" s="80"/>
      <c r="E101" s="53"/>
      <c r="F101" s="73"/>
      <c r="G101" s="70"/>
      <c r="H101" s="73"/>
      <c r="I101" s="73"/>
      <c r="J101" s="73"/>
      <c r="K101" s="73"/>
      <c r="L101" s="73"/>
      <c r="M101" s="73"/>
      <c r="N101" s="73"/>
      <c r="O101" s="73"/>
      <c r="P101" s="70"/>
      <c r="Q101" s="70"/>
      <c r="R101" s="70"/>
      <c r="S101" s="70"/>
      <c r="T101" s="70"/>
      <c r="U101" s="42"/>
      <c r="V101" s="42"/>
      <c r="W101" s="42"/>
      <c r="X101" s="42"/>
      <c r="Y101" s="42"/>
      <c r="Z101" s="42"/>
      <c r="AA101" s="42"/>
      <c r="AB101" s="42"/>
      <c r="AC101" s="42"/>
      <c r="AD101" s="42"/>
      <c r="AE101" s="42"/>
      <c r="AF101" s="74"/>
      <c r="AG101" s="42"/>
      <c r="AH101" s="102"/>
      <c r="AI101" s="42"/>
      <c r="AJ101" s="42"/>
      <c r="AK101" s="972"/>
      <c r="AL101" s="33"/>
      <c r="AM101" s="33"/>
      <c r="AN101" s="64"/>
      <c r="AO101" s="399"/>
      <c r="AP101" s="974"/>
      <c r="AQ101" s="984"/>
      <c r="AR101" s="978"/>
      <c r="AS101" s="960"/>
      <c r="AT101" s="961"/>
      <c r="AU101" s="962"/>
      <c r="AV101" s="961"/>
      <c r="AW101" s="963"/>
      <c r="AX101" s="964"/>
      <c r="AY101" s="967"/>
      <c r="AZ101" s="961"/>
      <c r="BA101" s="968"/>
      <c r="BB101" s="341">
        <f t="shared" si="39"/>
        <v>0</v>
      </c>
      <c r="BC101" s="126"/>
      <c r="BD101" s="199">
        <f t="shared" si="40"/>
        <v>0</v>
      </c>
      <c r="BE101" s="131"/>
      <c r="BF101" s="66"/>
      <c r="BG101" s="52">
        <f>IF(SUM(BO99:BO101)&gt;0,SUM(BC99:BC101)/SUM(BO99:BO101),100%)</f>
        <v>1</v>
      </c>
      <c r="BH101" s="46">
        <f t="shared" si="41"/>
        <v>0</v>
      </c>
      <c r="BI101" s="46">
        <f t="shared" si="42"/>
        <v>0</v>
      </c>
      <c r="BJ101" s="46">
        <f t="shared" si="43"/>
        <v>0</v>
      </c>
      <c r="BK101" s="46">
        <f t="shared" si="44"/>
        <v>0</v>
      </c>
      <c r="BL101" s="47">
        <f t="shared" si="45"/>
        <v>0</v>
      </c>
      <c r="BM101" s="47">
        <f t="shared" si="46"/>
        <v>0</v>
      </c>
      <c r="BN101" s="47">
        <f t="shared" si="46"/>
        <v>0</v>
      </c>
      <c r="BO101" s="48">
        <f t="shared" si="46"/>
        <v>0</v>
      </c>
    </row>
    <row r="102" spans="1:67" s="39" customFormat="1" ht="48" customHeight="1">
      <c r="A102" s="981"/>
      <c r="B102" s="969">
        <f>'[2]PLAN ACCIÓN LÍNEA .'!H41</f>
        <v>0</v>
      </c>
      <c r="C102" s="970" t="e">
        <f>'[2]PLAN ACCIÓN LÍNEA .'!I40+'[2]PLAN ACCIÓN LÍNEA .'!J40</f>
        <v>#REF!</v>
      </c>
      <c r="D102" s="100"/>
      <c r="E102" s="53"/>
      <c r="F102" s="73"/>
      <c r="G102" s="70"/>
      <c r="H102" s="73"/>
      <c r="I102" s="73"/>
      <c r="J102" s="73"/>
      <c r="K102" s="73"/>
      <c r="L102" s="73"/>
      <c r="M102" s="73"/>
      <c r="N102" s="73"/>
      <c r="O102" s="73"/>
      <c r="P102" s="70"/>
      <c r="Q102" s="70"/>
      <c r="R102" s="70"/>
      <c r="S102" s="70"/>
      <c r="T102" s="70"/>
      <c r="U102" s="70"/>
      <c r="V102" s="70"/>
      <c r="W102" s="70"/>
      <c r="X102" s="70"/>
      <c r="Y102" s="70"/>
      <c r="Z102" s="42"/>
      <c r="AA102" s="42"/>
      <c r="AB102" s="42"/>
      <c r="AC102" s="42"/>
      <c r="AD102" s="42"/>
      <c r="AE102" s="42"/>
      <c r="AF102" s="42"/>
      <c r="AG102" s="42"/>
      <c r="AH102" s="102"/>
      <c r="AI102" s="74"/>
      <c r="AJ102" s="74"/>
      <c r="AK102" s="972"/>
      <c r="AL102" s="33"/>
      <c r="AM102" s="33"/>
      <c r="AN102" s="67"/>
      <c r="AO102" s="401"/>
      <c r="AP102" s="973">
        <f>B102</f>
        <v>0</v>
      </c>
      <c r="AQ102" s="984"/>
      <c r="AR102" s="978">
        <f>IF(AQ102&gt;0,AQ102/C102,0)</f>
        <v>0</v>
      </c>
      <c r="AS102" s="960"/>
      <c r="AT102" s="961" t="e">
        <f>IF(#REF!&gt;0,AS102/#REF!,0)</f>
        <v>#REF!</v>
      </c>
      <c r="AU102" s="962">
        <f>'[2]Costo por proyecto'!L344</f>
        <v>0</v>
      </c>
      <c r="AV102" s="961" t="e">
        <f>IF(#REF!&gt;0,AU102/#REF!,0)</f>
        <v>#REF!</v>
      </c>
      <c r="AW102" s="963">
        <f>'[2]Costo por proyecto'!M344</f>
        <v>0</v>
      </c>
      <c r="AX102" s="964" t="e">
        <f>IF(#REF!&gt;0,AW102/#REF!,0)</f>
        <v>#REF!</v>
      </c>
      <c r="AY102" s="965">
        <f>SUM(AW102,AU102,AS102)</f>
        <v>0</v>
      </c>
      <c r="AZ102" s="961">
        <f>IF(AY102&gt;0,(AY102/(#REF!+#REF!+#REF!)),0)</f>
        <v>0</v>
      </c>
      <c r="BA102" s="968">
        <f t="shared" si="38"/>
        <v>0</v>
      </c>
      <c r="BB102" s="341">
        <f t="shared" si="39"/>
        <v>0</v>
      </c>
      <c r="BC102" s="126"/>
      <c r="BD102" s="199">
        <f t="shared" si="40"/>
        <v>0</v>
      </c>
      <c r="BE102" s="127"/>
      <c r="BF102" s="44"/>
      <c r="BG102" s="45"/>
      <c r="BH102" s="36">
        <f t="shared" si="41"/>
        <v>0</v>
      </c>
      <c r="BI102" s="36">
        <f t="shared" si="42"/>
        <v>0</v>
      </c>
      <c r="BJ102" s="36">
        <f t="shared" si="43"/>
        <v>0</v>
      </c>
      <c r="BK102" s="36">
        <f t="shared" si="44"/>
        <v>0</v>
      </c>
      <c r="BL102" s="37">
        <f t="shared" si="45"/>
        <v>0</v>
      </c>
      <c r="BM102" s="37">
        <f t="shared" si="46"/>
        <v>0</v>
      </c>
      <c r="BN102" s="37">
        <f t="shared" si="46"/>
        <v>0</v>
      </c>
      <c r="BO102" s="38">
        <f t="shared" si="46"/>
        <v>0</v>
      </c>
    </row>
    <row r="103" spans="1:67" s="39" customFormat="1" ht="54" customHeight="1">
      <c r="A103" s="981"/>
      <c r="B103" s="969"/>
      <c r="C103" s="971"/>
      <c r="D103" s="40"/>
      <c r="E103" s="53"/>
      <c r="F103" s="73"/>
      <c r="G103" s="70"/>
      <c r="H103" s="73"/>
      <c r="I103" s="73"/>
      <c r="J103" s="73"/>
      <c r="K103" s="73"/>
      <c r="L103" s="73"/>
      <c r="M103" s="73"/>
      <c r="N103" s="73"/>
      <c r="O103" s="73"/>
      <c r="P103" s="70"/>
      <c r="Q103" s="70"/>
      <c r="R103" s="70"/>
      <c r="S103" s="70"/>
      <c r="T103" s="70"/>
      <c r="U103" s="70"/>
      <c r="V103" s="70"/>
      <c r="W103" s="70"/>
      <c r="X103" s="70"/>
      <c r="Y103" s="70"/>
      <c r="Z103" s="42"/>
      <c r="AA103" s="42"/>
      <c r="AB103" s="42"/>
      <c r="AC103" s="42"/>
      <c r="AD103" s="42"/>
      <c r="AE103" s="42"/>
      <c r="AF103" s="74"/>
      <c r="AG103" s="42"/>
      <c r="AH103" s="102"/>
      <c r="AI103" s="74"/>
      <c r="AJ103" s="74"/>
      <c r="AK103" s="972"/>
      <c r="AL103" s="33"/>
      <c r="AM103" s="33"/>
      <c r="AN103" s="62"/>
      <c r="AO103" s="399"/>
      <c r="AP103" s="974"/>
      <c r="AQ103" s="984"/>
      <c r="AR103" s="978"/>
      <c r="AS103" s="960"/>
      <c r="AT103" s="961"/>
      <c r="AU103" s="962"/>
      <c r="AV103" s="961"/>
      <c r="AW103" s="963"/>
      <c r="AX103" s="964"/>
      <c r="AY103" s="966"/>
      <c r="AZ103" s="961"/>
      <c r="BA103" s="968"/>
      <c r="BB103" s="341">
        <f t="shared" si="39"/>
        <v>0</v>
      </c>
      <c r="BC103" s="126"/>
      <c r="BD103" s="199">
        <f t="shared" si="40"/>
        <v>0</v>
      </c>
      <c r="BE103" s="127"/>
      <c r="BF103" s="44"/>
      <c r="BG103" s="52"/>
      <c r="BH103" s="46">
        <f t="shared" si="41"/>
        <v>0</v>
      </c>
      <c r="BI103" s="46">
        <f t="shared" si="42"/>
        <v>0</v>
      </c>
      <c r="BJ103" s="46">
        <f t="shared" si="43"/>
        <v>0</v>
      </c>
      <c r="BK103" s="46">
        <f t="shared" si="44"/>
        <v>0</v>
      </c>
      <c r="BL103" s="47">
        <f t="shared" si="45"/>
        <v>0</v>
      </c>
      <c r="BM103" s="47">
        <f t="shared" si="46"/>
        <v>0</v>
      </c>
      <c r="BN103" s="47">
        <f t="shared" si="46"/>
        <v>0</v>
      </c>
      <c r="BO103" s="48">
        <f t="shared" si="46"/>
        <v>0</v>
      </c>
    </row>
    <row r="104" spans="1:67" s="39" customFormat="1" ht="63.75" customHeight="1">
      <c r="A104" s="981"/>
      <c r="B104" s="969"/>
      <c r="C104" s="979"/>
      <c r="D104" s="49"/>
      <c r="E104" s="53"/>
      <c r="F104" s="73"/>
      <c r="G104" s="70"/>
      <c r="H104" s="73"/>
      <c r="I104" s="73"/>
      <c r="J104" s="73"/>
      <c r="K104" s="73"/>
      <c r="L104" s="73"/>
      <c r="M104" s="73"/>
      <c r="N104" s="73"/>
      <c r="O104" s="73"/>
      <c r="P104" s="70"/>
      <c r="Q104" s="70"/>
      <c r="R104" s="70"/>
      <c r="S104" s="70"/>
      <c r="T104" s="70"/>
      <c r="U104" s="70"/>
      <c r="V104" s="70"/>
      <c r="W104" s="70"/>
      <c r="X104" s="70"/>
      <c r="Y104" s="70"/>
      <c r="Z104" s="42"/>
      <c r="AA104" s="42"/>
      <c r="AB104" s="42"/>
      <c r="AC104" s="42"/>
      <c r="AD104" s="42"/>
      <c r="AE104" s="42"/>
      <c r="AF104" s="74"/>
      <c r="AG104" s="42"/>
      <c r="AH104" s="102"/>
      <c r="AI104" s="74"/>
      <c r="AJ104" s="74"/>
      <c r="AK104" s="972"/>
      <c r="AL104" s="33"/>
      <c r="AM104" s="33"/>
      <c r="AN104" s="64"/>
      <c r="AO104" s="399"/>
      <c r="AP104" s="974"/>
      <c r="AQ104" s="984"/>
      <c r="AR104" s="978"/>
      <c r="AS104" s="960"/>
      <c r="AT104" s="961"/>
      <c r="AU104" s="962"/>
      <c r="AV104" s="961"/>
      <c r="AW104" s="963"/>
      <c r="AX104" s="964"/>
      <c r="AY104" s="967"/>
      <c r="AZ104" s="961"/>
      <c r="BA104" s="968"/>
      <c r="BB104" s="341">
        <f t="shared" si="39"/>
        <v>0</v>
      </c>
      <c r="BC104" s="126"/>
      <c r="BD104" s="199">
        <f t="shared" si="40"/>
        <v>0</v>
      </c>
      <c r="BE104" s="131"/>
      <c r="BF104" s="66"/>
      <c r="BG104" s="52">
        <f>IF(SUM(BO102:BO104)&gt;0,SUM(BC102:BC104)/SUM(BO102:BO104),100%)</f>
        <v>1</v>
      </c>
      <c r="BH104" s="46">
        <f t="shared" si="41"/>
        <v>0</v>
      </c>
      <c r="BI104" s="46">
        <f t="shared" si="42"/>
        <v>0</v>
      </c>
      <c r="BJ104" s="46">
        <f t="shared" si="43"/>
        <v>0</v>
      </c>
      <c r="BK104" s="46">
        <f t="shared" si="44"/>
        <v>0</v>
      </c>
      <c r="BL104" s="47">
        <f t="shared" si="45"/>
        <v>0</v>
      </c>
      <c r="BM104" s="47">
        <f t="shared" si="46"/>
        <v>0</v>
      </c>
      <c r="BN104" s="47">
        <f t="shared" si="46"/>
        <v>0</v>
      </c>
      <c r="BO104" s="48">
        <f t="shared" si="46"/>
        <v>0</v>
      </c>
    </row>
    <row r="105" spans="1:67" s="39" customFormat="1">
      <c r="A105" s="981"/>
      <c r="B105" s="969">
        <f>'[2]PLAN ACCIÓN LÍNEA .'!H42</f>
        <v>0</v>
      </c>
      <c r="C105" s="970"/>
      <c r="D105" s="49"/>
      <c r="E105" s="53"/>
      <c r="F105" s="69"/>
      <c r="G105" s="71"/>
      <c r="H105" s="71"/>
      <c r="I105" s="71"/>
      <c r="J105" s="71"/>
      <c r="K105" s="71"/>
      <c r="L105" s="71"/>
      <c r="M105" s="71"/>
      <c r="N105" s="71"/>
      <c r="O105" s="71"/>
      <c r="P105" s="71"/>
      <c r="Q105" s="71"/>
      <c r="R105" s="71"/>
      <c r="S105" s="71"/>
      <c r="T105" s="71"/>
      <c r="U105" s="72"/>
      <c r="V105" s="72"/>
      <c r="W105" s="72"/>
      <c r="X105" s="72"/>
      <c r="Y105" s="72"/>
      <c r="Z105" s="72"/>
      <c r="AA105" s="72"/>
      <c r="AB105" s="72"/>
      <c r="AC105" s="72"/>
      <c r="AD105" s="72"/>
      <c r="AE105" s="72"/>
      <c r="AF105" s="72"/>
      <c r="AG105" s="72"/>
      <c r="AH105" s="72"/>
      <c r="AI105" s="72"/>
      <c r="AJ105" s="72"/>
      <c r="AK105" s="118"/>
      <c r="AL105" s="33"/>
      <c r="AM105" s="33"/>
      <c r="AN105" s="62"/>
      <c r="AO105" s="399"/>
      <c r="AP105" s="973">
        <f>B105</f>
        <v>0</v>
      </c>
      <c r="AQ105" s="984"/>
      <c r="AR105" s="978">
        <f>IF(AQ105&gt;0,AQ105/C105,0)</f>
        <v>0</v>
      </c>
      <c r="AS105" s="960"/>
      <c r="AT105" s="961" t="e">
        <f>IF(#REF!&gt;0,AS105/#REF!,0)</f>
        <v>#REF!</v>
      </c>
      <c r="AU105" s="962" t="e">
        <f>'[2]Costo por proyecto'!L353</f>
        <v>#REF!</v>
      </c>
      <c r="AV105" s="961" t="e">
        <f>IF(#REF!&gt;0,AU105/#REF!,0)</f>
        <v>#REF!</v>
      </c>
      <c r="AW105" s="963" t="e">
        <f>'[2]Costo por proyecto'!M353</f>
        <v>#REF!</v>
      </c>
      <c r="AX105" s="964" t="e">
        <f>IF(#REF!&gt;0,AW105/#REF!,0)</f>
        <v>#REF!</v>
      </c>
      <c r="AY105" s="965" t="e">
        <f>SUM(AW105,AU105,AS105)</f>
        <v>#REF!</v>
      </c>
      <c r="AZ105" s="961" t="e">
        <f>IF(AY105&gt;0,(AY105/(#REF!+#REF!+#REF!)),0)</f>
        <v>#REF!</v>
      </c>
      <c r="BA105" s="968">
        <f>IF(AR105&gt;0,(AR105/AZ105),0)</f>
        <v>0</v>
      </c>
      <c r="BB105" s="199">
        <f>SUM(F105:AJ105)</f>
        <v>0</v>
      </c>
      <c r="BC105" s="126"/>
      <c r="BD105" s="199">
        <f t="shared" si="40"/>
        <v>0</v>
      </c>
      <c r="BE105" s="127"/>
      <c r="BF105" s="44"/>
      <c r="BG105" s="110"/>
      <c r="BH105" s="46">
        <f>SUM(F105:K105)</f>
        <v>0</v>
      </c>
      <c r="BI105" s="46">
        <f>SUM(P105:Z105)</f>
        <v>0</v>
      </c>
      <c r="BJ105" s="46">
        <f t="shared" si="43"/>
        <v>0</v>
      </c>
      <c r="BK105" s="46">
        <f>SUM(AH105:AJ105)</f>
        <v>0</v>
      </c>
      <c r="BL105" s="47">
        <f>BH105</f>
        <v>0</v>
      </c>
      <c r="BM105" s="47">
        <f t="shared" si="46"/>
        <v>0</v>
      </c>
      <c r="BN105" s="47">
        <f t="shared" si="46"/>
        <v>0</v>
      </c>
      <c r="BO105" s="48">
        <f t="shared" si="46"/>
        <v>0</v>
      </c>
    </row>
    <row r="106" spans="1:67" s="39" customFormat="1">
      <c r="A106" s="981"/>
      <c r="B106" s="969"/>
      <c r="C106" s="971"/>
      <c r="D106" s="49"/>
      <c r="E106" s="53"/>
      <c r="F106" s="69"/>
      <c r="G106" s="71"/>
      <c r="H106" s="71"/>
      <c r="I106" s="71"/>
      <c r="J106" s="71"/>
      <c r="K106" s="71"/>
      <c r="L106" s="71"/>
      <c r="M106" s="71"/>
      <c r="N106" s="71"/>
      <c r="O106" s="71"/>
      <c r="P106" s="71"/>
      <c r="Q106" s="71"/>
      <c r="R106" s="71"/>
      <c r="S106" s="71"/>
      <c r="T106" s="71"/>
      <c r="U106" s="72"/>
      <c r="V106" s="72"/>
      <c r="W106" s="72"/>
      <c r="X106" s="72"/>
      <c r="Y106" s="72"/>
      <c r="Z106" s="72"/>
      <c r="AA106" s="72"/>
      <c r="AB106" s="72"/>
      <c r="AC106" s="72"/>
      <c r="AD106" s="72"/>
      <c r="AE106" s="72"/>
      <c r="AF106" s="72"/>
      <c r="AG106" s="72"/>
      <c r="AH106" s="72"/>
      <c r="AI106" s="72"/>
      <c r="AJ106" s="72"/>
      <c r="AK106" s="118"/>
      <c r="AL106" s="33"/>
      <c r="AM106" s="33"/>
      <c r="AN106" s="62"/>
      <c r="AO106" s="399"/>
      <c r="AP106" s="974"/>
      <c r="AQ106" s="984"/>
      <c r="AR106" s="978"/>
      <c r="AS106" s="960"/>
      <c r="AT106" s="961"/>
      <c r="AU106" s="962"/>
      <c r="AV106" s="961"/>
      <c r="AW106" s="963"/>
      <c r="AX106" s="964"/>
      <c r="AY106" s="966"/>
      <c r="AZ106" s="961"/>
      <c r="BA106" s="968"/>
      <c r="BB106" s="199">
        <f>SUM(F106:AJ106)</f>
        <v>0</v>
      </c>
      <c r="BC106" s="126"/>
      <c r="BD106" s="199">
        <f t="shared" si="40"/>
        <v>0</v>
      </c>
      <c r="BE106" s="127"/>
      <c r="BF106" s="44"/>
      <c r="BG106" s="110"/>
      <c r="BH106" s="46">
        <f>SUM(F106:K106)</f>
        <v>0</v>
      </c>
      <c r="BI106" s="46">
        <f>SUM(P106:Z106)</f>
        <v>0</v>
      </c>
      <c r="BJ106" s="46">
        <f t="shared" si="43"/>
        <v>0</v>
      </c>
      <c r="BK106" s="46">
        <f>SUM(AH106:AJ106)</f>
        <v>0</v>
      </c>
      <c r="BL106" s="47">
        <f>BH106</f>
        <v>0</v>
      </c>
      <c r="BM106" s="47">
        <f t="shared" si="46"/>
        <v>0</v>
      </c>
      <c r="BN106" s="47">
        <f t="shared" si="46"/>
        <v>0</v>
      </c>
      <c r="BO106" s="48">
        <f t="shared" si="46"/>
        <v>0</v>
      </c>
    </row>
    <row r="107" spans="1:67" s="39" customFormat="1" ht="16.2" thickBot="1">
      <c r="A107" s="981"/>
      <c r="B107" s="969"/>
      <c r="C107" s="979"/>
      <c r="D107" s="49"/>
      <c r="E107" s="53"/>
      <c r="F107" s="69"/>
      <c r="G107" s="71"/>
      <c r="H107" s="71"/>
      <c r="I107" s="71"/>
      <c r="J107" s="71"/>
      <c r="K107" s="71"/>
      <c r="L107" s="71"/>
      <c r="M107" s="71"/>
      <c r="N107" s="71"/>
      <c r="O107" s="71"/>
      <c r="P107" s="71"/>
      <c r="Q107" s="71"/>
      <c r="R107" s="71"/>
      <c r="S107" s="71"/>
      <c r="T107" s="71"/>
      <c r="U107" s="72"/>
      <c r="V107" s="72"/>
      <c r="W107" s="72"/>
      <c r="X107" s="72"/>
      <c r="Y107" s="72"/>
      <c r="Z107" s="72"/>
      <c r="AA107" s="72"/>
      <c r="AB107" s="72"/>
      <c r="AC107" s="72"/>
      <c r="AD107" s="72"/>
      <c r="AE107" s="72"/>
      <c r="AF107" s="72"/>
      <c r="AG107" s="72"/>
      <c r="AH107" s="72"/>
      <c r="AI107" s="72"/>
      <c r="AJ107" s="72"/>
      <c r="AK107" s="118"/>
      <c r="AL107" s="33"/>
      <c r="AM107" s="33"/>
      <c r="AN107" s="62"/>
      <c r="AO107" s="399"/>
      <c r="AP107" s="974"/>
      <c r="AQ107" s="984"/>
      <c r="AR107" s="978"/>
      <c r="AS107" s="960"/>
      <c r="AT107" s="961"/>
      <c r="AU107" s="962"/>
      <c r="AV107" s="961"/>
      <c r="AW107" s="963"/>
      <c r="AX107" s="964"/>
      <c r="AY107" s="967"/>
      <c r="AZ107" s="961"/>
      <c r="BA107" s="968"/>
      <c r="BB107" s="199">
        <f>SUM(F107:AJ107)</f>
        <v>0</v>
      </c>
      <c r="BC107" s="126"/>
      <c r="BD107" s="199">
        <f t="shared" si="40"/>
        <v>0</v>
      </c>
      <c r="BE107" s="127"/>
      <c r="BF107" s="44"/>
      <c r="BG107" s="52">
        <f>IF(SUM(BO105:BO107)&gt;0,SUM(BC105:BC107)/SUM(BO105:BO107),100%)</f>
        <v>1</v>
      </c>
      <c r="BH107" s="46">
        <f>SUM(F107:K107)</f>
        <v>0</v>
      </c>
      <c r="BI107" s="46">
        <f>SUM(P107:Z107)</f>
        <v>0</v>
      </c>
      <c r="BJ107" s="46">
        <f t="shared" si="43"/>
        <v>0</v>
      </c>
      <c r="BK107" s="46">
        <f>SUM(AH107:AJ107)</f>
        <v>0</v>
      </c>
      <c r="BL107" s="47">
        <f>BH107</f>
        <v>0</v>
      </c>
      <c r="BM107" s="47">
        <f t="shared" si="46"/>
        <v>0</v>
      </c>
      <c r="BN107" s="47">
        <f t="shared" si="46"/>
        <v>0</v>
      </c>
      <c r="BO107" s="48">
        <f t="shared" si="46"/>
        <v>0</v>
      </c>
    </row>
    <row r="108" spans="1:67" ht="24.75" customHeight="1" thickBot="1">
      <c r="A108" s="132"/>
      <c r="B108" s="133"/>
      <c r="C108" s="134"/>
      <c r="D108" s="84" t="s">
        <v>154</v>
      </c>
      <c r="E108" s="78">
        <f>SUM(E96:E107)</f>
        <v>0</v>
      </c>
      <c r="F108" s="78">
        <f>SUM(F96:F107)</f>
        <v>0</v>
      </c>
      <c r="G108" s="78">
        <f>SUM(G96:G107)+F108</f>
        <v>0</v>
      </c>
      <c r="H108" s="78"/>
      <c r="I108" s="78"/>
      <c r="J108" s="78"/>
      <c r="K108" s="78">
        <f>SUM(K96:K107)+G108</f>
        <v>0</v>
      </c>
      <c r="L108" s="78"/>
      <c r="M108" s="78"/>
      <c r="N108" s="78"/>
      <c r="O108" s="78"/>
      <c r="P108" s="78">
        <f>SUM(P96:P107)+K108</f>
        <v>0</v>
      </c>
      <c r="Q108" s="78"/>
      <c r="R108" s="78"/>
      <c r="S108" s="78"/>
      <c r="T108" s="78"/>
      <c r="U108" s="78">
        <f>SUM(U96:U107)+P108</f>
        <v>0</v>
      </c>
      <c r="V108" s="78"/>
      <c r="W108" s="78"/>
      <c r="X108" s="78"/>
      <c r="Y108" s="78"/>
      <c r="Z108" s="78">
        <f>SUM(Z96:Z107)+U108</f>
        <v>0</v>
      </c>
      <c r="AA108" s="78"/>
      <c r="AB108" s="78"/>
      <c r="AC108" s="78"/>
      <c r="AD108" s="78"/>
      <c r="AE108" s="78"/>
      <c r="AF108" s="78">
        <f>SUM(AF96:AF107)+Z108</f>
        <v>0</v>
      </c>
      <c r="AG108" s="78">
        <f>SUM(AG96:AG107)+AF108</f>
        <v>0</v>
      </c>
      <c r="AH108" s="78" t="e">
        <f>SUM(AH96:AH107)+#REF!</f>
        <v>#REF!</v>
      </c>
      <c r="AI108" s="78" t="e">
        <f>SUM(AI96:AI107)+AH108</f>
        <v>#REF!</v>
      </c>
      <c r="AJ108" s="78" t="e">
        <f>SUM(AJ96:AJ107)+AI108</f>
        <v>#REF!</v>
      </c>
      <c r="AK108" s="97"/>
      <c r="AL108" s="135"/>
      <c r="AM108" s="135"/>
      <c r="AN108" s="136"/>
      <c r="AO108" s="137"/>
      <c r="AP108" s="137"/>
      <c r="AQ108" s="138"/>
      <c r="AR108" s="139"/>
      <c r="AS108" s="139">
        <f>SUM(AS96:AS107)</f>
        <v>0</v>
      </c>
      <c r="AT108" s="139"/>
      <c r="AU108" s="140" t="e">
        <f>SUM(AU96:AU107)</f>
        <v>#REF!</v>
      </c>
      <c r="AV108" s="139"/>
      <c r="AW108" s="141" t="e">
        <f>SUM(AW96:AW107)</f>
        <v>#REF!</v>
      </c>
      <c r="AX108" s="142"/>
      <c r="AY108" s="139" t="e">
        <f>SUM(AY96:AY107)</f>
        <v>#REF!</v>
      </c>
      <c r="AZ108" s="139"/>
      <c r="BA108" s="143"/>
      <c r="BB108" s="144">
        <f>SUM(BB96:BB107)</f>
        <v>0</v>
      </c>
      <c r="BC108" s="144">
        <f>SUM(BC96:BC107)</f>
        <v>0</v>
      </c>
      <c r="BD108" s="198" t="e">
        <f>BC108/BB108</f>
        <v>#DIV/0!</v>
      </c>
      <c r="BE108" s="145"/>
      <c r="BF108" s="146"/>
      <c r="BG108" s="99">
        <f>SUM(BL96:BL107)</f>
        <v>0</v>
      </c>
      <c r="BH108" s="147"/>
    </row>
    <row r="109" spans="1:67" s="39" customFormat="1" ht="27" customHeight="1">
      <c r="A109" s="980" t="e">
        <f>'[2]Costo por proyecto'!A354</f>
        <v>#REF!</v>
      </c>
      <c r="B109" s="969">
        <f>'[2]PLAN ACCIÓN LÍNEA .'!H43</f>
        <v>0</v>
      </c>
      <c r="C109" s="982" t="e">
        <f>'[2]PLAN ACCIÓN LÍNEA .'!I41+'[2]PLAN ACCIÓN LÍNEA .'!J41</f>
        <v>#REF!</v>
      </c>
      <c r="D109" s="148"/>
      <c r="E109" s="30"/>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149"/>
      <c r="AI109" s="149"/>
      <c r="AJ109" s="149"/>
      <c r="AK109" s="983"/>
      <c r="AL109" s="32"/>
      <c r="AM109" s="33"/>
      <c r="AN109" s="62"/>
      <c r="AO109" s="399"/>
      <c r="AP109" s="973">
        <f>B109</f>
        <v>0</v>
      </c>
      <c r="AQ109" s="984"/>
      <c r="AR109" s="978">
        <f>IF(AQ109&gt;0,AQ109/C109,0)</f>
        <v>0</v>
      </c>
      <c r="AS109" s="960"/>
      <c r="AT109" s="961" t="e">
        <f>IF(#REF!&gt;0,AS109/#REF!,0)</f>
        <v>#REF!</v>
      </c>
      <c r="AU109" s="962">
        <f>'[2]Costo por proyecto'!L364</f>
        <v>0</v>
      </c>
      <c r="AV109" s="961" t="e">
        <f>IF(#REF!&gt;0,AU109/#REF!,0)</f>
        <v>#REF!</v>
      </c>
      <c r="AW109" s="963">
        <f>'[2]Costo por proyecto'!M364</f>
        <v>0</v>
      </c>
      <c r="AX109" s="964" t="e">
        <f>IF(#REF!&gt;0,AW109/#REF!,0)</f>
        <v>#REF!</v>
      </c>
      <c r="AY109" s="965">
        <f>SUM(AW109,AU109,AS109)</f>
        <v>0</v>
      </c>
      <c r="AZ109" s="961">
        <f>IF(AY109&gt;0,(AY109/(#REF!+#REF!+#REF!)),0)</f>
        <v>0</v>
      </c>
      <c r="BA109" s="968">
        <f>IF(AR109&gt;0,(AR109/AZ109),0)</f>
        <v>0</v>
      </c>
      <c r="BB109" s="341">
        <f t="shared" ref="BB109:BB120" si="47">SUM(F109:AJ109)</f>
        <v>0</v>
      </c>
      <c r="BC109" s="123"/>
      <c r="BD109" s="199">
        <f t="shared" ref="BD109:BD120" si="48">IF(BB109&gt;0,(BC109/BB109),0%)</f>
        <v>0</v>
      </c>
      <c r="BE109" s="125"/>
      <c r="BF109" s="34"/>
      <c r="BG109" s="45"/>
      <c r="BH109" s="36">
        <f t="shared" ref="BH109:BH119" si="49">SUM(F109:K109)</f>
        <v>0</v>
      </c>
      <c r="BI109" s="36">
        <f t="shared" ref="BI109:BI119" si="50">SUM(P109:Z109)</f>
        <v>0</v>
      </c>
      <c r="BJ109" s="36">
        <f t="shared" ref="BJ109:BJ120" si="51">SUM(AF109:AG109)</f>
        <v>0</v>
      </c>
      <c r="BK109" s="36">
        <f t="shared" ref="BK109:BK119" si="52">SUM(AH109:AJ109)</f>
        <v>0</v>
      </c>
      <c r="BL109" s="37">
        <f t="shared" ref="BL109:BL119" si="53">BH109</f>
        <v>0</v>
      </c>
      <c r="BM109" s="37">
        <f t="shared" ref="BM109:BO119" si="54">BL109+BI109</f>
        <v>0</v>
      </c>
      <c r="BN109" s="37">
        <f t="shared" si="54"/>
        <v>0</v>
      </c>
      <c r="BO109" s="38">
        <f t="shared" si="54"/>
        <v>0</v>
      </c>
    </row>
    <row r="110" spans="1:67" s="39" customFormat="1" ht="28.5" customHeight="1">
      <c r="A110" s="981"/>
      <c r="B110" s="969"/>
      <c r="C110" s="971"/>
      <c r="D110" s="49"/>
      <c r="E110" s="41"/>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972"/>
      <c r="AL110" s="32"/>
      <c r="AM110" s="33"/>
      <c r="AN110" s="62"/>
      <c r="AO110" s="399"/>
      <c r="AP110" s="974"/>
      <c r="AQ110" s="984"/>
      <c r="AR110" s="978"/>
      <c r="AS110" s="960"/>
      <c r="AT110" s="961"/>
      <c r="AU110" s="962"/>
      <c r="AV110" s="961"/>
      <c r="AW110" s="963"/>
      <c r="AX110" s="964"/>
      <c r="AY110" s="966"/>
      <c r="AZ110" s="961"/>
      <c r="BA110" s="968"/>
      <c r="BB110" s="341">
        <f t="shared" si="47"/>
        <v>0</v>
      </c>
      <c r="BC110" s="126"/>
      <c r="BD110" s="199">
        <f t="shared" si="48"/>
        <v>0</v>
      </c>
      <c r="BE110" s="127"/>
      <c r="BF110" s="44"/>
      <c r="BG110" s="63"/>
      <c r="BH110" s="46">
        <f t="shared" si="49"/>
        <v>0</v>
      </c>
      <c r="BI110" s="46">
        <f t="shared" si="50"/>
        <v>0</v>
      </c>
      <c r="BJ110" s="46">
        <f t="shared" si="51"/>
        <v>0</v>
      </c>
      <c r="BK110" s="46">
        <f t="shared" si="52"/>
        <v>0</v>
      </c>
      <c r="BL110" s="47">
        <f t="shared" si="53"/>
        <v>0</v>
      </c>
      <c r="BM110" s="47">
        <f t="shared" si="54"/>
        <v>0</v>
      </c>
      <c r="BN110" s="47">
        <f t="shared" si="54"/>
        <v>0</v>
      </c>
      <c r="BO110" s="48">
        <f t="shared" si="54"/>
        <v>0</v>
      </c>
    </row>
    <row r="111" spans="1:67" s="39" customFormat="1" ht="30" customHeight="1" thickBot="1">
      <c r="A111" s="981"/>
      <c r="B111" s="969"/>
      <c r="C111" s="979"/>
      <c r="D111" s="150"/>
      <c r="E111" s="41"/>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102"/>
      <c r="AI111" s="102"/>
      <c r="AJ111" s="102"/>
      <c r="AK111" s="972"/>
      <c r="AL111" s="32"/>
      <c r="AM111" s="33"/>
      <c r="AN111" s="62"/>
      <c r="AO111" s="399"/>
      <c r="AP111" s="974"/>
      <c r="AQ111" s="984"/>
      <c r="AR111" s="978"/>
      <c r="AS111" s="960"/>
      <c r="AT111" s="961"/>
      <c r="AU111" s="962"/>
      <c r="AV111" s="961"/>
      <c r="AW111" s="963"/>
      <c r="AX111" s="964"/>
      <c r="AY111" s="967"/>
      <c r="AZ111" s="961"/>
      <c r="BA111" s="968"/>
      <c r="BB111" s="341">
        <f t="shared" si="47"/>
        <v>0</v>
      </c>
      <c r="BC111" s="128"/>
      <c r="BD111" s="199">
        <f t="shared" si="48"/>
        <v>0</v>
      </c>
      <c r="BE111" s="127"/>
      <c r="BF111" s="44"/>
      <c r="BG111" s="52">
        <f>IF(SUM(BL109:BL111)&gt;0,SUM(BC109:BC111)/SUM(BL109:BL111),100%)</f>
        <v>1</v>
      </c>
      <c r="BH111" s="46">
        <f t="shared" si="49"/>
        <v>0</v>
      </c>
      <c r="BI111" s="46">
        <f t="shared" si="50"/>
        <v>0</v>
      </c>
      <c r="BJ111" s="46">
        <f t="shared" si="51"/>
        <v>0</v>
      </c>
      <c r="BK111" s="46">
        <f t="shared" si="52"/>
        <v>0</v>
      </c>
      <c r="BL111" s="47">
        <f t="shared" si="53"/>
        <v>0</v>
      </c>
      <c r="BM111" s="47">
        <f t="shared" si="54"/>
        <v>0</v>
      </c>
      <c r="BN111" s="47">
        <f t="shared" si="54"/>
        <v>0</v>
      </c>
      <c r="BO111" s="48">
        <f t="shared" si="54"/>
        <v>0</v>
      </c>
    </row>
    <row r="112" spans="1:67" s="39" customFormat="1" ht="25.5" customHeight="1">
      <c r="A112" s="981"/>
      <c r="B112" s="969">
        <f>'[2]PLAN ACCIÓN LÍNEA .'!H44</f>
        <v>0</v>
      </c>
      <c r="C112" s="970" t="e">
        <f>'[2]PLAN ACCIÓN LÍNEA .'!I42+'[2]PLAN ACCIÓN LÍNEA .'!J42</f>
        <v>#REF!</v>
      </c>
      <c r="D112" s="40"/>
      <c r="E112" s="129"/>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102"/>
      <c r="AI112" s="102"/>
      <c r="AJ112" s="102"/>
      <c r="AK112" s="972"/>
      <c r="AL112" s="56"/>
      <c r="AM112" s="57"/>
      <c r="AN112" s="67"/>
      <c r="AO112" s="401"/>
      <c r="AP112" s="973">
        <f>B112</f>
        <v>0</v>
      </c>
      <c r="AQ112" s="975"/>
      <c r="AR112" s="978">
        <f>IF(AQ112&gt;0,AQ112/C112,0)</f>
        <v>0</v>
      </c>
      <c r="AS112" s="960"/>
      <c r="AT112" s="961" t="e">
        <f>IF(#REF!&gt;0,AS112/#REF!,0)</f>
        <v>#REF!</v>
      </c>
      <c r="AU112" s="962">
        <f>'[2]Costo por proyecto'!L373</f>
        <v>0</v>
      </c>
      <c r="AV112" s="961" t="e">
        <f>IF(#REF!&gt;0,AU112/#REF!,0)</f>
        <v>#REF!</v>
      </c>
      <c r="AW112" s="963">
        <f>'[2]Costo por proyecto'!M373</f>
        <v>0</v>
      </c>
      <c r="AX112" s="964" t="e">
        <f>IF(#REF!&gt;0,AW112/#REF!,0)</f>
        <v>#REF!</v>
      </c>
      <c r="AY112" s="965">
        <f>SUM(AW112,AU112,AS112)</f>
        <v>0</v>
      </c>
      <c r="AZ112" s="961">
        <f>IF(AY112&gt;0,(AY112/(#REF!+#REF!+#REF!)),0)</f>
        <v>0</v>
      </c>
      <c r="BA112" s="968">
        <f>IF(AR112&gt;0,(AR112/AZ112),0)</f>
        <v>0</v>
      </c>
      <c r="BB112" s="341">
        <f t="shared" si="47"/>
        <v>0</v>
      </c>
      <c r="BC112" s="151"/>
      <c r="BD112" s="199">
        <f t="shared" si="48"/>
        <v>0</v>
      </c>
      <c r="BE112" s="130"/>
      <c r="BF112" s="59"/>
      <c r="BG112" s="45"/>
      <c r="BH112" s="36">
        <f t="shared" si="49"/>
        <v>0</v>
      </c>
      <c r="BI112" s="36">
        <f t="shared" si="50"/>
        <v>0</v>
      </c>
      <c r="BJ112" s="36">
        <f t="shared" si="51"/>
        <v>0</v>
      </c>
      <c r="BK112" s="36">
        <f t="shared" si="52"/>
        <v>0</v>
      </c>
      <c r="BL112" s="37">
        <f t="shared" si="53"/>
        <v>0</v>
      </c>
      <c r="BM112" s="37">
        <f t="shared" si="54"/>
        <v>0</v>
      </c>
      <c r="BN112" s="37">
        <f t="shared" si="54"/>
        <v>0</v>
      </c>
      <c r="BO112" s="38">
        <f t="shared" si="54"/>
        <v>0</v>
      </c>
    </row>
    <row r="113" spans="1:67" s="39" customFormat="1" ht="29.25" customHeight="1">
      <c r="A113" s="981"/>
      <c r="B113" s="969"/>
      <c r="C113" s="971"/>
      <c r="D113" s="40"/>
      <c r="E113" s="41"/>
      <c r="F113" s="104"/>
      <c r="G113" s="104"/>
      <c r="H113" s="104"/>
      <c r="I113" s="104"/>
      <c r="J113" s="104"/>
      <c r="K113" s="104"/>
      <c r="L113" s="42"/>
      <c r="M113" s="42"/>
      <c r="N113" s="42"/>
      <c r="O113" s="42"/>
      <c r="P113" s="42"/>
      <c r="Q113" s="42"/>
      <c r="R113" s="42"/>
      <c r="S113" s="42"/>
      <c r="T113" s="42"/>
      <c r="U113" s="104"/>
      <c r="V113" s="104"/>
      <c r="W113" s="104"/>
      <c r="X113" s="104"/>
      <c r="Y113" s="104"/>
      <c r="Z113" s="104"/>
      <c r="AA113" s="104"/>
      <c r="AB113" s="104"/>
      <c r="AC113" s="104"/>
      <c r="AD113" s="104"/>
      <c r="AE113" s="104"/>
      <c r="AF113" s="104"/>
      <c r="AG113" s="104"/>
      <c r="AH113" s="42"/>
      <c r="AI113" s="42"/>
      <c r="AJ113" s="42"/>
      <c r="AK113" s="972"/>
      <c r="AL113" s="32"/>
      <c r="AM113" s="33"/>
      <c r="AN113" s="62"/>
      <c r="AO113" s="399"/>
      <c r="AP113" s="974"/>
      <c r="AQ113" s="976"/>
      <c r="AR113" s="978"/>
      <c r="AS113" s="960"/>
      <c r="AT113" s="961"/>
      <c r="AU113" s="962"/>
      <c r="AV113" s="961"/>
      <c r="AW113" s="963"/>
      <c r="AX113" s="964"/>
      <c r="AY113" s="966"/>
      <c r="AZ113" s="961"/>
      <c r="BA113" s="968"/>
      <c r="BB113" s="341">
        <f t="shared" si="47"/>
        <v>0</v>
      </c>
      <c r="BC113" s="126"/>
      <c r="BD113" s="199">
        <f t="shared" si="48"/>
        <v>0</v>
      </c>
      <c r="BE113" s="127"/>
      <c r="BF113" s="44"/>
      <c r="BG113" s="63"/>
      <c r="BH113" s="46">
        <f t="shared" si="49"/>
        <v>0</v>
      </c>
      <c r="BI113" s="46">
        <f t="shared" si="50"/>
        <v>0</v>
      </c>
      <c r="BJ113" s="46">
        <f t="shared" si="51"/>
        <v>0</v>
      </c>
      <c r="BK113" s="46">
        <f t="shared" si="52"/>
        <v>0</v>
      </c>
      <c r="BL113" s="47">
        <f t="shared" si="53"/>
        <v>0</v>
      </c>
      <c r="BM113" s="47">
        <f t="shared" si="54"/>
        <v>0</v>
      </c>
      <c r="BN113" s="47">
        <f t="shared" si="54"/>
        <v>0</v>
      </c>
      <c r="BO113" s="48">
        <f t="shared" si="54"/>
        <v>0</v>
      </c>
    </row>
    <row r="114" spans="1:67" s="39" customFormat="1" ht="27.75" customHeight="1" thickBot="1">
      <c r="A114" s="981"/>
      <c r="B114" s="969"/>
      <c r="C114" s="979"/>
      <c r="D114" s="40"/>
      <c r="E114" s="53"/>
      <c r="F114" s="73"/>
      <c r="G114" s="70"/>
      <c r="H114" s="70"/>
      <c r="I114" s="70"/>
      <c r="J114" s="70"/>
      <c r="K114" s="70"/>
      <c r="L114" s="70"/>
      <c r="M114" s="70"/>
      <c r="N114" s="70"/>
      <c r="O114" s="70"/>
      <c r="P114" s="42"/>
      <c r="Q114" s="42"/>
      <c r="R114" s="42"/>
      <c r="S114" s="42"/>
      <c r="T114" s="42"/>
      <c r="U114" s="74"/>
      <c r="V114" s="74"/>
      <c r="W114" s="74"/>
      <c r="X114" s="74"/>
      <c r="Y114" s="74"/>
      <c r="Z114" s="74"/>
      <c r="AA114" s="74"/>
      <c r="AB114" s="74"/>
      <c r="AC114" s="74"/>
      <c r="AD114" s="74"/>
      <c r="AE114" s="74"/>
      <c r="AF114" s="74"/>
      <c r="AG114" s="74"/>
      <c r="AH114" s="42"/>
      <c r="AI114" s="42"/>
      <c r="AJ114" s="42"/>
      <c r="AK114" s="972"/>
      <c r="AL114" s="33"/>
      <c r="AM114" s="33"/>
      <c r="AN114" s="64"/>
      <c r="AO114" s="399"/>
      <c r="AP114" s="974"/>
      <c r="AQ114" s="977"/>
      <c r="AR114" s="978"/>
      <c r="AS114" s="960"/>
      <c r="AT114" s="961"/>
      <c r="AU114" s="962"/>
      <c r="AV114" s="961"/>
      <c r="AW114" s="963"/>
      <c r="AX114" s="964"/>
      <c r="AY114" s="967"/>
      <c r="AZ114" s="961"/>
      <c r="BA114" s="968"/>
      <c r="BB114" s="341">
        <f t="shared" si="47"/>
        <v>0</v>
      </c>
      <c r="BC114" s="126"/>
      <c r="BD114" s="199">
        <f t="shared" si="48"/>
        <v>0</v>
      </c>
      <c r="BE114" s="131"/>
      <c r="BF114" s="66"/>
      <c r="BG114" s="52">
        <f>IF(SUM(BL112:BL114)&gt;0,SUM(BC112:BC114)/SUM(BL112:BL114),100%)</f>
        <v>1</v>
      </c>
      <c r="BH114" s="46">
        <f t="shared" si="49"/>
        <v>0</v>
      </c>
      <c r="BI114" s="46">
        <f t="shared" si="50"/>
        <v>0</v>
      </c>
      <c r="BJ114" s="46">
        <f t="shared" si="51"/>
        <v>0</v>
      </c>
      <c r="BK114" s="46">
        <f t="shared" si="52"/>
        <v>0</v>
      </c>
      <c r="BL114" s="47">
        <f t="shared" si="53"/>
        <v>0</v>
      </c>
      <c r="BM114" s="47">
        <f t="shared" si="54"/>
        <v>0</v>
      </c>
      <c r="BN114" s="47">
        <f t="shared" si="54"/>
        <v>0</v>
      </c>
      <c r="BO114" s="48">
        <f t="shared" si="54"/>
        <v>0</v>
      </c>
    </row>
    <row r="115" spans="1:67" s="39" customFormat="1" ht="21.75" customHeight="1">
      <c r="A115" s="981"/>
      <c r="B115" s="969" t="e">
        <f>'[2]PLAN ACCIÓN LÍNEA .'!H47</f>
        <v>#REF!</v>
      </c>
      <c r="C115" s="970" t="e">
        <f>'[2]PLAN ACCIÓN LÍNEA .'!I43+'[2]PLAN ACCIÓN LÍNEA .'!J43</f>
        <v>#REF!</v>
      </c>
      <c r="D115" s="100"/>
      <c r="E115" s="53"/>
      <c r="F115" s="73"/>
      <c r="G115" s="70"/>
      <c r="H115" s="70"/>
      <c r="I115" s="70"/>
      <c r="J115" s="70"/>
      <c r="K115" s="70"/>
      <c r="L115" s="70"/>
      <c r="M115" s="70"/>
      <c r="N115" s="70"/>
      <c r="O115" s="70"/>
      <c r="P115" s="42"/>
      <c r="Q115" s="42"/>
      <c r="R115" s="42"/>
      <c r="S115" s="42"/>
      <c r="T115" s="42"/>
      <c r="U115" s="42"/>
      <c r="V115" s="42"/>
      <c r="W115" s="42"/>
      <c r="X115" s="42"/>
      <c r="Y115" s="42"/>
      <c r="Z115" s="42"/>
      <c r="AA115" s="42"/>
      <c r="AB115" s="42"/>
      <c r="AC115" s="42"/>
      <c r="AD115" s="42"/>
      <c r="AE115" s="42"/>
      <c r="AF115" s="42"/>
      <c r="AG115" s="42"/>
      <c r="AH115" s="74"/>
      <c r="AI115" s="74"/>
      <c r="AJ115" s="74"/>
      <c r="AK115" s="972"/>
      <c r="AL115" s="33"/>
      <c r="AM115" s="33"/>
      <c r="AN115" s="67"/>
      <c r="AO115" s="401"/>
      <c r="AP115" s="973" t="e">
        <f>B115</f>
        <v>#REF!</v>
      </c>
      <c r="AQ115" s="975"/>
      <c r="AR115" s="978">
        <f>IF(AQ115&gt;0,AQ115/C115,0)</f>
        <v>0</v>
      </c>
      <c r="AS115" s="960"/>
      <c r="AT115" s="961" t="e">
        <f>IF(#REF!&gt;0,AS115/#REF!,0)</f>
        <v>#REF!</v>
      </c>
      <c r="AU115" s="962">
        <f>'[2]Costo por proyecto'!L382</f>
        <v>0</v>
      </c>
      <c r="AV115" s="961" t="e">
        <f>IF(#REF!&gt;0,AU115/#REF!,0)</f>
        <v>#REF!</v>
      </c>
      <c r="AW115" s="963">
        <f>'[2]Costo por proyecto'!M382</f>
        <v>0</v>
      </c>
      <c r="AX115" s="964" t="e">
        <f>IF(#REF!&gt;0,AW115/#REF!,0)</f>
        <v>#REF!</v>
      </c>
      <c r="AY115" s="965">
        <f>SUM(AW115,AU115,AS115)</f>
        <v>0</v>
      </c>
      <c r="AZ115" s="961">
        <f>IF(AY115&gt;0,(AY115/(#REF!+#REF!+#REF!)),0)</f>
        <v>0</v>
      </c>
      <c r="BA115" s="968">
        <f>IF(AR115&gt;0,(AR115/AZ115),0)</f>
        <v>0</v>
      </c>
      <c r="BB115" s="199">
        <f t="shared" si="47"/>
        <v>0</v>
      </c>
      <c r="BC115" s="126"/>
      <c r="BD115" s="199">
        <f t="shared" si="48"/>
        <v>0</v>
      </c>
      <c r="BE115" s="127"/>
      <c r="BF115" s="44"/>
      <c r="BG115" s="45"/>
      <c r="BH115" s="36">
        <f t="shared" si="49"/>
        <v>0</v>
      </c>
      <c r="BI115" s="36">
        <f t="shared" si="50"/>
        <v>0</v>
      </c>
      <c r="BJ115" s="36">
        <f t="shared" si="51"/>
        <v>0</v>
      </c>
      <c r="BK115" s="36">
        <f t="shared" si="52"/>
        <v>0</v>
      </c>
      <c r="BL115" s="37">
        <f t="shared" si="53"/>
        <v>0</v>
      </c>
      <c r="BM115" s="37">
        <f t="shared" si="54"/>
        <v>0</v>
      </c>
      <c r="BN115" s="37">
        <f t="shared" si="54"/>
        <v>0</v>
      </c>
      <c r="BO115" s="38">
        <f t="shared" si="54"/>
        <v>0</v>
      </c>
    </row>
    <row r="116" spans="1:67" s="39" customFormat="1" ht="55.5" customHeight="1" thickBot="1">
      <c r="A116" s="981"/>
      <c r="B116" s="969"/>
      <c r="C116" s="971"/>
      <c r="D116" s="40"/>
      <c r="E116" s="53"/>
      <c r="F116" s="73"/>
      <c r="G116" s="70"/>
      <c r="H116" s="70"/>
      <c r="I116" s="70"/>
      <c r="J116" s="70"/>
      <c r="K116" s="70"/>
      <c r="L116" s="70"/>
      <c r="M116" s="70"/>
      <c r="N116" s="70"/>
      <c r="O116" s="70"/>
      <c r="P116" s="42"/>
      <c r="Q116" s="42"/>
      <c r="R116" s="42"/>
      <c r="S116" s="42"/>
      <c r="T116" s="42"/>
      <c r="U116" s="74"/>
      <c r="V116" s="74"/>
      <c r="W116" s="74"/>
      <c r="X116" s="74"/>
      <c r="Y116" s="74"/>
      <c r="Z116" s="74"/>
      <c r="AA116" s="74"/>
      <c r="AB116" s="74"/>
      <c r="AC116" s="74"/>
      <c r="AD116" s="74"/>
      <c r="AE116" s="74"/>
      <c r="AF116" s="74"/>
      <c r="AG116" s="74"/>
      <c r="AH116" s="74"/>
      <c r="AI116" s="74"/>
      <c r="AJ116" s="74"/>
      <c r="AK116" s="972"/>
      <c r="AL116" s="33"/>
      <c r="AM116" s="33"/>
      <c r="AN116" s="62"/>
      <c r="AO116" s="399"/>
      <c r="AP116" s="974"/>
      <c r="AQ116" s="976"/>
      <c r="AR116" s="978"/>
      <c r="AS116" s="960"/>
      <c r="AT116" s="961"/>
      <c r="AU116" s="962"/>
      <c r="AV116" s="961"/>
      <c r="AW116" s="963"/>
      <c r="AX116" s="964"/>
      <c r="AY116" s="966"/>
      <c r="AZ116" s="961"/>
      <c r="BA116" s="968"/>
      <c r="BB116" s="199">
        <f t="shared" si="47"/>
        <v>0</v>
      </c>
      <c r="BC116" s="126"/>
      <c r="BD116" s="199">
        <f t="shared" si="48"/>
        <v>0</v>
      </c>
      <c r="BE116" s="127"/>
      <c r="BF116" s="44"/>
      <c r="BG116" s="63"/>
      <c r="BH116" s="46">
        <f t="shared" si="49"/>
        <v>0</v>
      </c>
      <c r="BI116" s="46">
        <f t="shared" si="50"/>
        <v>0</v>
      </c>
      <c r="BJ116" s="46">
        <f t="shared" si="51"/>
        <v>0</v>
      </c>
      <c r="BK116" s="46">
        <f t="shared" si="52"/>
        <v>0</v>
      </c>
      <c r="BL116" s="47">
        <f t="shared" si="53"/>
        <v>0</v>
      </c>
      <c r="BM116" s="47">
        <f t="shared" si="54"/>
        <v>0</v>
      </c>
      <c r="BN116" s="47">
        <f t="shared" si="54"/>
        <v>0</v>
      </c>
      <c r="BO116" s="48">
        <f t="shared" si="54"/>
        <v>0</v>
      </c>
    </row>
    <row r="117" spans="1:67" s="39" customFormat="1" ht="30.75" customHeight="1">
      <c r="A117" s="981"/>
      <c r="B117" s="969"/>
      <c r="C117" s="971"/>
      <c r="D117" s="49"/>
      <c r="E117" s="53"/>
      <c r="F117" s="73"/>
      <c r="G117" s="70"/>
      <c r="H117" s="70"/>
      <c r="I117" s="70"/>
      <c r="J117" s="70"/>
      <c r="K117" s="70"/>
      <c r="L117" s="70"/>
      <c r="M117" s="70"/>
      <c r="N117" s="70"/>
      <c r="O117" s="70"/>
      <c r="P117" s="42"/>
      <c r="Q117" s="42"/>
      <c r="R117" s="42"/>
      <c r="S117" s="42"/>
      <c r="T117" s="42"/>
      <c r="U117" s="74"/>
      <c r="V117" s="74"/>
      <c r="W117" s="74"/>
      <c r="X117" s="74"/>
      <c r="Y117" s="74"/>
      <c r="Z117" s="74"/>
      <c r="AA117" s="74"/>
      <c r="AB117" s="74"/>
      <c r="AC117" s="74"/>
      <c r="AD117" s="74"/>
      <c r="AE117" s="74"/>
      <c r="AF117" s="74"/>
      <c r="AG117" s="74"/>
      <c r="AH117" s="74"/>
      <c r="AI117" s="74"/>
      <c r="AJ117" s="74"/>
      <c r="AK117" s="972"/>
      <c r="AL117" s="33"/>
      <c r="AM117" s="33"/>
      <c r="AN117" s="62"/>
      <c r="AO117" s="399"/>
      <c r="AP117" s="974"/>
      <c r="AQ117" s="977"/>
      <c r="AR117" s="978"/>
      <c r="AS117" s="960"/>
      <c r="AT117" s="961"/>
      <c r="AU117" s="962"/>
      <c r="AV117" s="961"/>
      <c r="AW117" s="963"/>
      <c r="AX117" s="964"/>
      <c r="AY117" s="967"/>
      <c r="AZ117" s="961"/>
      <c r="BA117" s="968"/>
      <c r="BB117" s="199">
        <f t="shared" si="47"/>
        <v>0</v>
      </c>
      <c r="BC117" s="126"/>
      <c r="BD117" s="199"/>
      <c r="BE117" s="127"/>
      <c r="BF117" s="44"/>
      <c r="BG117" s="52">
        <f>IF(SUM(BL115:BL117)&gt;0,SUM(BC115:BC117)/SUM(BL115:BL117),100%)</f>
        <v>1</v>
      </c>
      <c r="BH117" s="36">
        <f t="shared" si="49"/>
        <v>0</v>
      </c>
      <c r="BI117" s="36">
        <f t="shared" si="50"/>
        <v>0</v>
      </c>
      <c r="BJ117" s="36">
        <f t="shared" si="51"/>
        <v>0</v>
      </c>
      <c r="BK117" s="36">
        <f t="shared" si="52"/>
        <v>0</v>
      </c>
      <c r="BL117" s="37">
        <f t="shared" si="53"/>
        <v>0</v>
      </c>
      <c r="BM117" s="37">
        <f t="shared" si="54"/>
        <v>0</v>
      </c>
      <c r="BN117" s="37">
        <f t="shared" si="54"/>
        <v>0</v>
      </c>
      <c r="BO117" s="38">
        <f t="shared" si="54"/>
        <v>0</v>
      </c>
    </row>
    <row r="118" spans="1:67" s="39" customFormat="1" ht="21.75" customHeight="1">
      <c r="A118" s="981"/>
      <c r="B118" s="969" t="e">
        <f>'[2]PLAN ACCIÓN LÍNEA .'!H48</f>
        <v>#REF!</v>
      </c>
      <c r="C118" s="970" t="e">
        <f>'[2]PLAN ACCIÓN LÍNEA .'!I44+'[2]PLAN ACCIÓN LÍNEA .'!J44</f>
        <v>#REF!</v>
      </c>
      <c r="D118" s="49"/>
      <c r="E118" s="53"/>
      <c r="F118" s="73"/>
      <c r="G118" s="70"/>
      <c r="H118" s="70"/>
      <c r="I118" s="70"/>
      <c r="J118" s="70"/>
      <c r="K118" s="70"/>
      <c r="L118" s="70"/>
      <c r="M118" s="70"/>
      <c r="N118" s="70"/>
      <c r="O118" s="70"/>
      <c r="P118" s="70"/>
      <c r="Q118" s="70"/>
      <c r="R118" s="70"/>
      <c r="S118" s="70"/>
      <c r="T118" s="70"/>
      <c r="U118" s="74"/>
      <c r="V118" s="74"/>
      <c r="W118" s="74"/>
      <c r="X118" s="74"/>
      <c r="Y118" s="74"/>
      <c r="Z118" s="74"/>
      <c r="AA118" s="74"/>
      <c r="AB118" s="74"/>
      <c r="AC118" s="74"/>
      <c r="AD118" s="74"/>
      <c r="AE118" s="74"/>
      <c r="AF118" s="74"/>
      <c r="AG118" s="74"/>
      <c r="AH118" s="74"/>
      <c r="AI118" s="74"/>
      <c r="AJ118" s="74"/>
      <c r="AK118" s="972"/>
      <c r="AL118" s="33"/>
      <c r="AM118" s="33"/>
      <c r="AN118" s="62"/>
      <c r="AO118" s="399"/>
      <c r="AP118" s="973" t="e">
        <f>B118</f>
        <v>#REF!</v>
      </c>
      <c r="AQ118" s="975"/>
      <c r="AR118" s="978">
        <f>IF(AQ118&gt;0,AQ118/C118,0)</f>
        <v>0</v>
      </c>
      <c r="AS118" s="960"/>
      <c r="AT118" s="961" t="e">
        <f>IF(#REF!&gt;0,AS118/#REF!,0)</f>
        <v>#REF!</v>
      </c>
      <c r="AU118" s="962" t="e">
        <f>'[2]Costo por proyecto'!L391</f>
        <v>#REF!</v>
      </c>
      <c r="AV118" s="961" t="e">
        <f>IF(#REF!&gt;0,AU118/#REF!,0)</f>
        <v>#REF!</v>
      </c>
      <c r="AW118" s="963" t="e">
        <f>'[2]Costo por proyecto'!M391</f>
        <v>#REF!</v>
      </c>
      <c r="AX118" s="964" t="e">
        <f>IF(#REF!&gt;0,AW118/#REF!,0)</f>
        <v>#REF!</v>
      </c>
      <c r="AY118" s="965" t="e">
        <f>SUM(AW118,AU118,AS118)</f>
        <v>#REF!</v>
      </c>
      <c r="AZ118" s="961" t="e">
        <f>IF(AY118&gt;0,(AY118/(#REF!+#REF!+#REF!)),0)</f>
        <v>#REF!</v>
      </c>
      <c r="BA118" s="968">
        <f>IF(AR118&gt;0,(AR118/AZ118),0)</f>
        <v>0</v>
      </c>
      <c r="BB118" s="199">
        <f t="shared" si="47"/>
        <v>0</v>
      </c>
      <c r="BC118" s="126"/>
      <c r="BD118" s="199">
        <f t="shared" si="48"/>
        <v>0</v>
      </c>
      <c r="BE118" s="127"/>
      <c r="BF118" s="44"/>
      <c r="BG118" s="63"/>
      <c r="BH118" s="46">
        <f t="shared" si="49"/>
        <v>0</v>
      </c>
      <c r="BI118" s="46">
        <f t="shared" si="50"/>
        <v>0</v>
      </c>
      <c r="BJ118" s="46">
        <f t="shared" si="51"/>
        <v>0</v>
      </c>
      <c r="BK118" s="46">
        <f t="shared" si="52"/>
        <v>0</v>
      </c>
      <c r="BL118" s="47">
        <f t="shared" si="53"/>
        <v>0</v>
      </c>
      <c r="BM118" s="47">
        <f t="shared" si="54"/>
        <v>0</v>
      </c>
      <c r="BN118" s="47">
        <f t="shared" si="54"/>
        <v>0</v>
      </c>
      <c r="BO118" s="48">
        <f t="shared" si="54"/>
        <v>0</v>
      </c>
    </row>
    <row r="119" spans="1:67" s="39" customFormat="1">
      <c r="A119" s="981"/>
      <c r="B119" s="969"/>
      <c r="C119" s="971"/>
      <c r="D119" s="49"/>
      <c r="E119" s="53"/>
      <c r="F119" s="73"/>
      <c r="G119" s="70"/>
      <c r="H119" s="70"/>
      <c r="I119" s="70"/>
      <c r="J119" s="70"/>
      <c r="K119" s="70"/>
      <c r="L119" s="70"/>
      <c r="M119" s="70"/>
      <c r="N119" s="70"/>
      <c r="O119" s="70"/>
      <c r="P119" s="70"/>
      <c r="Q119" s="70"/>
      <c r="R119" s="70"/>
      <c r="S119" s="70"/>
      <c r="T119" s="70"/>
      <c r="U119" s="74"/>
      <c r="V119" s="74"/>
      <c r="W119" s="74"/>
      <c r="X119" s="74"/>
      <c r="Y119" s="74"/>
      <c r="Z119" s="74"/>
      <c r="AA119" s="74"/>
      <c r="AB119" s="74"/>
      <c r="AC119" s="74"/>
      <c r="AD119" s="74"/>
      <c r="AE119" s="74"/>
      <c r="AF119" s="74"/>
      <c r="AG119" s="74"/>
      <c r="AH119" s="74"/>
      <c r="AI119" s="74"/>
      <c r="AJ119" s="74"/>
      <c r="AK119" s="972"/>
      <c r="AL119" s="33"/>
      <c r="AM119" s="33"/>
      <c r="AN119" s="62"/>
      <c r="AO119" s="399"/>
      <c r="AP119" s="974"/>
      <c r="AQ119" s="976"/>
      <c r="AR119" s="978"/>
      <c r="AS119" s="960"/>
      <c r="AT119" s="961"/>
      <c r="AU119" s="962"/>
      <c r="AV119" s="961"/>
      <c r="AW119" s="963"/>
      <c r="AX119" s="964"/>
      <c r="AY119" s="966"/>
      <c r="AZ119" s="961"/>
      <c r="BA119" s="968"/>
      <c r="BB119" s="199">
        <f t="shared" si="47"/>
        <v>0</v>
      </c>
      <c r="BC119" s="126"/>
      <c r="BD119" s="199">
        <f t="shared" si="48"/>
        <v>0</v>
      </c>
      <c r="BE119" s="127"/>
      <c r="BF119" s="44"/>
      <c r="BG119" s="63"/>
      <c r="BH119" s="46">
        <f t="shared" si="49"/>
        <v>0</v>
      </c>
      <c r="BI119" s="46">
        <f t="shared" si="50"/>
        <v>0</v>
      </c>
      <c r="BJ119" s="46">
        <f t="shared" si="51"/>
        <v>0</v>
      </c>
      <c r="BK119" s="46">
        <f t="shared" si="52"/>
        <v>0</v>
      </c>
      <c r="BL119" s="47">
        <f t="shared" si="53"/>
        <v>0</v>
      </c>
      <c r="BM119" s="47">
        <f t="shared" si="54"/>
        <v>0</v>
      </c>
      <c r="BN119" s="47">
        <f t="shared" si="54"/>
        <v>0</v>
      </c>
      <c r="BO119" s="48">
        <f t="shared" si="54"/>
        <v>0</v>
      </c>
    </row>
    <row r="120" spans="1:67" s="39" customFormat="1" ht="16.2" thickBot="1">
      <c r="A120" s="981"/>
      <c r="B120" s="969"/>
      <c r="C120" s="971"/>
      <c r="D120" s="113"/>
      <c r="E120" s="114"/>
      <c r="F120" s="73"/>
      <c r="G120" s="70"/>
      <c r="H120" s="70"/>
      <c r="I120" s="70"/>
      <c r="J120" s="70"/>
      <c r="K120" s="70"/>
      <c r="L120" s="70"/>
      <c r="M120" s="70"/>
      <c r="N120" s="70"/>
      <c r="O120" s="70"/>
      <c r="P120" s="70"/>
      <c r="Q120" s="70"/>
      <c r="R120" s="70"/>
      <c r="S120" s="70"/>
      <c r="T120" s="70"/>
      <c r="U120" s="74"/>
      <c r="V120" s="74"/>
      <c r="W120" s="74"/>
      <c r="X120" s="74"/>
      <c r="Y120" s="74"/>
      <c r="Z120" s="74"/>
      <c r="AA120" s="74"/>
      <c r="AB120" s="74"/>
      <c r="AC120" s="74"/>
      <c r="AD120" s="74"/>
      <c r="AE120" s="74"/>
      <c r="AF120" s="74"/>
      <c r="AG120" s="74"/>
      <c r="AH120" s="74"/>
      <c r="AI120" s="74"/>
      <c r="AJ120" s="74"/>
      <c r="AK120" s="972"/>
      <c r="AL120" s="33"/>
      <c r="AM120" s="33"/>
      <c r="AN120" s="62"/>
      <c r="AO120" s="399"/>
      <c r="AP120" s="974"/>
      <c r="AQ120" s="977"/>
      <c r="AR120" s="978"/>
      <c r="AS120" s="960"/>
      <c r="AT120" s="961"/>
      <c r="AU120" s="962"/>
      <c r="AV120" s="961"/>
      <c r="AW120" s="963"/>
      <c r="AX120" s="964"/>
      <c r="AY120" s="967"/>
      <c r="AZ120" s="961"/>
      <c r="BA120" s="968"/>
      <c r="BB120" s="199">
        <f t="shared" si="47"/>
        <v>0</v>
      </c>
      <c r="BC120" s="126"/>
      <c r="BD120" s="199">
        <f t="shared" si="48"/>
        <v>0</v>
      </c>
      <c r="BE120" s="127"/>
      <c r="BF120" s="44"/>
      <c r="BG120" s="52">
        <f>IF(SUM(BL118:BL120)&gt;0,SUM(BC118:BC120)/SUM(BL118:BL120),100%)</f>
        <v>1</v>
      </c>
      <c r="BH120" s="46">
        <f>SUM(F120:K120)</f>
        <v>0</v>
      </c>
      <c r="BI120" s="46">
        <f>SUM(P120:Z120)</f>
        <v>0</v>
      </c>
      <c r="BJ120" s="46">
        <f t="shared" si="51"/>
        <v>0</v>
      </c>
      <c r="BK120" s="46">
        <f>SUM(AH120:AJ120)</f>
        <v>0</v>
      </c>
      <c r="BL120" s="47">
        <f>BH120</f>
        <v>0</v>
      </c>
      <c r="BM120" s="47">
        <f>BL120+BI120</f>
        <v>0</v>
      </c>
      <c r="BN120" s="47">
        <f>BM120+BJ120</f>
        <v>0</v>
      </c>
      <c r="BO120" s="48">
        <f>BN120+BK120</f>
        <v>0</v>
      </c>
    </row>
    <row r="121" spans="1:67" ht="24.75" customHeight="1" thickBot="1">
      <c r="A121" s="132"/>
      <c r="B121" s="133"/>
      <c r="C121" s="134"/>
      <c r="D121" s="84" t="s">
        <v>154</v>
      </c>
      <c r="E121" s="78">
        <f>SUM(E109:E120)</f>
        <v>0</v>
      </c>
      <c r="F121" s="78">
        <f>SUM(F109:F120)</f>
        <v>0</v>
      </c>
      <c r="G121" s="78">
        <f>SUM(G109:G120)+F121</f>
        <v>0</v>
      </c>
      <c r="H121" s="78"/>
      <c r="I121" s="78"/>
      <c r="J121" s="78"/>
      <c r="K121" s="78">
        <f>SUM(K109:K120)+G121</f>
        <v>0</v>
      </c>
      <c r="L121" s="78"/>
      <c r="M121" s="78"/>
      <c r="N121" s="78"/>
      <c r="O121" s="78"/>
      <c r="P121" s="78">
        <f>SUM(P109:P120)+K121</f>
        <v>0</v>
      </c>
      <c r="Q121" s="78"/>
      <c r="R121" s="78"/>
      <c r="S121" s="78"/>
      <c r="T121" s="78"/>
      <c r="U121" s="78">
        <f>SUM(U109:U120)+P121</f>
        <v>0</v>
      </c>
      <c r="V121" s="78"/>
      <c r="W121" s="78"/>
      <c r="X121" s="78"/>
      <c r="Y121" s="78"/>
      <c r="Z121" s="78">
        <f>SUM(Z109:Z120)+U121</f>
        <v>0</v>
      </c>
      <c r="AA121" s="78"/>
      <c r="AB121" s="78"/>
      <c r="AC121" s="78"/>
      <c r="AD121" s="78"/>
      <c r="AE121" s="78"/>
      <c r="AF121" s="78">
        <f>SUM(AF109:AF120)+Z121</f>
        <v>0</v>
      </c>
      <c r="AG121" s="78">
        <f>SUM(AG109:AG120)+AF121</f>
        <v>0</v>
      </c>
      <c r="AH121" s="78" t="e">
        <f>SUM(AH109:AH120)+#REF!</f>
        <v>#REF!</v>
      </c>
      <c r="AI121" s="78" t="e">
        <f>SUM(AI109:AI120)+AH121</f>
        <v>#REF!</v>
      </c>
      <c r="AJ121" s="78" t="e">
        <f>SUM(AJ109:AJ120)+AI121</f>
        <v>#REF!</v>
      </c>
      <c r="AK121" s="97"/>
      <c r="AL121" s="135"/>
      <c r="AM121" s="135"/>
      <c r="AN121" s="136"/>
      <c r="AO121" s="137"/>
      <c r="AP121" s="137"/>
      <c r="AQ121" s="138"/>
      <c r="AR121" s="139"/>
      <c r="AS121" s="139">
        <f>SUM(AS109:AS120)</f>
        <v>0</v>
      </c>
      <c r="AT121" s="139"/>
      <c r="AU121" s="139" t="e">
        <f>SUM(AU109:AU120)</f>
        <v>#REF!</v>
      </c>
      <c r="AV121" s="140"/>
      <c r="AW121" s="139" t="e">
        <f>SUM(AW109:AW120)</f>
        <v>#REF!</v>
      </c>
      <c r="AX121" s="258"/>
      <c r="AY121" s="139" t="e">
        <f>SUM(AY109:AY120)</f>
        <v>#REF!</v>
      </c>
      <c r="AZ121" s="139"/>
      <c r="BA121" s="143"/>
      <c r="BB121" s="144">
        <f>SUM(BB109:BB120)</f>
        <v>0</v>
      </c>
      <c r="BC121" s="144">
        <f>SUM(BC109:BC120)</f>
        <v>0</v>
      </c>
      <c r="BD121" s="144" t="e">
        <f>BC121/BB121</f>
        <v>#DIV/0!</v>
      </c>
      <c r="BE121" s="145"/>
      <c r="BF121" s="146"/>
      <c r="BG121" s="99">
        <f>SUM(BL109:BL120)</f>
        <v>0</v>
      </c>
      <c r="BH121" s="147"/>
    </row>
    <row r="122" spans="1:67" ht="80.400000000000006" thickBot="1">
      <c r="A122" s="259" t="s">
        <v>331</v>
      </c>
      <c r="B122" s="261"/>
      <c r="C122" s="262"/>
      <c r="D122" s="263"/>
      <c r="E122" s="264"/>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6"/>
      <c r="AL122" s="267"/>
      <c r="AM122" s="267"/>
      <c r="AN122" s="268"/>
      <c r="AO122" s="405"/>
      <c r="AP122" s="269" t="s">
        <v>331</v>
      </c>
      <c r="AQ122" s="270"/>
      <c r="AR122" s="271"/>
      <c r="AS122" s="260"/>
      <c r="AT122" s="272"/>
      <c r="AU122" s="260" t="e">
        <f>SUM(AU15,AU56,#REF!)</f>
        <v>#REF!</v>
      </c>
      <c r="AV122" s="272"/>
      <c r="AW122" s="260" t="e">
        <f>SUM(AW15,AW56,#REF!)</f>
        <v>#REF!</v>
      </c>
      <c r="AX122" s="272"/>
      <c r="AY122" s="260" t="e">
        <f>SUM(AY15,AY56,#REF!)</f>
        <v>#REF!</v>
      </c>
      <c r="AZ122" s="272"/>
      <c r="BA122" s="273"/>
      <c r="BB122" s="274"/>
      <c r="BC122" s="274"/>
      <c r="BD122" s="275"/>
      <c r="BE122" s="276"/>
      <c r="BF122" s="277"/>
      <c r="BG122" s="278"/>
      <c r="BH122" s="111"/>
    </row>
    <row r="123" spans="1:67" s="296" customFormat="1" ht="48.75" customHeight="1" thickBot="1">
      <c r="A123" s="259" t="s">
        <v>332</v>
      </c>
      <c r="B123" s="280"/>
      <c r="C123" s="280"/>
      <c r="D123" s="281"/>
      <c r="E123" s="282"/>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3"/>
      <c r="AI123" s="283"/>
      <c r="AJ123" s="283"/>
      <c r="AK123" s="284"/>
      <c r="AL123" s="285"/>
      <c r="AM123" s="285"/>
      <c r="AN123" s="286"/>
      <c r="AO123" s="406"/>
      <c r="AP123" s="269" t="s">
        <v>332</v>
      </c>
      <c r="AQ123" s="287"/>
      <c r="AR123" s="288"/>
      <c r="AS123" s="279"/>
      <c r="AT123" s="289"/>
      <c r="AU123" s="279" t="e">
        <f>SUM(AU15,#REF!,AU56)</f>
        <v>#REF!</v>
      </c>
      <c r="AV123" s="289"/>
      <c r="AW123" s="279" t="e">
        <f>SUM(AW15,#REF!,AW56)</f>
        <v>#REF!</v>
      </c>
      <c r="AX123" s="289"/>
      <c r="AY123" s="279" t="e">
        <f>SUM(AY15,#REF!,AY56)</f>
        <v>#REF!</v>
      </c>
      <c r="AZ123" s="289"/>
      <c r="BA123" s="290"/>
      <c r="BB123" s="291"/>
      <c r="BC123" s="291"/>
      <c r="BD123" s="292"/>
      <c r="BE123" s="284"/>
      <c r="BF123" s="293"/>
      <c r="BG123" s="294"/>
      <c r="BH123" s="295"/>
    </row>
    <row r="124" spans="1:67" ht="93.6" thickBot="1">
      <c r="A124" s="259" t="s">
        <v>333</v>
      </c>
      <c r="B124" s="298"/>
      <c r="C124" s="299"/>
      <c r="D124" s="300"/>
      <c r="E124" s="301"/>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3"/>
      <c r="AL124" s="304"/>
      <c r="AM124" s="304"/>
      <c r="AN124" s="305"/>
      <c r="AO124" s="407"/>
      <c r="AP124" s="269" t="s">
        <v>333</v>
      </c>
      <c r="AQ124" s="306"/>
      <c r="AR124" s="307"/>
      <c r="AS124" s="297"/>
      <c r="AT124" s="308"/>
      <c r="AU124" s="297"/>
      <c r="AV124" s="308"/>
      <c r="AW124" s="297"/>
      <c r="AX124" s="308"/>
      <c r="AY124" s="297"/>
      <c r="AZ124" s="308"/>
      <c r="BA124" s="309"/>
      <c r="BB124" s="310"/>
      <c r="BC124" s="310"/>
      <c r="BD124" s="311"/>
      <c r="BE124" s="312"/>
      <c r="BF124" s="313"/>
      <c r="BG124" s="278"/>
      <c r="BH124" s="111"/>
    </row>
    <row r="125" spans="1:67">
      <c r="AW125" s="154"/>
    </row>
    <row r="126" spans="1:67">
      <c r="AW126" s="154"/>
    </row>
    <row r="127" spans="1:67">
      <c r="AW127" s="154"/>
    </row>
    <row r="128" spans="1:67">
      <c r="AW128" s="154"/>
    </row>
    <row r="129" spans="1:67">
      <c r="AW129" s="154"/>
    </row>
    <row r="130" spans="1:67">
      <c r="AW130" s="154"/>
    </row>
    <row r="131" spans="1:67">
      <c r="AW131" s="154"/>
    </row>
    <row r="132" spans="1:67" s="155" customForma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153"/>
      <c r="AR132" s="153"/>
      <c r="AS132" s="153"/>
      <c r="AT132" s="153"/>
      <c r="AU132" s="153"/>
      <c r="AV132" s="153"/>
      <c r="AW132" s="154"/>
      <c r="AY132" s="153"/>
      <c r="AZ132" s="153"/>
      <c r="BA132" s="153"/>
      <c r="BB132" s="153"/>
      <c r="BC132" s="156"/>
      <c r="BD132" s="153"/>
      <c r="BE132" s="153"/>
      <c r="BF132" s="153"/>
      <c r="BG132" s="27"/>
      <c r="BH132" s="27"/>
      <c r="BI132" s="27"/>
      <c r="BJ132" s="27"/>
      <c r="BK132" s="27"/>
      <c r="BL132" s="27"/>
      <c r="BM132" s="27"/>
      <c r="BN132" s="27"/>
      <c r="BO132" s="27"/>
    </row>
    <row r="133" spans="1:67" s="155" customForma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153"/>
      <c r="AR133" s="153"/>
      <c r="AS133" s="153"/>
      <c r="AT133" s="153"/>
      <c r="AU133" s="153"/>
      <c r="AV133" s="153"/>
      <c r="AW133" s="154"/>
      <c r="AY133" s="153"/>
      <c r="AZ133" s="153"/>
      <c r="BA133" s="153"/>
      <c r="BB133" s="153"/>
      <c r="BC133" s="156"/>
      <c r="BD133" s="153"/>
      <c r="BE133" s="153"/>
      <c r="BF133" s="153"/>
      <c r="BG133" s="27"/>
      <c r="BH133" s="27"/>
      <c r="BI133" s="27"/>
      <c r="BJ133" s="27"/>
      <c r="BK133" s="27"/>
      <c r="BL133" s="27"/>
      <c r="BM133" s="27"/>
      <c r="BN133" s="27"/>
      <c r="BO133" s="27"/>
    </row>
    <row r="181" spans="37:58">
      <c r="AK181" s="1" t="s">
        <v>153</v>
      </c>
      <c r="AL181" s="2" t="s">
        <v>156</v>
      </c>
      <c r="AM181" s="957" t="s">
        <v>155</v>
      </c>
      <c r="AN181" s="958"/>
      <c r="AO181" s="958"/>
      <c r="AP181" s="959"/>
      <c r="AQ181" s="3"/>
      <c r="AR181" s="4" t="s">
        <v>88</v>
      </c>
      <c r="AS181" s="5" t="s">
        <v>89</v>
      </c>
      <c r="AT181" s="5" t="s">
        <v>155</v>
      </c>
      <c r="AU181" s="6"/>
      <c r="AV181" s="7" t="s">
        <v>108</v>
      </c>
      <c r="AW181" s="6"/>
      <c r="AX181" s="27"/>
      <c r="AY181" s="27"/>
      <c r="AZ181" s="27"/>
      <c r="BA181" s="27"/>
      <c r="BB181" s="27"/>
      <c r="BC181" s="27"/>
      <c r="BD181" s="27"/>
      <c r="BE181" s="27"/>
      <c r="BF181" s="27"/>
    </row>
    <row r="182" spans="37:58" ht="234.6">
      <c r="AK182" s="8" t="s">
        <v>160</v>
      </c>
      <c r="AL182" s="9" t="s">
        <v>161</v>
      </c>
      <c r="AM182" s="10" t="s">
        <v>162</v>
      </c>
      <c r="AN182" s="11"/>
      <c r="AO182" s="11"/>
      <c r="AP182" s="12"/>
      <c r="AQ182" s="12"/>
      <c r="AR182" s="13" t="s">
        <v>163</v>
      </c>
      <c r="AS182" s="14" t="s">
        <v>159</v>
      </c>
      <c r="AT182" s="9" t="s">
        <v>164</v>
      </c>
      <c r="AU182" s="6"/>
      <c r="AV182" s="6" t="s">
        <v>109</v>
      </c>
      <c r="AW182" s="6"/>
      <c r="AX182" s="27"/>
      <c r="AY182" s="27"/>
      <c r="AZ182" s="27"/>
      <c r="BA182" s="27"/>
      <c r="BB182" s="27"/>
      <c r="BC182" s="27"/>
      <c r="BD182" s="27"/>
      <c r="BE182" s="27"/>
      <c r="BF182" s="27"/>
    </row>
    <row r="183" spans="37:58" ht="276">
      <c r="AK183" s="9" t="s">
        <v>157</v>
      </c>
      <c r="AL183" s="9" t="s">
        <v>165</v>
      </c>
      <c r="AM183" s="10" t="s">
        <v>166</v>
      </c>
      <c r="AN183" s="11"/>
      <c r="AO183" s="11"/>
      <c r="AP183" s="12"/>
      <c r="AQ183" s="12"/>
      <c r="AR183" s="13" t="s">
        <v>91</v>
      </c>
      <c r="AS183" s="14" t="s">
        <v>167</v>
      </c>
      <c r="AT183" s="9" t="s">
        <v>168</v>
      </c>
      <c r="AU183" s="6"/>
      <c r="AV183" s="6" t="s">
        <v>110</v>
      </c>
      <c r="AW183" s="6"/>
      <c r="AX183" s="27"/>
      <c r="AY183" s="27"/>
      <c r="AZ183" s="27"/>
      <c r="BA183" s="27"/>
      <c r="BB183" s="27"/>
      <c r="BC183" s="27"/>
      <c r="BD183" s="27"/>
      <c r="BE183" s="27"/>
      <c r="BF183" s="27"/>
    </row>
    <row r="184" spans="37:58" ht="179.4">
      <c r="AK184" s="9" t="s">
        <v>169</v>
      </c>
      <c r="AL184" s="9" t="s">
        <v>170</v>
      </c>
      <c r="AM184" s="10" t="s">
        <v>171</v>
      </c>
      <c r="AN184" s="11"/>
      <c r="AO184" s="11"/>
      <c r="AP184" s="12"/>
      <c r="AQ184" s="12"/>
      <c r="AR184" s="13" t="s">
        <v>129</v>
      </c>
      <c r="AS184" s="14" t="s">
        <v>95</v>
      </c>
      <c r="AT184" s="9" t="s">
        <v>172</v>
      </c>
      <c r="AU184" s="6"/>
      <c r="AV184" s="6" t="s">
        <v>111</v>
      </c>
      <c r="AW184" s="6"/>
      <c r="AX184" s="27"/>
      <c r="AY184" s="27"/>
      <c r="AZ184" s="27"/>
      <c r="BA184" s="27"/>
      <c r="BB184" s="27"/>
      <c r="BC184" s="27"/>
      <c r="BD184" s="27"/>
      <c r="BE184" s="27"/>
      <c r="BF184" s="27"/>
    </row>
    <row r="185" spans="37:58" ht="165.6">
      <c r="AK185" s="9" t="s">
        <v>173</v>
      </c>
      <c r="AL185" s="9" t="s">
        <v>174</v>
      </c>
      <c r="AM185" s="10" t="s">
        <v>175</v>
      </c>
      <c r="AN185" s="11"/>
      <c r="AO185" s="11"/>
      <c r="AP185" s="12"/>
      <c r="AQ185" s="12"/>
      <c r="AR185" s="13" t="s">
        <v>92</v>
      </c>
      <c r="AS185" s="14" t="s">
        <v>176</v>
      </c>
      <c r="AT185" s="9" t="s">
        <v>177</v>
      </c>
      <c r="AU185" s="6"/>
      <c r="AV185" s="6" t="s">
        <v>112</v>
      </c>
      <c r="AW185" s="6"/>
      <c r="AX185" s="27"/>
      <c r="AY185" s="27"/>
      <c r="AZ185" s="27"/>
      <c r="BA185" s="27"/>
      <c r="BB185" s="27"/>
      <c r="BC185" s="27"/>
      <c r="BD185" s="27"/>
      <c r="BE185" s="27"/>
      <c r="BF185" s="27"/>
    </row>
    <row r="186" spans="37:58" ht="165.6">
      <c r="AK186" s="9" t="s">
        <v>178</v>
      </c>
      <c r="AL186" s="9" t="s">
        <v>179</v>
      </c>
      <c r="AM186" s="10" t="s">
        <v>180</v>
      </c>
      <c r="AN186" s="11"/>
      <c r="AO186" s="11"/>
      <c r="AP186" s="12"/>
      <c r="AQ186" s="12"/>
      <c r="AR186" s="15" t="s">
        <v>181</v>
      </c>
      <c r="AS186" s="14" t="s">
        <v>182</v>
      </c>
      <c r="AT186" s="9" t="s">
        <v>183</v>
      </c>
      <c r="AU186" s="6"/>
      <c r="AV186" s="6" t="s">
        <v>114</v>
      </c>
      <c r="AW186" s="6"/>
      <c r="AX186" s="27"/>
      <c r="AY186" s="27"/>
      <c r="AZ186" s="27"/>
      <c r="BA186" s="27"/>
      <c r="BB186" s="27"/>
      <c r="BC186" s="27"/>
      <c r="BD186" s="27"/>
      <c r="BE186" s="27"/>
      <c r="BF186" s="27"/>
    </row>
    <row r="187" spans="37:58" ht="193.2">
      <c r="AK187" s="9" t="s">
        <v>184</v>
      </c>
      <c r="AL187" s="9" t="s">
        <v>185</v>
      </c>
      <c r="AM187" s="10" t="s">
        <v>186</v>
      </c>
      <c r="AN187" s="11"/>
      <c r="AO187" s="11"/>
      <c r="AP187" s="12"/>
      <c r="AQ187" s="12"/>
      <c r="AR187" s="15" t="s">
        <v>131</v>
      </c>
      <c r="AS187" s="14" t="s">
        <v>187</v>
      </c>
      <c r="AT187" s="9" t="s">
        <v>188</v>
      </c>
      <c r="AU187" s="6"/>
      <c r="AV187" s="6"/>
      <c r="AW187" s="6"/>
      <c r="AX187" s="27"/>
      <c r="AY187" s="27"/>
      <c r="AZ187" s="27"/>
      <c r="BA187" s="27"/>
      <c r="BB187" s="27"/>
      <c r="BC187" s="27"/>
      <c r="BD187" s="27"/>
      <c r="BE187" s="27"/>
      <c r="BF187" s="27"/>
    </row>
    <row r="188" spans="37:58" ht="110.4">
      <c r="AK188" s="6"/>
      <c r="AL188" s="9" t="s">
        <v>15</v>
      </c>
      <c r="AM188" s="10" t="s">
        <v>189</v>
      </c>
      <c r="AN188" s="11"/>
      <c r="AO188" s="11"/>
      <c r="AP188" s="12"/>
      <c r="AQ188" s="12"/>
      <c r="AR188" s="16" t="s">
        <v>190</v>
      </c>
      <c r="AS188" s="14"/>
      <c r="AT188" s="9" t="s">
        <v>191</v>
      </c>
      <c r="AU188" s="6"/>
      <c r="AV188" s="6"/>
      <c r="AW188" s="6"/>
      <c r="AX188" s="27"/>
      <c r="AY188" s="27"/>
      <c r="AZ188" s="27"/>
      <c r="BA188" s="27"/>
      <c r="BB188" s="27"/>
      <c r="BC188" s="27"/>
      <c r="BD188" s="27"/>
      <c r="BE188" s="27"/>
      <c r="BF188" s="27"/>
    </row>
    <row r="189" spans="37:58" ht="96.6">
      <c r="AK189" s="6"/>
      <c r="AL189" s="9" t="s">
        <v>192</v>
      </c>
      <c r="AM189" s="10" t="s">
        <v>193</v>
      </c>
      <c r="AN189" s="11"/>
      <c r="AO189" s="11"/>
      <c r="AP189" s="12"/>
      <c r="AQ189" s="12"/>
      <c r="AR189" s="15"/>
      <c r="AS189" s="14"/>
      <c r="AT189" s="9" t="s">
        <v>194</v>
      </c>
      <c r="AU189" s="6"/>
      <c r="AV189" s="6"/>
      <c r="AW189" s="6"/>
      <c r="AX189" s="27"/>
      <c r="AY189" s="27"/>
      <c r="AZ189" s="27"/>
      <c r="BA189" s="27"/>
      <c r="BB189" s="27"/>
      <c r="BC189" s="27"/>
      <c r="BD189" s="27"/>
      <c r="BE189" s="27"/>
      <c r="BF189" s="27"/>
    </row>
    <row r="190" spans="37:58" ht="234.6">
      <c r="AK190" s="6"/>
      <c r="AL190" s="9" t="s">
        <v>195</v>
      </c>
      <c r="AM190" s="10" t="s">
        <v>196</v>
      </c>
      <c r="AN190" s="11"/>
      <c r="AO190" s="11"/>
      <c r="AP190" s="12"/>
      <c r="AQ190" s="12"/>
      <c r="AR190" s="13" t="s">
        <v>132</v>
      </c>
      <c r="AS190" s="14"/>
      <c r="AT190" s="9" t="s">
        <v>197</v>
      </c>
      <c r="AU190" s="6"/>
      <c r="AV190" s="6"/>
      <c r="AW190" s="6"/>
      <c r="AX190" s="27"/>
      <c r="AY190" s="27"/>
      <c r="AZ190" s="27"/>
      <c r="BA190" s="27"/>
      <c r="BB190" s="27"/>
      <c r="BC190" s="27"/>
      <c r="BD190" s="27"/>
      <c r="BE190" s="27"/>
      <c r="BF190" s="27"/>
    </row>
    <row r="191" spans="37:58" ht="138">
      <c r="AK191" s="6"/>
      <c r="AL191" s="9" t="s">
        <v>198</v>
      </c>
      <c r="AM191" s="10" t="s">
        <v>199</v>
      </c>
      <c r="AN191" s="11"/>
      <c r="AO191" s="11"/>
      <c r="AP191" s="12"/>
      <c r="AQ191" s="12"/>
      <c r="AR191" s="13" t="s">
        <v>107</v>
      </c>
      <c r="AS191" s="17"/>
      <c r="AT191" s="9" t="s">
        <v>106</v>
      </c>
      <c r="AU191" s="6"/>
      <c r="AV191" s="6"/>
      <c r="AW191" s="6"/>
      <c r="AX191" s="27"/>
      <c r="AY191" s="27"/>
      <c r="AZ191" s="27"/>
      <c r="BA191" s="27"/>
      <c r="BB191" s="27"/>
      <c r="BC191" s="27"/>
      <c r="BD191" s="27"/>
      <c r="BE191" s="27"/>
      <c r="BF191" s="27"/>
    </row>
    <row r="192" spans="37:58" ht="234.6">
      <c r="AK192" s="9"/>
      <c r="AL192" s="9" t="s">
        <v>200</v>
      </c>
      <c r="AM192" s="10" t="s">
        <v>201</v>
      </c>
      <c r="AN192" s="11"/>
      <c r="AO192" s="11"/>
      <c r="AP192" s="12"/>
      <c r="AQ192" s="12"/>
      <c r="AR192" s="13" t="s">
        <v>133</v>
      </c>
      <c r="AS192" s="14"/>
      <c r="AT192" s="9" t="s">
        <v>202</v>
      </c>
      <c r="AU192" s="6"/>
      <c r="AV192" s="6"/>
      <c r="AW192" s="6"/>
      <c r="AX192" s="27"/>
      <c r="AY192" s="27"/>
      <c r="AZ192" s="27"/>
      <c r="BA192" s="27"/>
      <c r="BB192" s="27"/>
      <c r="BC192" s="27"/>
      <c r="BD192" s="27"/>
      <c r="BE192" s="27"/>
      <c r="BF192" s="27"/>
    </row>
    <row r="193" spans="37:58" ht="345">
      <c r="AK193" s="9"/>
      <c r="AL193" s="9" t="s">
        <v>203</v>
      </c>
      <c r="AM193" s="10" t="s">
        <v>204</v>
      </c>
      <c r="AN193" s="11"/>
      <c r="AO193" s="11"/>
      <c r="AP193" s="12"/>
      <c r="AQ193" s="12"/>
      <c r="AR193" s="18" t="s">
        <v>134</v>
      </c>
      <c r="AS193" s="14"/>
      <c r="AT193" s="9" t="s">
        <v>205</v>
      </c>
      <c r="AU193" s="6"/>
      <c r="AV193" s="6"/>
      <c r="AW193" s="6"/>
      <c r="AX193" s="27"/>
      <c r="AY193" s="27"/>
      <c r="AZ193" s="27"/>
      <c r="BA193" s="27"/>
      <c r="BB193" s="27"/>
      <c r="BC193" s="27"/>
      <c r="BD193" s="27"/>
      <c r="BE193" s="27"/>
      <c r="BF193" s="27"/>
    </row>
    <row r="194" spans="37:58" ht="220.8">
      <c r="AK194" s="9"/>
      <c r="AL194" s="9" t="s">
        <v>206</v>
      </c>
      <c r="AM194" s="10" t="s">
        <v>207</v>
      </c>
      <c r="AN194" s="11"/>
      <c r="AO194" s="11"/>
      <c r="AP194" s="12"/>
      <c r="AQ194" s="12"/>
      <c r="AR194" s="18" t="s">
        <v>135</v>
      </c>
      <c r="AS194" s="14"/>
      <c r="AT194" s="9" t="s">
        <v>208</v>
      </c>
      <c r="AU194" s="6"/>
      <c r="AV194" s="6"/>
      <c r="AW194" s="6"/>
      <c r="AX194" s="27"/>
      <c r="AY194" s="27"/>
      <c r="AZ194" s="27"/>
      <c r="BA194" s="27"/>
      <c r="BB194" s="27"/>
      <c r="BC194" s="27"/>
      <c r="BD194" s="27"/>
      <c r="BE194" s="27"/>
      <c r="BF194" s="27"/>
    </row>
    <row r="195" spans="37:58" ht="179.4">
      <c r="AK195" s="9"/>
      <c r="AL195" s="9" t="s">
        <v>209</v>
      </c>
      <c r="AM195" s="10" t="s">
        <v>210</v>
      </c>
      <c r="AN195" s="11"/>
      <c r="AO195" s="11"/>
      <c r="AP195" s="12"/>
      <c r="AQ195" s="12"/>
      <c r="AR195" s="18" t="s">
        <v>136</v>
      </c>
      <c r="AS195" s="14"/>
      <c r="AT195" s="9" t="s">
        <v>211</v>
      </c>
      <c r="AU195" s="6"/>
      <c r="AV195" s="6"/>
      <c r="AW195" s="6"/>
      <c r="AX195" s="27"/>
      <c r="AY195" s="27"/>
      <c r="AZ195" s="27"/>
      <c r="BA195" s="27"/>
      <c r="BB195" s="27"/>
      <c r="BC195" s="27"/>
      <c r="BD195" s="27"/>
      <c r="BE195" s="27"/>
      <c r="BF195" s="27"/>
    </row>
    <row r="196" spans="37:58" ht="96.6">
      <c r="AK196" s="9"/>
      <c r="AL196" s="9" t="s">
        <v>212</v>
      </c>
      <c r="AM196" s="10" t="s">
        <v>213</v>
      </c>
      <c r="AN196" s="11"/>
      <c r="AO196" s="11"/>
      <c r="AP196" s="12"/>
      <c r="AQ196" s="12"/>
      <c r="AR196" s="18" t="s">
        <v>137</v>
      </c>
      <c r="AS196" s="14"/>
      <c r="AT196" s="9" t="s">
        <v>214</v>
      </c>
      <c r="AU196" s="6"/>
      <c r="AV196" s="6"/>
      <c r="AW196" s="6"/>
      <c r="AX196" s="27"/>
      <c r="AY196" s="27"/>
      <c r="AZ196" s="27"/>
      <c r="BA196" s="27"/>
      <c r="BB196" s="27"/>
      <c r="BC196" s="27"/>
      <c r="BD196" s="27"/>
      <c r="BE196" s="27"/>
      <c r="BF196" s="27"/>
    </row>
    <row r="197" spans="37:58" ht="55.2">
      <c r="AK197" s="9"/>
      <c r="AL197" s="9" t="s">
        <v>215</v>
      </c>
      <c r="AM197" s="10" t="s">
        <v>216</v>
      </c>
      <c r="AN197" s="11"/>
      <c r="AO197" s="11"/>
      <c r="AP197" s="12"/>
      <c r="AQ197" s="12"/>
      <c r="AR197" s="18" t="s">
        <v>138</v>
      </c>
      <c r="AS197" s="17"/>
      <c r="AT197" s="9" t="s">
        <v>217</v>
      </c>
      <c r="AU197" s="6"/>
      <c r="AV197" s="6"/>
      <c r="AW197" s="6"/>
      <c r="AX197" s="27"/>
      <c r="AY197" s="27"/>
      <c r="AZ197" s="27"/>
      <c r="BA197" s="27"/>
      <c r="BB197" s="27"/>
      <c r="BC197" s="27"/>
      <c r="BD197" s="27"/>
      <c r="BE197" s="27"/>
      <c r="BF197" s="27"/>
    </row>
    <row r="198" spans="37:58" ht="193.2">
      <c r="AK198" s="9"/>
      <c r="AL198" s="9" t="s">
        <v>218</v>
      </c>
      <c r="AM198" s="10" t="s">
        <v>219</v>
      </c>
      <c r="AN198" s="11"/>
      <c r="AO198" s="11"/>
      <c r="AP198" s="12"/>
      <c r="AQ198" s="12"/>
      <c r="AR198" s="13" t="s">
        <v>139</v>
      </c>
      <c r="AS198" s="14"/>
      <c r="AT198" s="9" t="s">
        <v>220</v>
      </c>
      <c r="AU198" s="6"/>
      <c r="AV198" s="6"/>
      <c r="AW198" s="6"/>
      <c r="AX198" s="27"/>
      <c r="AY198" s="27"/>
      <c r="AZ198" s="27"/>
      <c r="BA198" s="27"/>
      <c r="BB198" s="27"/>
      <c r="BC198" s="27"/>
      <c r="BD198" s="27"/>
      <c r="BE198" s="27"/>
      <c r="BF198" s="27"/>
    </row>
    <row r="199" spans="37:58" ht="151.80000000000001">
      <c r="AK199" s="9"/>
      <c r="AL199" s="9" t="s">
        <v>221</v>
      </c>
      <c r="AM199" s="10" t="s">
        <v>222</v>
      </c>
      <c r="AN199" s="11"/>
      <c r="AO199" s="11"/>
      <c r="AP199" s="12"/>
      <c r="AQ199" s="12"/>
      <c r="AR199" s="18" t="s">
        <v>140</v>
      </c>
      <c r="AS199" s="14"/>
      <c r="AT199" s="9" t="s">
        <v>223</v>
      </c>
      <c r="AU199" s="6"/>
      <c r="AV199" s="6"/>
      <c r="AW199" s="6"/>
      <c r="AX199" s="27"/>
      <c r="AY199" s="27"/>
      <c r="AZ199" s="27"/>
      <c r="BA199" s="27"/>
      <c r="BB199" s="27"/>
      <c r="BC199" s="27"/>
      <c r="BD199" s="27"/>
      <c r="BE199" s="27"/>
      <c r="BF199" s="27"/>
    </row>
    <row r="200" spans="37:58" ht="138">
      <c r="AK200" s="9"/>
      <c r="AL200" s="9" t="s">
        <v>224</v>
      </c>
      <c r="AM200" s="10"/>
      <c r="AN200" s="11"/>
      <c r="AO200" s="11"/>
      <c r="AP200" s="12"/>
      <c r="AQ200" s="12"/>
      <c r="AR200" s="18" t="s">
        <v>141</v>
      </c>
      <c r="AS200" s="14"/>
      <c r="AT200" s="9" t="s">
        <v>225</v>
      </c>
      <c r="AU200" s="6"/>
      <c r="AV200" s="6"/>
      <c r="AW200" s="6"/>
      <c r="AX200" s="27"/>
      <c r="AY200" s="27"/>
      <c r="AZ200" s="27"/>
      <c r="BA200" s="27"/>
      <c r="BB200" s="27"/>
      <c r="BC200" s="27"/>
      <c r="BD200" s="27"/>
      <c r="BE200" s="27"/>
      <c r="BF200" s="27"/>
    </row>
    <row r="201" spans="37:58" ht="69">
      <c r="AK201" s="9"/>
      <c r="AL201" s="9" t="s">
        <v>226</v>
      </c>
      <c r="AM201" s="10" t="s">
        <v>227</v>
      </c>
      <c r="AN201" s="11"/>
      <c r="AO201" s="11"/>
      <c r="AP201" s="12"/>
      <c r="AQ201" s="12"/>
      <c r="AR201" s="13" t="s">
        <v>142</v>
      </c>
      <c r="AS201" s="14"/>
      <c r="AT201" s="9" t="s">
        <v>228</v>
      </c>
      <c r="AU201" s="6"/>
      <c r="AV201" s="6"/>
      <c r="AW201" s="6"/>
      <c r="AX201" s="27"/>
      <c r="AY201" s="27"/>
      <c r="AZ201" s="27"/>
      <c r="BA201" s="27"/>
      <c r="BB201" s="27"/>
      <c r="BC201" s="27"/>
      <c r="BD201" s="27"/>
      <c r="BE201" s="27"/>
      <c r="BF201" s="27"/>
    </row>
    <row r="202" spans="37:58" ht="193.2">
      <c r="AK202" s="9"/>
      <c r="AL202" s="9" t="s">
        <v>229</v>
      </c>
      <c r="AM202" s="10" t="s">
        <v>230</v>
      </c>
      <c r="AN202" s="11"/>
      <c r="AO202" s="11"/>
      <c r="AP202" s="12"/>
      <c r="AQ202" s="12"/>
      <c r="AR202" s="16" t="s">
        <v>143</v>
      </c>
      <c r="AS202" s="14"/>
      <c r="AT202" s="9" t="s">
        <v>231</v>
      </c>
      <c r="AU202" s="6"/>
      <c r="AV202" s="6"/>
      <c r="AW202" s="6"/>
      <c r="AX202" s="27"/>
      <c r="AY202" s="27"/>
      <c r="AZ202" s="27"/>
      <c r="BA202" s="27"/>
      <c r="BB202" s="27"/>
      <c r="BC202" s="27"/>
      <c r="BD202" s="27"/>
      <c r="BE202" s="27"/>
      <c r="BF202" s="27"/>
    </row>
    <row r="203" spans="37:58" ht="193.2">
      <c r="AK203" s="9"/>
      <c r="AL203" s="9" t="s">
        <v>232</v>
      </c>
      <c r="AM203" s="10" t="s">
        <v>233</v>
      </c>
      <c r="AN203" s="11"/>
      <c r="AO203" s="11"/>
      <c r="AP203" s="12"/>
      <c r="AQ203" s="12"/>
      <c r="AR203" s="16" t="s">
        <v>144</v>
      </c>
      <c r="AS203" s="14"/>
      <c r="AT203" s="9" t="s">
        <v>234</v>
      </c>
      <c r="AU203" s="6"/>
      <c r="AV203" s="6"/>
      <c r="AW203" s="6"/>
      <c r="AX203" s="27"/>
      <c r="AY203" s="27"/>
      <c r="AZ203" s="27"/>
      <c r="BA203" s="27"/>
      <c r="BB203" s="27"/>
      <c r="BC203" s="27"/>
      <c r="BD203" s="27"/>
      <c r="BE203" s="27"/>
      <c r="BF203" s="27"/>
    </row>
    <row r="204" spans="37:58" ht="276">
      <c r="AK204" s="9"/>
      <c r="AL204" s="9" t="s">
        <v>235</v>
      </c>
      <c r="AM204" s="10" t="s">
        <v>236</v>
      </c>
      <c r="AN204" s="11"/>
      <c r="AO204" s="11"/>
      <c r="AP204" s="12"/>
      <c r="AQ204" s="12"/>
      <c r="AR204" s="16" t="s">
        <v>145</v>
      </c>
      <c r="AS204" s="17"/>
      <c r="AT204" s="9" t="s">
        <v>237</v>
      </c>
      <c r="AU204" s="6"/>
      <c r="AV204" s="6"/>
      <c r="AW204" s="6"/>
      <c r="AX204" s="27"/>
      <c r="AY204" s="27"/>
      <c r="AZ204" s="27"/>
      <c r="BA204" s="27"/>
      <c r="BB204" s="27"/>
      <c r="BC204" s="27"/>
      <c r="BD204" s="27"/>
      <c r="BE204" s="27"/>
      <c r="BF204" s="27"/>
    </row>
    <row r="205" spans="37:58" ht="220.8">
      <c r="AK205" s="9"/>
      <c r="AL205" s="9" t="s">
        <v>238</v>
      </c>
      <c r="AM205" s="10" t="s">
        <v>239</v>
      </c>
      <c r="AN205" s="11"/>
      <c r="AO205" s="11"/>
      <c r="AP205" s="12"/>
      <c r="AQ205" s="12"/>
      <c r="AR205" s="16" t="s">
        <v>146</v>
      </c>
      <c r="AS205" s="17"/>
      <c r="AT205" s="9" t="s">
        <v>240</v>
      </c>
      <c r="AU205" s="6"/>
      <c r="AV205" s="6"/>
      <c r="AW205" s="6"/>
      <c r="AX205" s="27"/>
      <c r="AY205" s="27"/>
      <c r="AZ205" s="27"/>
      <c r="BA205" s="27"/>
      <c r="BB205" s="27"/>
      <c r="BC205" s="27"/>
      <c r="BD205" s="27"/>
      <c r="BE205" s="27"/>
      <c r="BF205" s="27"/>
    </row>
    <row r="206" spans="37:58" ht="179.4">
      <c r="AK206" s="9"/>
      <c r="AL206" s="9" t="s">
        <v>241</v>
      </c>
      <c r="AM206" s="10" t="s">
        <v>242</v>
      </c>
      <c r="AN206" s="11"/>
      <c r="AO206" s="11"/>
      <c r="AP206" s="12"/>
      <c r="AQ206" s="12"/>
      <c r="AR206" s="16" t="s">
        <v>147</v>
      </c>
      <c r="AS206" s="17"/>
      <c r="AT206" s="9" t="s">
        <v>243</v>
      </c>
      <c r="AU206" s="6"/>
      <c r="AV206" s="6"/>
      <c r="AW206" s="6"/>
      <c r="AX206" s="27"/>
      <c r="AY206" s="27"/>
      <c r="AZ206" s="27"/>
      <c r="BA206" s="27"/>
      <c r="BB206" s="27"/>
      <c r="BC206" s="27"/>
      <c r="BD206" s="27"/>
      <c r="BE206" s="27"/>
      <c r="BF206" s="27"/>
    </row>
    <row r="207" spans="37:58" ht="276">
      <c r="AK207" s="9"/>
      <c r="AL207" s="9" t="s">
        <v>244</v>
      </c>
      <c r="AM207" s="10" t="s">
        <v>245</v>
      </c>
      <c r="AN207" s="11"/>
      <c r="AO207" s="11"/>
      <c r="AP207" s="12"/>
      <c r="AQ207" s="12"/>
      <c r="AR207" s="19" t="s">
        <v>148</v>
      </c>
      <c r="AS207" s="17"/>
      <c r="AT207" s="9" t="s">
        <v>246</v>
      </c>
      <c r="AU207" s="6"/>
      <c r="AV207" s="6"/>
      <c r="AW207" s="6"/>
      <c r="AX207" s="27"/>
      <c r="AY207" s="27"/>
      <c r="AZ207" s="27"/>
      <c r="BA207" s="27"/>
      <c r="BB207" s="27"/>
      <c r="BC207" s="27"/>
      <c r="BD207" s="27"/>
      <c r="BE207" s="27"/>
      <c r="BF207" s="27"/>
    </row>
    <row r="208" spans="37:58" ht="96.6">
      <c r="AK208" s="9"/>
      <c r="AL208" s="9" t="s">
        <v>247</v>
      </c>
      <c r="AM208" s="10" t="s">
        <v>248</v>
      </c>
      <c r="AN208" s="11"/>
      <c r="AO208" s="11"/>
      <c r="AP208" s="12"/>
      <c r="AQ208" s="12"/>
      <c r="AR208" s="16" t="s">
        <v>149</v>
      </c>
      <c r="AS208" s="17"/>
      <c r="AT208" s="9"/>
      <c r="AU208" s="6"/>
      <c r="AV208" s="6"/>
      <c r="AW208" s="6"/>
      <c r="AX208" s="27"/>
      <c r="AY208" s="27"/>
      <c r="AZ208" s="27"/>
      <c r="BA208" s="27"/>
      <c r="BB208" s="27"/>
      <c r="BC208" s="27"/>
      <c r="BD208" s="27"/>
      <c r="BE208" s="27"/>
      <c r="BF208" s="27"/>
    </row>
    <row r="209" spans="37:58">
      <c r="AK209" s="20"/>
      <c r="AL209" s="20"/>
      <c r="AM209" s="10" t="s">
        <v>158</v>
      </c>
      <c r="AN209" s="11"/>
      <c r="AO209" s="11"/>
      <c r="AP209" s="12"/>
      <c r="AQ209" s="12"/>
      <c r="AR209" s="16"/>
      <c r="AS209" s="6"/>
      <c r="AT209" s="21"/>
      <c r="AU209" s="6"/>
      <c r="AV209" s="6"/>
      <c r="AW209" s="6"/>
      <c r="AX209" s="27"/>
      <c r="AY209" s="27"/>
      <c r="AZ209" s="27"/>
      <c r="BA209" s="27"/>
      <c r="BB209" s="27"/>
      <c r="BC209" s="27"/>
      <c r="BD209" s="27"/>
      <c r="BE209" s="27"/>
      <c r="BF209" s="27"/>
    </row>
    <row r="210" spans="37:58">
      <c r="AK210" s="20"/>
      <c r="AL210" s="20"/>
      <c r="AM210" s="10" t="s">
        <v>249</v>
      </c>
      <c r="AN210" s="11"/>
      <c r="AO210" s="11"/>
      <c r="AP210" s="12"/>
      <c r="AQ210" s="12"/>
      <c r="AR210" s="16"/>
      <c r="AS210" s="6"/>
      <c r="AT210" s="21"/>
      <c r="AU210" s="6"/>
      <c r="AV210" s="6"/>
      <c r="AW210" s="6"/>
      <c r="AX210" s="27"/>
      <c r="AY210" s="27"/>
      <c r="AZ210" s="27"/>
      <c r="BA210" s="27"/>
      <c r="BB210" s="27"/>
      <c r="BC210" s="27"/>
      <c r="BD210" s="27"/>
      <c r="BE210" s="27"/>
      <c r="BF210" s="27"/>
    </row>
    <row r="211" spans="37:58" ht="82.8">
      <c r="AK211" s="20"/>
      <c r="AL211" s="20"/>
      <c r="AM211" s="10" t="s">
        <v>250</v>
      </c>
      <c r="AN211" s="11"/>
      <c r="AO211" s="11"/>
      <c r="AP211" s="12"/>
      <c r="AQ211" s="12"/>
      <c r="AR211" s="19" t="s">
        <v>115</v>
      </c>
      <c r="AS211" s="6"/>
      <c r="AT211" s="21"/>
      <c r="AU211" s="6"/>
      <c r="AV211" s="6"/>
      <c r="AW211" s="6"/>
      <c r="AX211" s="27"/>
      <c r="AY211" s="27"/>
      <c r="AZ211" s="27"/>
      <c r="BA211" s="27"/>
      <c r="BB211" s="27"/>
      <c r="BC211" s="27"/>
      <c r="BD211" s="27"/>
      <c r="BE211" s="27"/>
      <c r="BF211" s="27"/>
    </row>
    <row r="212" spans="37:58" ht="27.6">
      <c r="AK212" s="20"/>
      <c r="AL212" s="22"/>
      <c r="AM212" s="10" t="s">
        <v>251</v>
      </c>
      <c r="AN212" s="11"/>
      <c r="AO212" s="11"/>
      <c r="AP212" s="12"/>
      <c r="AQ212" s="12"/>
      <c r="AR212" s="16" t="s">
        <v>116</v>
      </c>
      <c r="AS212" s="6"/>
      <c r="AT212" s="21"/>
      <c r="AU212" s="6"/>
      <c r="AV212" s="6"/>
      <c r="AW212" s="6"/>
      <c r="AX212" s="27"/>
      <c r="AY212" s="27"/>
      <c r="AZ212" s="27"/>
      <c r="BA212" s="27"/>
      <c r="BB212" s="27"/>
      <c r="BC212" s="27"/>
      <c r="BD212" s="27"/>
      <c r="BE212" s="27"/>
      <c r="BF212" s="27"/>
    </row>
    <row r="213" spans="37:58" ht="27.6">
      <c r="AK213" s="20"/>
      <c r="AL213" s="20"/>
      <c r="AM213" s="10" t="s">
        <v>252</v>
      </c>
      <c r="AN213" s="11"/>
      <c r="AO213" s="11"/>
      <c r="AP213" s="12"/>
      <c r="AQ213" s="12"/>
      <c r="AR213" s="16" t="s">
        <v>253</v>
      </c>
      <c r="AS213" s="6"/>
      <c r="AT213" s="21"/>
      <c r="AU213" s="6"/>
      <c r="AV213" s="6"/>
      <c r="AW213" s="6"/>
      <c r="AX213" s="27"/>
      <c r="AY213" s="27"/>
      <c r="AZ213" s="27"/>
      <c r="BA213" s="27"/>
      <c r="BB213" s="27"/>
      <c r="BC213" s="27"/>
      <c r="BD213" s="27"/>
      <c r="BE213" s="27"/>
      <c r="BF213" s="27"/>
    </row>
    <row r="214" spans="37:58" ht="69">
      <c r="AK214" s="20"/>
      <c r="AL214" s="20"/>
      <c r="AM214" s="10" t="s">
        <v>254</v>
      </c>
      <c r="AN214" s="11"/>
      <c r="AO214" s="11"/>
      <c r="AP214" s="12"/>
      <c r="AQ214" s="12"/>
      <c r="AR214" s="19" t="s">
        <v>118</v>
      </c>
      <c r="AS214" s="6"/>
      <c r="AT214" s="21"/>
      <c r="AU214" s="6"/>
      <c r="AV214" s="6"/>
      <c r="AW214" s="6"/>
      <c r="AX214" s="27"/>
      <c r="AY214" s="27"/>
      <c r="AZ214" s="27"/>
      <c r="BA214" s="27"/>
      <c r="BB214" s="27"/>
      <c r="BC214" s="27"/>
      <c r="BD214" s="27"/>
      <c r="BE214" s="27"/>
      <c r="BF214" s="27"/>
    </row>
    <row r="215" spans="37:58">
      <c r="AK215" s="20"/>
      <c r="AL215" s="20"/>
      <c r="AM215" s="10" t="s">
        <v>255</v>
      </c>
      <c r="AN215" s="11"/>
      <c r="AO215" s="11"/>
      <c r="AP215" s="12"/>
      <c r="AQ215" s="12"/>
      <c r="AR215" s="23" t="s">
        <v>119</v>
      </c>
      <c r="AS215" s="6"/>
      <c r="AT215" s="6"/>
      <c r="AU215" s="6"/>
      <c r="AV215" s="6"/>
      <c r="AW215" s="6"/>
      <c r="AX215" s="27"/>
      <c r="AY215" s="27"/>
      <c r="AZ215" s="27"/>
      <c r="BA215" s="27"/>
      <c r="BB215" s="27"/>
      <c r="BC215" s="27"/>
      <c r="BD215" s="27"/>
      <c r="BE215" s="27"/>
      <c r="BF215" s="27"/>
    </row>
    <row r="216" spans="37:58">
      <c r="AK216" s="20"/>
      <c r="AL216" s="20"/>
      <c r="AM216" s="10" t="s">
        <v>256</v>
      </c>
      <c r="AN216" s="11"/>
      <c r="AO216" s="11"/>
      <c r="AP216" s="12"/>
      <c r="AQ216" s="12"/>
      <c r="AR216" s="23" t="s">
        <v>120</v>
      </c>
      <c r="AS216" s="6"/>
      <c r="AT216" s="6"/>
      <c r="AU216" s="6"/>
      <c r="AV216" s="6"/>
      <c r="AW216" s="6"/>
      <c r="AX216" s="27"/>
      <c r="AY216" s="27"/>
      <c r="AZ216" s="27"/>
      <c r="BA216" s="27"/>
      <c r="BB216" s="27"/>
      <c r="BC216" s="27"/>
      <c r="BD216" s="27"/>
      <c r="BE216" s="27"/>
      <c r="BF216" s="27"/>
    </row>
    <row r="217" spans="37:58" ht="27.6">
      <c r="AK217" s="20"/>
      <c r="AL217" s="20"/>
      <c r="AM217" s="10" t="s">
        <v>257</v>
      </c>
      <c r="AN217" s="11"/>
      <c r="AO217" s="11"/>
      <c r="AP217" s="12"/>
      <c r="AQ217" s="12"/>
      <c r="AR217" s="23" t="s">
        <v>121</v>
      </c>
      <c r="AS217" s="6"/>
      <c r="AT217" s="6"/>
      <c r="AU217" s="6"/>
      <c r="AV217" s="6"/>
      <c r="AW217" s="6"/>
      <c r="AX217" s="27"/>
      <c r="AY217" s="27"/>
      <c r="AZ217" s="27"/>
      <c r="BA217" s="27"/>
      <c r="BB217" s="27"/>
      <c r="BC217" s="27"/>
      <c r="BD217" s="27"/>
      <c r="BE217" s="27"/>
      <c r="BF217" s="27"/>
    </row>
    <row r="218" spans="37:58" ht="27.6">
      <c r="AK218" s="20"/>
      <c r="AL218" s="20"/>
      <c r="AM218" s="10" t="s">
        <v>258</v>
      </c>
      <c r="AN218" s="11"/>
      <c r="AO218" s="11"/>
      <c r="AP218" s="12"/>
      <c r="AQ218" s="12"/>
      <c r="AR218" s="23" t="s">
        <v>122</v>
      </c>
      <c r="AS218" s="6"/>
      <c r="AT218" s="6"/>
      <c r="AU218" s="6"/>
      <c r="AV218" s="6"/>
      <c r="AW218" s="6"/>
      <c r="AX218" s="27"/>
      <c r="AY218" s="27"/>
      <c r="AZ218" s="27"/>
      <c r="BA218" s="27"/>
      <c r="BB218" s="27"/>
      <c r="BC218" s="27"/>
      <c r="BD218" s="27"/>
      <c r="BE218" s="27"/>
      <c r="BF218" s="27"/>
    </row>
    <row r="219" spans="37:58">
      <c r="AK219" s="20"/>
      <c r="AL219" s="20"/>
      <c r="AM219" s="10" t="s">
        <v>259</v>
      </c>
      <c r="AN219" s="11"/>
      <c r="AO219" s="11"/>
      <c r="AP219" s="12"/>
      <c r="AQ219" s="12"/>
      <c r="AR219" s="23" t="s">
        <v>123</v>
      </c>
      <c r="AS219" s="6"/>
      <c r="AT219" s="6"/>
      <c r="AU219" s="6"/>
      <c r="AV219" s="6"/>
      <c r="AW219" s="6"/>
      <c r="AX219" s="27"/>
      <c r="AY219" s="27"/>
      <c r="AZ219" s="27"/>
      <c r="BA219" s="27"/>
      <c r="BB219" s="27"/>
      <c r="BC219" s="27"/>
      <c r="BD219" s="27"/>
      <c r="BE219" s="27"/>
      <c r="BF219" s="27"/>
    </row>
    <row r="220" spans="37:58">
      <c r="AK220" s="20"/>
      <c r="AL220" s="20"/>
      <c r="AM220" s="10" t="s">
        <v>260</v>
      </c>
      <c r="AN220" s="11"/>
      <c r="AO220" s="11"/>
      <c r="AP220" s="12"/>
      <c r="AQ220" s="12"/>
      <c r="AR220" s="23" t="s">
        <v>124</v>
      </c>
      <c r="AS220" s="6"/>
      <c r="AT220" s="6"/>
      <c r="AU220" s="6"/>
      <c r="AV220" s="6"/>
      <c r="AW220" s="6"/>
      <c r="AX220" s="27"/>
      <c r="AY220" s="27"/>
      <c r="AZ220" s="27"/>
      <c r="BA220" s="27"/>
      <c r="BB220" s="27"/>
      <c r="BC220" s="27"/>
      <c r="BD220" s="27"/>
      <c r="BE220" s="27"/>
      <c r="BF220" s="27"/>
    </row>
    <row r="221" spans="37:58">
      <c r="AK221" s="20"/>
      <c r="AL221" s="20"/>
      <c r="AM221" s="10" t="s">
        <v>261</v>
      </c>
      <c r="AN221" s="11"/>
      <c r="AO221" s="11"/>
      <c r="AP221" s="12"/>
      <c r="AQ221" s="12"/>
      <c r="AR221" s="24" t="s">
        <v>125</v>
      </c>
      <c r="AS221" s="6"/>
      <c r="AT221" s="6"/>
      <c r="AU221" s="6"/>
      <c r="AV221" s="6"/>
      <c r="AW221" s="6"/>
      <c r="AX221" s="27"/>
      <c r="AY221" s="27"/>
      <c r="AZ221" s="27"/>
      <c r="BA221" s="27"/>
      <c r="BB221" s="27"/>
      <c r="BC221" s="27"/>
      <c r="BD221" s="27"/>
      <c r="BE221" s="27"/>
      <c r="BF221" s="27"/>
    </row>
    <row r="222" spans="37:58">
      <c r="AK222" s="20"/>
      <c r="AL222" s="20"/>
      <c r="AM222" s="10" t="s">
        <v>262</v>
      </c>
      <c r="AN222" s="11"/>
      <c r="AO222" s="11"/>
      <c r="AP222" s="12"/>
      <c r="AQ222" s="12"/>
      <c r="AR222" s="24" t="s">
        <v>126</v>
      </c>
      <c r="AS222" s="6"/>
      <c r="AT222" s="6"/>
      <c r="AU222" s="6"/>
      <c r="AV222" s="6"/>
      <c r="AW222" s="6"/>
      <c r="AX222" s="27"/>
      <c r="AY222" s="27"/>
      <c r="AZ222" s="27"/>
      <c r="BA222" s="27"/>
      <c r="BB222" s="27"/>
      <c r="BC222" s="27"/>
      <c r="BD222" s="27"/>
      <c r="BE222" s="27"/>
      <c r="BF222" s="27"/>
    </row>
    <row r="223" spans="37:58">
      <c r="AK223" s="20"/>
      <c r="AL223" s="20"/>
      <c r="AM223" s="10" t="s">
        <v>263</v>
      </c>
      <c r="AN223" s="11"/>
      <c r="AO223" s="11"/>
      <c r="AP223" s="12"/>
      <c r="AQ223" s="12"/>
      <c r="AR223" s="24" t="s">
        <v>127</v>
      </c>
      <c r="AS223" s="6"/>
      <c r="AT223" s="6"/>
      <c r="AU223" s="6"/>
      <c r="AV223" s="6"/>
      <c r="AW223" s="6"/>
      <c r="AX223" s="27"/>
      <c r="AY223" s="27"/>
      <c r="AZ223" s="27"/>
      <c r="BA223" s="27"/>
      <c r="BB223" s="27"/>
      <c r="BC223" s="27"/>
      <c r="BD223" s="27"/>
      <c r="BE223" s="27"/>
      <c r="BF223" s="27"/>
    </row>
    <row r="224" spans="37:58">
      <c r="AK224" s="20"/>
      <c r="AL224" s="22"/>
      <c r="AM224" s="10" t="s">
        <v>264</v>
      </c>
      <c r="AN224" s="11"/>
      <c r="AO224" s="11"/>
      <c r="AP224" s="12"/>
      <c r="AQ224" s="12"/>
      <c r="AR224" s="24" t="s">
        <v>128</v>
      </c>
      <c r="AS224" s="25"/>
      <c r="AT224" s="25"/>
      <c r="AU224" s="6"/>
      <c r="AV224" s="6"/>
      <c r="AW224" s="6"/>
      <c r="AX224" s="27"/>
      <c r="AY224" s="27"/>
      <c r="AZ224" s="27"/>
      <c r="BA224" s="27"/>
      <c r="BB224" s="27"/>
      <c r="BC224" s="27"/>
      <c r="BD224" s="27"/>
      <c r="BE224" s="27"/>
      <c r="BF224" s="27"/>
    </row>
    <row r="225" spans="37:58">
      <c r="AK225" s="20"/>
      <c r="AL225" s="20"/>
      <c r="AM225" s="10" t="s">
        <v>265</v>
      </c>
      <c r="AN225" s="11"/>
      <c r="AO225" s="11"/>
      <c r="AP225" s="12"/>
      <c r="AQ225" s="12"/>
      <c r="AR225" s="24" t="s">
        <v>266</v>
      </c>
      <c r="AS225" s="25"/>
      <c r="AT225" s="25"/>
      <c r="AU225" s="6"/>
      <c r="AV225" s="6"/>
      <c r="AW225" s="6"/>
      <c r="AX225" s="27"/>
      <c r="AY225" s="27"/>
      <c r="AZ225" s="27"/>
      <c r="BA225" s="27"/>
      <c r="BB225" s="27"/>
      <c r="BC225" s="27"/>
      <c r="BD225" s="27"/>
      <c r="BE225" s="27"/>
      <c r="BF225" s="27"/>
    </row>
    <row r="226" spans="37:58">
      <c r="AK226" s="20"/>
      <c r="AL226" s="20"/>
      <c r="AM226" s="10" t="s">
        <v>267</v>
      </c>
      <c r="AN226" s="11"/>
      <c r="AO226" s="11"/>
      <c r="AP226" s="12"/>
      <c r="AQ226" s="12"/>
      <c r="AR226" s="24" t="s">
        <v>268</v>
      </c>
      <c r="AS226" s="25"/>
      <c r="AT226" s="25"/>
      <c r="AU226" s="6"/>
      <c r="AV226" s="6"/>
      <c r="AW226" s="6"/>
      <c r="AX226" s="27"/>
      <c r="AY226" s="27"/>
      <c r="AZ226" s="27"/>
      <c r="BA226" s="27"/>
      <c r="BB226" s="27"/>
      <c r="BC226" s="27"/>
      <c r="BD226" s="27"/>
      <c r="BE226" s="27"/>
      <c r="BF226" s="27"/>
    </row>
    <row r="227" spans="37:58">
      <c r="AK227" s="20"/>
      <c r="AL227" s="20"/>
      <c r="AM227" s="10" t="s">
        <v>269</v>
      </c>
      <c r="AN227" s="11"/>
      <c r="AO227" s="11"/>
      <c r="AP227" s="12"/>
      <c r="AQ227" s="12"/>
      <c r="AR227" s="26" t="s">
        <v>151</v>
      </c>
      <c r="AS227" s="25"/>
      <c r="AT227" s="25"/>
      <c r="AU227" s="6"/>
      <c r="AV227" s="6"/>
      <c r="AW227" s="6"/>
      <c r="AX227" s="27"/>
      <c r="AY227" s="27"/>
      <c r="AZ227" s="27"/>
      <c r="BA227" s="27"/>
      <c r="BB227" s="27"/>
      <c r="BC227" s="27"/>
      <c r="BD227" s="27"/>
      <c r="BE227" s="27"/>
      <c r="BF227" s="27"/>
    </row>
    <row r="228" spans="37:58">
      <c r="AK228" s="20"/>
      <c r="AL228" s="20"/>
      <c r="AM228" s="10" t="s">
        <v>270</v>
      </c>
      <c r="AN228" s="11"/>
      <c r="AO228" s="11"/>
      <c r="AP228" s="12"/>
      <c r="AQ228" s="12"/>
      <c r="AR228" s="24"/>
      <c r="AS228" s="25"/>
      <c r="AT228" s="25"/>
      <c r="AU228" s="6"/>
      <c r="AV228" s="6"/>
      <c r="AW228" s="6"/>
      <c r="AX228" s="27"/>
      <c r="AY228" s="27"/>
      <c r="AZ228" s="27"/>
      <c r="BA228" s="27"/>
      <c r="BB228" s="27"/>
      <c r="BC228" s="27"/>
      <c r="BD228" s="27"/>
      <c r="BE228" s="27"/>
      <c r="BF228" s="27"/>
    </row>
    <row r="229" spans="37:58">
      <c r="AK229" s="20"/>
      <c r="AL229" s="20"/>
      <c r="AM229" s="10" t="s">
        <v>271</v>
      </c>
      <c r="AN229" s="11"/>
      <c r="AO229" s="11"/>
      <c r="AP229" s="12"/>
      <c r="AQ229" s="12"/>
      <c r="AR229" s="24"/>
      <c r="AS229" s="25"/>
      <c r="AT229" s="25"/>
      <c r="AU229" s="6"/>
      <c r="AV229" s="6"/>
      <c r="AW229" s="6"/>
      <c r="AX229" s="27"/>
      <c r="AY229" s="27"/>
      <c r="AZ229" s="27"/>
      <c r="BA229" s="27"/>
      <c r="BB229" s="27"/>
      <c r="BC229" s="27"/>
      <c r="BD229" s="27"/>
      <c r="BE229" s="27"/>
      <c r="BF229" s="27"/>
    </row>
    <row r="230" spans="37:58">
      <c r="AK230" s="20"/>
      <c r="AL230" s="20"/>
      <c r="AM230" s="10" t="s">
        <v>272</v>
      </c>
      <c r="AN230" s="11"/>
      <c r="AO230" s="11"/>
      <c r="AP230" s="12"/>
      <c r="AQ230" s="12"/>
      <c r="AR230" s="24"/>
      <c r="AS230" s="6"/>
      <c r="AT230" s="6"/>
      <c r="AU230" s="6"/>
      <c r="AV230" s="6"/>
      <c r="AW230" s="6"/>
      <c r="AX230" s="27"/>
      <c r="AY230" s="27"/>
      <c r="AZ230" s="27"/>
      <c r="BA230" s="27"/>
      <c r="BB230" s="27"/>
      <c r="BC230" s="27"/>
      <c r="BD230" s="27"/>
      <c r="BE230" s="27"/>
      <c r="BF230" s="27"/>
    </row>
    <row r="231" spans="37:58">
      <c r="AK231" s="20"/>
      <c r="AL231" s="22"/>
      <c r="AM231" s="10" t="s">
        <v>273</v>
      </c>
      <c r="AN231" s="11"/>
      <c r="AO231" s="11"/>
      <c r="AP231" s="12"/>
      <c r="AQ231" s="12"/>
      <c r="AR231" s="24"/>
      <c r="AS231" s="6"/>
      <c r="AT231" s="6"/>
      <c r="AU231" s="6"/>
      <c r="AV231" s="6"/>
      <c r="AW231" s="6"/>
      <c r="AX231" s="27"/>
      <c r="AY231" s="27"/>
      <c r="AZ231" s="27"/>
      <c r="BA231" s="27"/>
      <c r="BB231" s="27"/>
      <c r="BC231" s="27"/>
      <c r="BD231" s="27"/>
      <c r="BE231" s="27"/>
      <c r="BF231" s="27"/>
    </row>
    <row r="232" spans="37:58">
      <c r="AK232" s="20"/>
      <c r="AL232" s="20"/>
      <c r="AM232" s="10" t="s">
        <v>274</v>
      </c>
      <c r="AN232" s="11"/>
      <c r="AO232" s="11"/>
      <c r="AP232" s="12"/>
      <c r="AQ232" s="12"/>
      <c r="AR232" s="22"/>
      <c r="AS232" s="3"/>
      <c r="AT232" s="3"/>
      <c r="AU232" s="6"/>
      <c r="AV232" s="6"/>
      <c r="AW232" s="6"/>
      <c r="AX232" s="27"/>
      <c r="AY232" s="27"/>
      <c r="AZ232" s="27"/>
      <c r="BA232" s="27"/>
      <c r="BB232" s="27"/>
      <c r="BC232" s="27"/>
      <c r="BD232" s="27"/>
      <c r="BE232" s="27"/>
      <c r="BF232" s="27"/>
    </row>
    <row r="233" spans="37:58">
      <c r="AK233" s="20"/>
      <c r="AL233" s="20"/>
      <c r="AM233" s="10" t="s">
        <v>275</v>
      </c>
      <c r="AN233" s="11"/>
      <c r="AO233" s="11"/>
      <c r="AP233" s="12"/>
      <c r="AQ233" s="12"/>
      <c r="AR233" s="22"/>
      <c r="AS233" s="3"/>
      <c r="AT233" s="3"/>
      <c r="AU233" s="6"/>
      <c r="AV233" s="6"/>
      <c r="AW233" s="6"/>
      <c r="AX233" s="27"/>
      <c r="AY233" s="27"/>
      <c r="AZ233" s="27"/>
      <c r="BA233" s="27"/>
      <c r="BB233" s="27"/>
      <c r="BC233" s="27"/>
      <c r="BD233" s="27"/>
      <c r="BE233" s="27"/>
      <c r="BF233" s="27"/>
    </row>
    <row r="234" spans="37:58">
      <c r="AK234" s="20"/>
      <c r="AL234" s="20"/>
      <c r="AM234" s="10" t="s">
        <v>276</v>
      </c>
      <c r="AN234" s="11"/>
      <c r="AO234" s="11"/>
      <c r="AP234" s="12"/>
      <c r="AQ234" s="12"/>
      <c r="AR234" s="22"/>
      <c r="AS234" s="3"/>
      <c r="AT234" s="3"/>
      <c r="AU234" s="6"/>
      <c r="AV234" s="6"/>
      <c r="AW234" s="6"/>
      <c r="AX234" s="27"/>
      <c r="AY234" s="27"/>
      <c r="AZ234" s="27"/>
      <c r="BA234" s="27"/>
      <c r="BB234" s="27"/>
      <c r="BC234" s="27"/>
      <c r="BD234" s="27"/>
      <c r="BE234" s="27"/>
      <c r="BF234" s="27"/>
    </row>
    <row r="235" spans="37:58">
      <c r="AK235" s="20"/>
      <c r="AL235" s="20"/>
      <c r="AM235" s="10" t="s">
        <v>277</v>
      </c>
      <c r="AN235" s="11"/>
      <c r="AO235" s="11"/>
      <c r="AP235" s="12"/>
      <c r="AQ235" s="12"/>
      <c r="AR235" s="22"/>
      <c r="AS235" s="3"/>
      <c r="AT235" s="3"/>
      <c r="AU235" s="6"/>
      <c r="AV235" s="6"/>
      <c r="AW235" s="6"/>
      <c r="AX235" s="27"/>
      <c r="AY235" s="27"/>
      <c r="AZ235" s="27"/>
      <c r="BA235" s="27"/>
      <c r="BB235" s="27"/>
      <c r="BC235" s="27"/>
      <c r="BD235" s="27"/>
      <c r="BE235" s="27"/>
      <c r="BF235" s="27"/>
    </row>
    <row r="236" spans="37:58">
      <c r="AK236" s="20"/>
      <c r="AL236" s="20"/>
      <c r="AM236" s="10" t="s">
        <v>278</v>
      </c>
      <c r="AN236" s="11"/>
      <c r="AO236" s="11"/>
      <c r="AP236" s="12"/>
      <c r="AQ236" s="12"/>
      <c r="AR236" s="22"/>
      <c r="AS236" s="3"/>
      <c r="AT236" s="3"/>
      <c r="AU236" s="6"/>
      <c r="AV236" s="6"/>
      <c r="AW236" s="6"/>
      <c r="AX236" s="27"/>
      <c r="AY236" s="27"/>
      <c r="AZ236" s="27"/>
      <c r="BA236" s="27"/>
      <c r="BB236" s="27"/>
      <c r="BC236" s="27"/>
      <c r="BD236" s="27"/>
      <c r="BE236" s="27"/>
      <c r="BF236" s="27"/>
    </row>
    <row r="237" spans="37:58">
      <c r="AK237" s="20"/>
      <c r="AL237" s="20"/>
      <c r="AM237" s="10" t="s">
        <v>279</v>
      </c>
      <c r="AN237" s="11"/>
      <c r="AO237" s="11"/>
      <c r="AP237" s="12"/>
      <c r="AQ237" s="12"/>
      <c r="AR237" s="22"/>
      <c r="AS237" s="3"/>
      <c r="AT237" s="3"/>
      <c r="AU237" s="6"/>
      <c r="AV237" s="6"/>
      <c r="AW237" s="6"/>
      <c r="AX237" s="27"/>
      <c r="AY237" s="27"/>
      <c r="AZ237" s="27"/>
      <c r="BA237" s="27"/>
      <c r="BB237" s="27"/>
      <c r="BC237" s="27"/>
      <c r="BD237" s="27"/>
      <c r="BE237" s="27"/>
      <c r="BF237" s="27"/>
    </row>
    <row r="238" spans="37:58">
      <c r="AK238" s="20"/>
      <c r="AL238" s="20"/>
      <c r="AM238" s="10" t="s">
        <v>280</v>
      </c>
      <c r="AN238" s="11"/>
      <c r="AO238" s="11"/>
      <c r="AP238" s="12"/>
      <c r="AQ238" s="12"/>
      <c r="AR238" s="22"/>
      <c r="AS238" s="3"/>
      <c r="AT238" s="3"/>
      <c r="AU238" s="6"/>
      <c r="AV238" s="6"/>
      <c r="AW238" s="6"/>
      <c r="AX238" s="27"/>
      <c r="AY238" s="27"/>
      <c r="AZ238" s="27"/>
      <c r="BA238" s="27"/>
      <c r="BB238" s="27"/>
      <c r="BC238" s="27"/>
      <c r="BD238" s="27"/>
      <c r="BE238" s="27"/>
      <c r="BF238" s="27"/>
    </row>
    <row r="239" spans="37:58">
      <c r="AK239" s="20"/>
      <c r="AL239" s="20"/>
      <c r="AM239" s="10" t="s">
        <v>281</v>
      </c>
      <c r="AN239" s="11"/>
      <c r="AO239" s="11"/>
      <c r="AP239" s="12"/>
      <c r="AQ239" s="12"/>
      <c r="AR239" s="22"/>
      <c r="AS239" s="3"/>
      <c r="AT239" s="3"/>
      <c r="AU239" s="6"/>
      <c r="AV239" s="6"/>
      <c r="AW239" s="6"/>
      <c r="AX239" s="27"/>
      <c r="AY239" s="27"/>
      <c r="AZ239" s="27"/>
      <c r="BA239" s="27"/>
      <c r="BB239" s="27"/>
      <c r="BC239" s="27"/>
      <c r="BD239" s="27"/>
      <c r="BE239" s="27"/>
      <c r="BF239" s="27"/>
    </row>
    <row r="240" spans="37:58">
      <c r="AK240" s="20"/>
      <c r="AL240" s="20"/>
      <c r="AM240" s="10" t="s">
        <v>282</v>
      </c>
      <c r="AN240" s="11"/>
      <c r="AO240" s="11"/>
      <c r="AP240" s="12"/>
      <c r="AQ240" s="12"/>
      <c r="AR240" s="22"/>
      <c r="AS240" s="3"/>
      <c r="AT240" s="3"/>
      <c r="AU240" s="6"/>
      <c r="AV240" s="6"/>
      <c r="AW240" s="6"/>
      <c r="AX240" s="27"/>
      <c r="AY240" s="27"/>
      <c r="AZ240" s="27"/>
      <c r="BA240" s="27"/>
      <c r="BB240" s="27"/>
      <c r="BC240" s="27"/>
      <c r="BD240" s="27"/>
      <c r="BE240" s="27"/>
      <c r="BF240" s="27"/>
    </row>
    <row r="241" spans="37:58">
      <c r="AK241" s="20"/>
      <c r="AL241" s="20"/>
      <c r="AM241" s="10" t="s">
        <v>283</v>
      </c>
      <c r="AN241" s="11"/>
      <c r="AO241" s="11"/>
      <c r="AP241" s="12"/>
      <c r="AQ241" s="12"/>
      <c r="AR241" s="22"/>
      <c r="AS241" s="3"/>
      <c r="AT241" s="3"/>
      <c r="AU241" s="6"/>
      <c r="AV241" s="6"/>
      <c r="AW241" s="6"/>
      <c r="AX241" s="27"/>
      <c r="AY241" s="27"/>
      <c r="AZ241" s="27"/>
      <c r="BA241" s="27"/>
      <c r="BB241" s="27"/>
      <c r="BC241" s="27"/>
      <c r="BD241" s="27"/>
      <c r="BE241" s="27"/>
      <c r="BF241" s="27"/>
    </row>
    <row r="242" spans="37:58">
      <c r="AK242" s="21"/>
      <c r="AL242" s="21"/>
      <c r="AM242" s="21"/>
      <c r="AN242" s="21"/>
      <c r="AO242" s="21"/>
      <c r="AP242" s="21"/>
      <c r="AQ242" s="6"/>
      <c r="AR242" s="6"/>
      <c r="AS242" s="6"/>
      <c r="AT242" s="6"/>
      <c r="AU242" s="6"/>
      <c r="AV242" s="6"/>
      <c r="AW242" s="6"/>
      <c r="AX242" s="27"/>
      <c r="AY242" s="27"/>
      <c r="AZ242" s="27"/>
      <c r="BA242" s="27"/>
      <c r="BB242" s="27"/>
      <c r="BC242" s="27"/>
      <c r="BD242" s="27"/>
      <c r="BE242" s="27"/>
      <c r="BF242" s="27"/>
    </row>
    <row r="243" spans="37:58">
      <c r="AK243" s="153"/>
      <c r="AL243" s="153"/>
      <c r="AM243" s="153"/>
      <c r="AN243" s="153"/>
      <c r="AO243" s="153"/>
      <c r="AP243" s="153"/>
      <c r="AR243" s="157"/>
      <c r="AX243" s="27"/>
      <c r="AY243" s="27"/>
      <c r="AZ243" s="27"/>
      <c r="BA243" s="27"/>
      <c r="BB243" s="27"/>
      <c r="BC243" s="27"/>
      <c r="BD243" s="27"/>
      <c r="BE243" s="27"/>
      <c r="BF243" s="27"/>
    </row>
    <row r="244" spans="37:58">
      <c r="AK244" s="153"/>
      <c r="AL244" s="153"/>
      <c r="AM244" s="153"/>
      <c r="AN244" s="153"/>
      <c r="AO244" s="153"/>
      <c r="AP244" s="153"/>
      <c r="AR244" s="157"/>
      <c r="AX244" s="27"/>
      <c r="AY244" s="27"/>
      <c r="AZ244" s="27"/>
      <c r="BA244" s="27"/>
      <c r="BB244" s="27"/>
      <c r="BC244" s="27"/>
      <c r="BD244" s="27"/>
      <c r="BE244" s="27"/>
      <c r="BF244" s="27"/>
    </row>
    <row r="245" spans="37:58">
      <c r="AK245" s="153"/>
      <c r="AL245" s="153"/>
      <c r="AM245" s="153"/>
      <c r="AN245" s="153"/>
      <c r="AO245" s="153"/>
      <c r="AP245" s="153"/>
      <c r="AR245" s="157"/>
      <c r="AX245" s="27"/>
      <c r="AY245" s="27"/>
      <c r="AZ245" s="27"/>
      <c r="BA245" s="27"/>
      <c r="BB245" s="27"/>
      <c r="BC245" s="27"/>
      <c r="BD245" s="27"/>
      <c r="BE245" s="27"/>
      <c r="BF245" s="27"/>
    </row>
    <row r="953" spans="37:58">
      <c r="AK953" s="158"/>
      <c r="AL953" s="158"/>
      <c r="AM953" s="158"/>
      <c r="AN953" s="158"/>
      <c r="AO953" s="159"/>
      <c r="AP953" s="159"/>
      <c r="AQ953" s="27"/>
      <c r="AR953" s="27"/>
      <c r="AS953" s="27"/>
      <c r="AT953" s="27"/>
      <c r="AU953" s="27"/>
      <c r="AV953" s="27"/>
      <c r="AW953" s="27"/>
      <c r="AX953" s="27"/>
      <c r="AY953" s="27"/>
      <c r="AZ953" s="27"/>
      <c r="BA953" s="27"/>
      <c r="BB953" s="27"/>
      <c r="BC953" s="27"/>
      <c r="BD953" s="27"/>
      <c r="BE953" s="27"/>
      <c r="BF953" s="27"/>
    </row>
    <row r="954" spans="37:58" ht="16.2" thickBot="1">
      <c r="AK954" s="160"/>
      <c r="AL954" s="28"/>
      <c r="AM954" s="161"/>
      <c r="AN954" s="28"/>
      <c r="AO954" s="28"/>
      <c r="AP954" s="28"/>
      <c r="AQ954" s="27"/>
      <c r="AR954" s="27"/>
      <c r="AS954" s="27"/>
      <c r="AT954" s="27"/>
      <c r="AU954" s="27"/>
      <c r="AV954" s="27"/>
      <c r="AW954" s="27"/>
      <c r="AX954" s="27"/>
      <c r="AY954" s="27"/>
      <c r="AZ954" s="27"/>
      <c r="BA954" s="27"/>
      <c r="BB954" s="27"/>
      <c r="BC954" s="27"/>
      <c r="BD954" s="27"/>
      <c r="BE954" s="27"/>
      <c r="BF954" s="27"/>
    </row>
    <row r="955" spans="37:58" ht="16.2" thickTop="1">
      <c r="AK955" s="162"/>
      <c r="AL955" s="28"/>
      <c r="AM955" s="28"/>
      <c r="AN955" s="28"/>
      <c r="AO955" s="28"/>
      <c r="AP955" s="28"/>
      <c r="AQ955" s="27"/>
      <c r="AR955" s="27"/>
      <c r="AS955" s="27"/>
      <c r="AT955" s="27"/>
      <c r="AU955" s="27"/>
      <c r="AV955" s="27"/>
      <c r="AW955" s="27"/>
      <c r="AX955" s="27"/>
      <c r="AY955" s="27"/>
      <c r="AZ955" s="27"/>
      <c r="BA955" s="27"/>
      <c r="BB955" s="27"/>
      <c r="BC955" s="27"/>
      <c r="BD955" s="27"/>
      <c r="BE955" s="27"/>
      <c r="BF955" s="27"/>
    </row>
    <row r="956" spans="37:58">
      <c r="AK956" s="163"/>
      <c r="AL956" s="28"/>
      <c r="AM956" s="28"/>
      <c r="AN956" s="28"/>
      <c r="AO956" s="28"/>
      <c r="AP956" s="28"/>
      <c r="AQ956" s="27"/>
      <c r="AR956" s="27"/>
      <c r="AS956" s="27"/>
      <c r="AT956" s="27"/>
      <c r="AU956" s="27"/>
      <c r="AV956" s="27"/>
      <c r="AW956" s="27"/>
      <c r="AX956" s="27"/>
      <c r="AY956" s="27"/>
      <c r="AZ956" s="27"/>
      <c r="BA956" s="27"/>
      <c r="BB956" s="27"/>
      <c r="BC956" s="27"/>
      <c r="BD956" s="27"/>
      <c r="BE956" s="27"/>
      <c r="BF956" s="27"/>
    </row>
    <row r="957" spans="37:58" ht="16.2" thickBot="1">
      <c r="AK957" s="163"/>
      <c r="AL957" s="28"/>
      <c r="AM957" s="28"/>
      <c r="AN957" s="164"/>
      <c r="AO957" s="28"/>
      <c r="AP957" s="28"/>
      <c r="AQ957" s="27"/>
      <c r="AR957" s="27"/>
      <c r="AS957" s="27"/>
      <c r="AT957" s="27"/>
      <c r="AU957" s="27"/>
      <c r="AV957" s="27"/>
      <c r="AW957" s="27"/>
      <c r="AX957" s="27"/>
      <c r="AY957" s="27"/>
      <c r="AZ957" s="27"/>
      <c r="BA957" s="27"/>
      <c r="BB957" s="27"/>
      <c r="BC957" s="27"/>
      <c r="BD957" s="27"/>
      <c r="BE957" s="27"/>
      <c r="BF957" s="27"/>
    </row>
    <row r="958" spans="37:58">
      <c r="AK958" s="163"/>
      <c r="AL958" s="28"/>
      <c r="AM958" s="28"/>
      <c r="AN958" s="28"/>
      <c r="AO958" s="28"/>
      <c r="AP958" s="28"/>
      <c r="AQ958" s="27"/>
      <c r="AR958" s="27"/>
      <c r="AS958" s="27"/>
      <c r="AT958" s="27"/>
      <c r="AU958" s="27"/>
      <c r="AV958" s="27"/>
      <c r="AW958" s="27"/>
      <c r="AX958" s="27"/>
      <c r="AY958" s="27"/>
      <c r="AZ958" s="27"/>
      <c r="BA958" s="27"/>
      <c r="BB958" s="27"/>
      <c r="BC958" s="27"/>
      <c r="BD958" s="27"/>
      <c r="BE958" s="27"/>
      <c r="BF958" s="27"/>
    </row>
    <row r="959" spans="37:58">
      <c r="AK959" s="163"/>
      <c r="AL959" s="28"/>
      <c r="AM959" s="28"/>
      <c r="AN959" s="28"/>
      <c r="AO959" s="28"/>
      <c r="AP959" s="28"/>
      <c r="AQ959" s="27"/>
      <c r="AR959" s="27"/>
      <c r="AS959" s="27"/>
      <c r="AT959" s="27"/>
      <c r="AU959" s="27"/>
      <c r="AV959" s="27"/>
      <c r="AW959" s="27"/>
      <c r="AX959" s="27"/>
      <c r="AY959" s="27"/>
      <c r="AZ959" s="27"/>
      <c r="BA959" s="27"/>
      <c r="BB959" s="27"/>
      <c r="BC959" s="27"/>
      <c r="BD959" s="27"/>
      <c r="BE959" s="27"/>
      <c r="BF959" s="27"/>
    </row>
    <row r="960" spans="37:58" ht="16.2" thickBot="1">
      <c r="AK960" s="163"/>
      <c r="AL960" s="165"/>
      <c r="AM960" s="28"/>
      <c r="AN960" s="28"/>
      <c r="AO960" s="28"/>
      <c r="AP960" s="28"/>
      <c r="AQ960" s="27"/>
      <c r="AR960" s="27"/>
      <c r="AS960" s="27"/>
      <c r="AT960" s="27"/>
      <c r="AU960" s="27"/>
      <c r="AV960" s="27"/>
      <c r="AW960" s="27"/>
      <c r="AX960" s="27"/>
      <c r="AY960" s="27"/>
      <c r="AZ960" s="27"/>
      <c r="BA960" s="27"/>
      <c r="BB960" s="27"/>
      <c r="BC960" s="27"/>
      <c r="BD960" s="27"/>
      <c r="BE960" s="27"/>
      <c r="BF960" s="27"/>
    </row>
    <row r="961" spans="37:58" ht="16.2" thickTop="1">
      <c r="AK961" s="163"/>
      <c r="AL961" s="28"/>
      <c r="AM961" s="28"/>
      <c r="AN961" s="28"/>
      <c r="AO961" s="28"/>
      <c r="AP961" s="28"/>
      <c r="AQ961" s="27"/>
      <c r="AR961" s="27"/>
      <c r="AS961" s="27"/>
      <c r="AT961" s="27"/>
      <c r="AU961" s="27"/>
      <c r="AV961" s="27"/>
      <c r="AW961" s="27"/>
      <c r="AX961" s="27"/>
      <c r="AY961" s="27"/>
      <c r="AZ961" s="27"/>
      <c r="BA961" s="27"/>
      <c r="BB961" s="27"/>
      <c r="BC961" s="27"/>
      <c r="BD961" s="27"/>
      <c r="BE961" s="27"/>
      <c r="BF961" s="27"/>
    </row>
    <row r="962" spans="37:58">
      <c r="AK962" s="163"/>
      <c r="AL962" s="28"/>
      <c r="AM962" s="28"/>
      <c r="AN962" s="28"/>
      <c r="AO962" s="28"/>
      <c r="AP962" s="28"/>
      <c r="AQ962" s="27"/>
      <c r="AR962" s="27"/>
      <c r="AS962" s="27"/>
      <c r="AT962" s="27"/>
      <c r="AU962" s="27"/>
      <c r="AV962" s="27"/>
      <c r="AW962" s="27"/>
      <c r="AX962" s="27"/>
      <c r="AY962" s="27"/>
      <c r="AZ962" s="27"/>
      <c r="BA962" s="27"/>
      <c r="BB962" s="27"/>
      <c r="BC962" s="27"/>
      <c r="BD962" s="27"/>
      <c r="BE962" s="27"/>
      <c r="BF962" s="27"/>
    </row>
    <row r="963" spans="37:58">
      <c r="AK963" s="163"/>
      <c r="AL963" s="166"/>
      <c r="AM963" s="28"/>
      <c r="AN963" s="28"/>
      <c r="AO963" s="28"/>
      <c r="AP963" s="28"/>
      <c r="AQ963" s="27"/>
      <c r="AR963" s="27"/>
      <c r="AS963" s="27"/>
      <c r="AT963" s="27"/>
      <c r="AU963" s="27"/>
      <c r="AV963" s="27"/>
      <c r="AW963" s="27"/>
      <c r="AX963" s="27"/>
      <c r="AY963" s="27"/>
      <c r="AZ963" s="27"/>
      <c r="BA963" s="27"/>
      <c r="BB963" s="27"/>
      <c r="BC963" s="27"/>
      <c r="BD963" s="27"/>
      <c r="BE963" s="27"/>
      <c r="BF963" s="27"/>
    </row>
    <row r="964" spans="37:58" ht="16.2" thickBot="1">
      <c r="AK964" s="163"/>
      <c r="AL964" s="28"/>
      <c r="AM964" s="28"/>
      <c r="AN964" s="164"/>
      <c r="AO964" s="28"/>
      <c r="AP964" s="28"/>
      <c r="AQ964" s="27"/>
      <c r="AR964" s="27"/>
      <c r="AS964" s="27"/>
      <c r="AT964" s="27"/>
      <c r="AU964" s="27"/>
      <c r="AV964" s="27"/>
      <c r="AW964" s="27"/>
      <c r="AX964" s="27"/>
      <c r="AY964" s="27"/>
      <c r="AZ964" s="27"/>
      <c r="BA964" s="27"/>
      <c r="BB964" s="27"/>
      <c r="BC964" s="27"/>
      <c r="BD964" s="27"/>
      <c r="BE964" s="27"/>
      <c r="BF964" s="27"/>
    </row>
    <row r="965" spans="37:58" ht="16.2" thickBot="1">
      <c r="AK965" s="163"/>
      <c r="AL965" s="28"/>
      <c r="AM965" s="28"/>
      <c r="AN965" s="164"/>
      <c r="AO965" s="28"/>
      <c r="AP965" s="28"/>
      <c r="AQ965" s="27"/>
      <c r="AR965" s="27"/>
      <c r="AS965" s="27"/>
      <c r="AT965" s="27"/>
      <c r="AU965" s="27"/>
      <c r="AV965" s="27"/>
      <c r="AW965" s="27"/>
      <c r="AX965" s="27"/>
      <c r="AY965" s="27"/>
      <c r="AZ965" s="27"/>
      <c r="BA965" s="27"/>
      <c r="BB965" s="27"/>
      <c r="BC965" s="27"/>
      <c r="BD965" s="27"/>
      <c r="BE965" s="27"/>
      <c r="BF965" s="27"/>
    </row>
    <row r="966" spans="37:58">
      <c r="AK966" s="163"/>
      <c r="AL966" s="28"/>
      <c r="AM966" s="28"/>
      <c r="AN966" s="28"/>
      <c r="AO966" s="28"/>
      <c r="AP966" s="28"/>
      <c r="AQ966" s="27"/>
      <c r="AR966" s="27"/>
      <c r="AS966" s="27"/>
      <c r="AT966" s="27"/>
      <c r="AU966" s="27"/>
      <c r="AV966" s="27"/>
      <c r="AW966" s="27"/>
      <c r="AX966" s="27"/>
      <c r="AY966" s="27"/>
      <c r="AZ966" s="27"/>
      <c r="BA966" s="27"/>
      <c r="BB966" s="27"/>
      <c r="BC966" s="27"/>
      <c r="BD966" s="27"/>
      <c r="BE966" s="27"/>
      <c r="BF966" s="27"/>
    </row>
    <row r="967" spans="37:58" ht="16.2" thickBot="1">
      <c r="AK967" s="163"/>
      <c r="AL967" s="28"/>
      <c r="AM967" s="161"/>
      <c r="AN967" s="28"/>
      <c r="AO967" s="28"/>
      <c r="AP967" s="28"/>
    </row>
    <row r="968" spans="37:58">
      <c r="AK968" s="163"/>
      <c r="AL968" s="28"/>
      <c r="AM968" s="28"/>
      <c r="AN968" s="28"/>
      <c r="AO968" s="28"/>
      <c r="AP968" s="28"/>
    </row>
    <row r="969" spans="37:58" ht="16.2" thickBot="1">
      <c r="AK969" s="163"/>
      <c r="AL969" s="28"/>
      <c r="AM969" s="161"/>
      <c r="AN969" s="164"/>
      <c r="AO969" s="28"/>
      <c r="AP969" s="28"/>
    </row>
    <row r="970" spans="37:58">
      <c r="AK970" s="163"/>
      <c r="AL970" s="28"/>
      <c r="AM970" s="28"/>
      <c r="AN970" s="28"/>
      <c r="AO970" s="28"/>
      <c r="AP970" s="28"/>
    </row>
    <row r="971" spans="37:58">
      <c r="AK971" s="28"/>
      <c r="AL971" s="28"/>
      <c r="AM971" s="28"/>
      <c r="AN971" s="28"/>
      <c r="AO971" s="28"/>
      <c r="AP971" s="28"/>
    </row>
    <row r="972" spans="37:58" ht="16.2" thickBot="1">
      <c r="AK972" s="28"/>
      <c r="AL972" s="28"/>
      <c r="AM972" s="161"/>
      <c r="AN972" s="164"/>
      <c r="AO972" s="28"/>
      <c r="AP972" s="28"/>
    </row>
    <row r="973" spans="37:58">
      <c r="AK973" s="28"/>
      <c r="AL973" s="28"/>
      <c r="AM973" s="28"/>
      <c r="AN973" s="28"/>
      <c r="AO973" s="28"/>
      <c r="AP973" s="28"/>
    </row>
    <row r="974" spans="37:58">
      <c r="AK974" s="28"/>
      <c r="AL974" s="28"/>
      <c r="AM974" s="28"/>
      <c r="AN974" s="28"/>
      <c r="AO974" s="28"/>
      <c r="AP974" s="28"/>
      <c r="AY974" s="167" t="s">
        <v>108</v>
      </c>
    </row>
    <row r="975" spans="37:58">
      <c r="AK975" s="28"/>
      <c r="AL975" s="28"/>
      <c r="AM975" s="28"/>
      <c r="AN975" s="28"/>
      <c r="AO975" s="28"/>
      <c r="AP975" s="28"/>
      <c r="AY975" s="153" t="s">
        <v>109</v>
      </c>
    </row>
    <row r="976" spans="37:58">
      <c r="AK976" s="28"/>
      <c r="AL976" s="28"/>
      <c r="AM976" s="28"/>
      <c r="AN976" s="28"/>
      <c r="AO976" s="28"/>
      <c r="AP976" s="28"/>
      <c r="AY976" s="153" t="s">
        <v>110</v>
      </c>
    </row>
    <row r="977" spans="37:58">
      <c r="AK977" s="28"/>
      <c r="AL977" s="28"/>
      <c r="AM977" s="28"/>
      <c r="AN977" s="28"/>
      <c r="AO977" s="28"/>
      <c r="AP977" s="28"/>
      <c r="AY977" s="153" t="s">
        <v>111</v>
      </c>
    </row>
    <row r="978" spans="37:58" ht="16.2" thickBot="1">
      <c r="AK978" s="28"/>
      <c r="AL978" s="28"/>
      <c r="AM978" s="28"/>
      <c r="AN978" s="164"/>
      <c r="AO978" s="28"/>
      <c r="AP978" s="28"/>
      <c r="AY978" s="153" t="s">
        <v>112</v>
      </c>
      <c r="BA978" s="168" t="s">
        <v>153</v>
      </c>
      <c r="BB978" s="169" t="s">
        <v>156</v>
      </c>
      <c r="BC978" s="170" t="s">
        <v>155</v>
      </c>
      <c r="BD978" s="168"/>
      <c r="BE978" s="171"/>
      <c r="BF978" s="171"/>
    </row>
    <row r="979" spans="37:58" ht="16.2" thickBot="1">
      <c r="AK979" s="28"/>
      <c r="AL979" s="28"/>
      <c r="AM979" s="28"/>
      <c r="AN979" s="28"/>
      <c r="AO979" s="28"/>
      <c r="AP979" s="28"/>
      <c r="AY979" s="153" t="s">
        <v>114</v>
      </c>
      <c r="BA979" s="172" t="s">
        <v>0</v>
      </c>
      <c r="BB979" s="173" t="s">
        <v>1</v>
      </c>
      <c r="BC979" s="174" t="s">
        <v>2</v>
      </c>
      <c r="BD979" s="175"/>
      <c r="BE979" s="171"/>
      <c r="BF979" s="171"/>
    </row>
    <row r="980" spans="37:58" ht="16.2" thickTop="1">
      <c r="AK980" s="28"/>
      <c r="AL980" s="28"/>
      <c r="AM980" s="28"/>
      <c r="AN980" s="28"/>
      <c r="AO980" s="28"/>
      <c r="AP980" s="28"/>
      <c r="BA980" s="176" t="s">
        <v>3</v>
      </c>
      <c r="BB980" s="173" t="s">
        <v>4</v>
      </c>
      <c r="BC980" s="174" t="s">
        <v>5</v>
      </c>
      <c r="BD980" s="175"/>
      <c r="BE980" s="171"/>
      <c r="BF980" s="171"/>
    </row>
    <row r="981" spans="37:58" ht="16.2" thickBot="1">
      <c r="AK981" s="28"/>
      <c r="AL981" s="28"/>
      <c r="AM981" s="28"/>
      <c r="AN981" s="164"/>
      <c r="AO981" s="28"/>
      <c r="AP981" s="28"/>
      <c r="BA981" s="177" t="s">
        <v>6</v>
      </c>
      <c r="BB981" s="173" t="s">
        <v>7</v>
      </c>
      <c r="BC981" s="174" t="s">
        <v>8</v>
      </c>
      <c r="BD981" s="175"/>
      <c r="BE981" s="171"/>
      <c r="BF981" s="171"/>
    </row>
    <row r="982" spans="37:58" ht="16.2" thickBot="1">
      <c r="AK982" s="28"/>
      <c r="AL982" s="28"/>
      <c r="AM982" s="28"/>
      <c r="AN982" s="28"/>
      <c r="AO982" s="28"/>
      <c r="AP982" s="28"/>
      <c r="BA982" s="177" t="s">
        <v>9</v>
      </c>
      <c r="BB982" s="173" t="s">
        <v>10</v>
      </c>
      <c r="BC982" s="174" t="s">
        <v>11</v>
      </c>
      <c r="BD982" s="178"/>
      <c r="BE982" s="171"/>
      <c r="BF982" s="171"/>
    </row>
    <row r="983" spans="37:58" ht="16.2" thickBot="1">
      <c r="AK983" s="28"/>
      <c r="AL983" s="157"/>
      <c r="AM983" s="28"/>
      <c r="AN983" s="164"/>
      <c r="AO983" s="28"/>
      <c r="AP983" s="28"/>
      <c r="BA983" s="177" t="s">
        <v>12</v>
      </c>
      <c r="BB983" s="173" t="s">
        <v>13</v>
      </c>
      <c r="BC983" s="174" t="s">
        <v>14</v>
      </c>
      <c r="BD983" s="175"/>
      <c r="BE983" s="171"/>
      <c r="BF983" s="171"/>
    </row>
    <row r="984" spans="37:58" ht="16.2" thickBot="1">
      <c r="AK984" s="28"/>
      <c r="AL984" s="28"/>
      <c r="AM984" s="161"/>
      <c r="AN984" s="28"/>
      <c r="AO984" s="28"/>
      <c r="AP984" s="28"/>
      <c r="BA984" s="177"/>
      <c r="BB984" s="173" t="s">
        <v>15</v>
      </c>
      <c r="BC984" s="174" t="s">
        <v>16</v>
      </c>
      <c r="BD984" s="175"/>
      <c r="BE984" s="171"/>
      <c r="BF984" s="171"/>
    </row>
    <row r="985" spans="37:58">
      <c r="AK985" s="28"/>
      <c r="AL985" s="28"/>
      <c r="AM985" s="28"/>
      <c r="AN985" s="28"/>
      <c r="AO985" s="28"/>
      <c r="AP985" s="28"/>
      <c r="BA985" s="177"/>
      <c r="BB985" s="173" t="s">
        <v>17</v>
      </c>
      <c r="BC985" s="174" t="s">
        <v>18</v>
      </c>
      <c r="BD985" s="175"/>
      <c r="BE985" s="171"/>
      <c r="BF985" s="171"/>
    </row>
    <row r="986" spans="37:58">
      <c r="AK986" s="28"/>
      <c r="AL986" s="28"/>
      <c r="AM986" s="28"/>
      <c r="AN986" s="28"/>
      <c r="AO986" s="28"/>
      <c r="AP986" s="28"/>
      <c r="BA986" s="177"/>
      <c r="BB986" s="173" t="s">
        <v>19</v>
      </c>
      <c r="BC986" s="174" t="s">
        <v>20</v>
      </c>
      <c r="BD986" s="175"/>
      <c r="BE986" s="171"/>
      <c r="BF986" s="171"/>
    </row>
    <row r="987" spans="37:58">
      <c r="AK987" s="28"/>
      <c r="AL987" s="28"/>
      <c r="AM987" s="28"/>
      <c r="AN987" s="28"/>
      <c r="AO987" s="28"/>
      <c r="AP987" s="28"/>
      <c r="BA987" s="177"/>
      <c r="BB987" s="173" t="s">
        <v>21</v>
      </c>
      <c r="BC987" s="174" t="s">
        <v>22</v>
      </c>
      <c r="BD987" s="175"/>
      <c r="BE987" s="171"/>
      <c r="BF987" s="171"/>
    </row>
    <row r="988" spans="37:58">
      <c r="AK988" s="28"/>
      <c r="AL988" s="28"/>
      <c r="AM988" s="28"/>
      <c r="AN988" s="28"/>
      <c r="AO988" s="28"/>
      <c r="AP988" s="28"/>
      <c r="BA988" s="177"/>
      <c r="BB988" s="173" t="s">
        <v>23</v>
      </c>
      <c r="BC988" s="174" t="s">
        <v>24</v>
      </c>
      <c r="BD988" s="175"/>
      <c r="BE988" s="171"/>
      <c r="BF988" s="171"/>
    </row>
    <row r="989" spans="37:58" ht="16.2" thickBot="1">
      <c r="AK989" s="28"/>
      <c r="AL989" s="28"/>
      <c r="AM989" s="28"/>
      <c r="AN989" s="164"/>
      <c r="AO989" s="28"/>
      <c r="AP989" s="28"/>
      <c r="BA989" s="177"/>
      <c r="BB989" s="173" t="s">
        <v>25</v>
      </c>
      <c r="BC989" s="174" t="s">
        <v>26</v>
      </c>
      <c r="BD989" s="178"/>
      <c r="BE989" s="171"/>
      <c r="BF989" s="171"/>
    </row>
    <row r="990" spans="37:58" ht="16.2" thickBot="1">
      <c r="AK990" s="28"/>
      <c r="AL990" s="28"/>
      <c r="AM990" s="28"/>
      <c r="AN990" s="28"/>
      <c r="AO990" s="28"/>
      <c r="AP990" s="28"/>
      <c r="BA990" s="177"/>
      <c r="BB990" s="173" t="s">
        <v>27</v>
      </c>
      <c r="BC990" s="174" t="s">
        <v>28</v>
      </c>
      <c r="BD990" s="178"/>
      <c r="BE990" s="171"/>
      <c r="BF990" s="171"/>
    </row>
    <row r="991" spans="37:58" ht="16.2" thickBot="1">
      <c r="AK991" s="28"/>
      <c r="AL991" s="28"/>
      <c r="AM991" s="161"/>
      <c r="AN991" s="28"/>
      <c r="AO991" s="28"/>
      <c r="AP991" s="28"/>
      <c r="BA991" s="177"/>
      <c r="BB991" s="173" t="s">
        <v>29</v>
      </c>
      <c r="BC991" s="174" t="s">
        <v>30</v>
      </c>
      <c r="BD991" s="178"/>
      <c r="BE991" s="171"/>
      <c r="BF991" s="171"/>
    </row>
    <row r="992" spans="37:58">
      <c r="AK992" s="28"/>
      <c r="AL992" s="28"/>
      <c r="AM992" s="28"/>
      <c r="AN992" s="28"/>
      <c r="AO992" s="28"/>
      <c r="AP992" s="28"/>
      <c r="BA992" s="177"/>
      <c r="BB992" s="173" t="s">
        <v>31</v>
      </c>
      <c r="BC992" s="174" t="s">
        <v>32</v>
      </c>
      <c r="BD992" s="175"/>
      <c r="BE992" s="171"/>
      <c r="BF992" s="171"/>
    </row>
    <row r="993" spans="37:58">
      <c r="AK993" s="28"/>
      <c r="AL993" s="28"/>
      <c r="AM993" s="28"/>
      <c r="AN993" s="28"/>
      <c r="AO993" s="28"/>
      <c r="AP993" s="28"/>
      <c r="BA993" s="177"/>
      <c r="BB993" s="173" t="s">
        <v>33</v>
      </c>
      <c r="BC993" s="174" t="s">
        <v>34</v>
      </c>
      <c r="BD993" s="175"/>
      <c r="BE993" s="171"/>
      <c r="BF993" s="171"/>
    </row>
    <row r="994" spans="37:58" ht="16.2" thickBot="1">
      <c r="AK994" s="28"/>
      <c r="AL994" s="28"/>
      <c r="AM994" s="28"/>
      <c r="AN994" s="164"/>
      <c r="AO994" s="28"/>
      <c r="AP994" s="28"/>
      <c r="BA994" s="177"/>
      <c r="BB994" s="173" t="s">
        <v>35</v>
      </c>
      <c r="BC994" s="174" t="s">
        <v>36</v>
      </c>
      <c r="BD994" s="175"/>
      <c r="BE994" s="171"/>
      <c r="BF994" s="171"/>
    </row>
    <row r="995" spans="37:58" ht="16.2" thickBot="1">
      <c r="AK995" s="28"/>
      <c r="AL995" s="157"/>
      <c r="AM995" s="165"/>
      <c r="AN995" s="28"/>
      <c r="AO995" s="28"/>
      <c r="AP995" s="28"/>
      <c r="BA995" s="177"/>
      <c r="BB995" s="173" t="s">
        <v>37</v>
      </c>
      <c r="BC995" s="174" t="s">
        <v>38</v>
      </c>
      <c r="BD995" s="178"/>
      <c r="BE995" s="171"/>
      <c r="BF995" s="171"/>
    </row>
    <row r="996" spans="37:58" ht="16.8" thickTop="1" thickBot="1">
      <c r="AK996" s="28"/>
      <c r="AL996" s="28"/>
      <c r="AM996" s="28"/>
      <c r="AN996" s="164"/>
      <c r="AO996" s="28"/>
      <c r="AP996" s="28"/>
      <c r="BA996" s="177"/>
      <c r="BB996" s="173" t="s">
        <v>39</v>
      </c>
      <c r="BC996" s="174" t="s">
        <v>40</v>
      </c>
      <c r="BD996" s="175"/>
      <c r="BE996" s="171"/>
      <c r="BF996" s="171"/>
    </row>
    <row r="997" spans="37:58">
      <c r="AK997" s="28"/>
      <c r="AL997" s="28"/>
      <c r="AM997" s="28"/>
      <c r="AN997" s="28"/>
      <c r="AO997" s="28"/>
      <c r="AP997" s="28"/>
      <c r="BA997" s="175"/>
      <c r="BB997" s="175"/>
      <c r="BC997" s="174" t="s">
        <v>41</v>
      </c>
      <c r="BD997" s="175"/>
      <c r="BE997" s="171"/>
      <c r="BF997" s="171"/>
    </row>
    <row r="998" spans="37:58" ht="16.2" thickBot="1">
      <c r="AK998" s="28"/>
      <c r="AL998" s="28"/>
      <c r="AM998" s="161"/>
      <c r="AN998" s="28"/>
      <c r="AO998" s="28"/>
      <c r="AP998" s="28"/>
      <c r="BA998" s="175"/>
      <c r="BB998" s="179"/>
      <c r="BC998" s="174" t="s">
        <v>42</v>
      </c>
      <c r="BD998" s="175"/>
      <c r="BE998" s="171"/>
      <c r="BF998" s="171"/>
    </row>
    <row r="999" spans="37:58">
      <c r="AK999" s="28"/>
      <c r="AL999" s="28"/>
      <c r="AM999" s="28"/>
      <c r="AN999" s="28"/>
      <c r="AO999" s="28"/>
      <c r="AP999" s="28"/>
      <c r="BA999" s="175"/>
      <c r="BB999" s="175"/>
      <c r="BC999" s="174" t="s">
        <v>43</v>
      </c>
      <c r="BD999" s="175"/>
      <c r="BE999" s="171"/>
      <c r="BF999" s="171"/>
    </row>
    <row r="1000" spans="37:58" ht="16.2" thickBot="1">
      <c r="AK1000" s="28"/>
      <c r="AL1000" s="28"/>
      <c r="AM1000" s="28"/>
      <c r="AN1000" s="28"/>
      <c r="AO1000" s="28"/>
      <c r="AP1000" s="28"/>
      <c r="BA1000" s="175"/>
      <c r="BB1000" s="175"/>
      <c r="BC1000" s="174" t="s">
        <v>44</v>
      </c>
      <c r="BD1000" s="178"/>
      <c r="BE1000" s="171"/>
      <c r="BF1000" s="171"/>
    </row>
    <row r="1001" spans="37:58">
      <c r="AK1001" s="28"/>
      <c r="AL1001" s="28"/>
      <c r="AM1001" s="28"/>
      <c r="AN1001" s="28"/>
      <c r="AO1001" s="28"/>
      <c r="AP1001" s="28"/>
      <c r="BA1001" s="175"/>
      <c r="BB1001" s="175"/>
      <c r="BC1001" s="174" t="s">
        <v>45</v>
      </c>
      <c r="BD1001" s="175"/>
      <c r="BE1001" s="171"/>
      <c r="BF1001" s="171"/>
    </row>
    <row r="1002" spans="37:58" ht="16.2" thickBot="1">
      <c r="AK1002" s="28"/>
      <c r="AL1002" s="157"/>
      <c r="AM1002" s="28"/>
      <c r="AN1002" s="28"/>
      <c r="AO1002" s="28"/>
      <c r="AP1002" s="28"/>
      <c r="BA1002" s="175"/>
      <c r="BB1002" s="175"/>
      <c r="BC1002" s="174" t="s">
        <v>46</v>
      </c>
      <c r="BD1002" s="178"/>
      <c r="BE1002" s="171"/>
      <c r="BF1002" s="171"/>
    </row>
    <row r="1003" spans="37:58">
      <c r="AK1003" s="28"/>
      <c r="AL1003" s="28"/>
      <c r="AM1003" s="28"/>
      <c r="AN1003" s="28"/>
      <c r="AO1003" s="28"/>
      <c r="AP1003" s="28"/>
      <c r="BA1003" s="175"/>
      <c r="BB1003" s="175"/>
      <c r="BC1003" s="174" t="s">
        <v>47</v>
      </c>
      <c r="BD1003" s="175"/>
      <c r="BE1003" s="171"/>
      <c r="BF1003" s="171"/>
    </row>
    <row r="1004" spans="37:58" ht="16.2" thickBot="1">
      <c r="AK1004" s="28"/>
      <c r="AL1004" s="28"/>
      <c r="AM1004" s="161"/>
      <c r="AN1004" s="28"/>
      <c r="AO1004" s="28"/>
      <c r="AP1004" s="28"/>
      <c r="BA1004" s="175"/>
      <c r="BB1004" s="175"/>
      <c r="BC1004" s="174" t="s">
        <v>48</v>
      </c>
      <c r="BD1004" s="175"/>
      <c r="BE1004" s="171"/>
      <c r="BF1004" s="171"/>
    </row>
    <row r="1005" spans="37:58" ht="16.2" thickBot="1">
      <c r="AK1005" s="28"/>
      <c r="AL1005" s="28"/>
      <c r="AM1005" s="28"/>
      <c r="AN1005" s="164"/>
      <c r="AO1005" s="28"/>
      <c r="AP1005" s="28"/>
      <c r="BA1005" s="175"/>
      <c r="BB1005" s="175"/>
      <c r="BC1005" s="174" t="s">
        <v>49</v>
      </c>
      <c r="BD1005" s="175"/>
      <c r="BE1005" s="171"/>
      <c r="BF1005" s="171"/>
    </row>
    <row r="1006" spans="37:58">
      <c r="AK1006" s="28"/>
      <c r="AL1006" s="28"/>
      <c r="AM1006" s="28"/>
      <c r="AN1006" s="28"/>
      <c r="AO1006" s="28"/>
      <c r="AP1006" s="28"/>
      <c r="BA1006" s="175"/>
      <c r="BB1006" s="175"/>
      <c r="BC1006" s="174" t="s">
        <v>50</v>
      </c>
      <c r="BD1006" s="175"/>
      <c r="BE1006" s="171"/>
      <c r="BF1006" s="171"/>
    </row>
    <row r="1007" spans="37:58">
      <c r="AK1007" s="28"/>
      <c r="AL1007" s="28"/>
      <c r="AM1007" s="28"/>
      <c r="AN1007" s="28"/>
      <c r="AO1007" s="28"/>
      <c r="AP1007" s="28"/>
      <c r="BA1007" s="175"/>
      <c r="BB1007" s="175"/>
      <c r="BC1007" s="174" t="s">
        <v>51</v>
      </c>
      <c r="BD1007" s="175"/>
      <c r="BE1007" s="171"/>
      <c r="BF1007" s="171"/>
    </row>
    <row r="1008" spans="37:58" ht="16.2" thickBot="1">
      <c r="AK1008" s="28"/>
      <c r="AL1008" s="28"/>
      <c r="AM1008" s="161"/>
      <c r="AN1008" s="164"/>
      <c r="AO1008" s="28"/>
      <c r="AP1008" s="28"/>
      <c r="BA1008" s="175"/>
      <c r="BB1008" s="179"/>
      <c r="BC1008" s="174" t="s">
        <v>52</v>
      </c>
      <c r="BD1008" s="178"/>
      <c r="BE1008" s="171"/>
      <c r="BF1008" s="171"/>
    </row>
    <row r="1009" spans="37:58">
      <c r="AK1009" s="28"/>
      <c r="AL1009" s="28"/>
      <c r="AM1009" s="28"/>
      <c r="AN1009" s="28"/>
      <c r="AO1009" s="28"/>
      <c r="AP1009" s="28"/>
      <c r="BA1009" s="175"/>
      <c r="BB1009" s="175"/>
      <c r="BC1009" s="174" t="s">
        <v>53</v>
      </c>
      <c r="BD1009" s="175"/>
      <c r="BE1009" s="171"/>
      <c r="BF1009" s="171"/>
    </row>
    <row r="1010" spans="37:58">
      <c r="AK1010" s="28"/>
      <c r="AL1010" s="28"/>
      <c r="AM1010" s="28"/>
      <c r="AN1010" s="28"/>
      <c r="AO1010" s="28"/>
      <c r="AP1010" s="28"/>
      <c r="BA1010" s="175"/>
      <c r="BB1010" s="175"/>
      <c r="BC1010" s="174" t="s">
        <v>54</v>
      </c>
      <c r="BD1010" s="175"/>
      <c r="BE1010" s="171"/>
      <c r="BF1010" s="171"/>
    </row>
    <row r="1011" spans="37:58" ht="16.2" thickBot="1">
      <c r="AK1011" s="28"/>
      <c r="AL1011" s="28"/>
      <c r="AM1011" s="28"/>
      <c r="AN1011" s="164"/>
      <c r="AO1011" s="28"/>
      <c r="AP1011" s="28"/>
      <c r="BA1011" s="175"/>
      <c r="BB1011" s="175"/>
      <c r="BC1011" s="174" t="s">
        <v>55</v>
      </c>
      <c r="BD1011" s="178"/>
      <c r="BE1011" s="171"/>
      <c r="BF1011" s="171"/>
    </row>
    <row r="1012" spans="37:58" ht="16.2" thickBot="1">
      <c r="AK1012" s="28"/>
      <c r="AL1012" s="28"/>
      <c r="AM1012" s="165"/>
      <c r="AN1012" s="164"/>
      <c r="AO1012" s="28"/>
      <c r="AP1012" s="28"/>
      <c r="BA1012" s="175"/>
      <c r="BB1012" s="175"/>
      <c r="BC1012" s="174" t="s">
        <v>56</v>
      </c>
      <c r="BD1012" s="175"/>
      <c r="BE1012" s="171"/>
      <c r="BF1012" s="171"/>
    </row>
    <row r="1013" spans="37:58" ht="16.8" thickTop="1" thickBot="1">
      <c r="AK1013" s="28"/>
      <c r="AL1013" s="28"/>
      <c r="AM1013" s="28"/>
      <c r="AN1013" s="28"/>
      <c r="AO1013" s="28"/>
      <c r="AP1013" s="28"/>
      <c r="BA1013" s="175"/>
      <c r="BB1013" s="175"/>
      <c r="BC1013" s="174" t="s">
        <v>57</v>
      </c>
      <c r="BD1013" s="178"/>
      <c r="BE1013" s="171"/>
      <c r="BF1013" s="171"/>
    </row>
    <row r="1014" spans="37:58">
      <c r="AK1014" s="28"/>
      <c r="AL1014" s="28"/>
      <c r="AM1014" s="28"/>
      <c r="AN1014" s="28"/>
      <c r="AO1014" s="28"/>
      <c r="AP1014" s="28"/>
      <c r="BA1014" s="175"/>
      <c r="BB1014" s="175"/>
      <c r="BC1014" s="174" t="s">
        <v>58</v>
      </c>
      <c r="BD1014" s="175"/>
      <c r="BE1014" s="171"/>
      <c r="BF1014" s="171"/>
    </row>
    <row r="1015" spans="37:58" ht="16.2" thickBot="1">
      <c r="AK1015" s="28"/>
      <c r="AL1015" s="28"/>
      <c r="AM1015" s="161"/>
      <c r="AN1015" s="164"/>
      <c r="AO1015" s="28"/>
      <c r="AP1015" s="28"/>
      <c r="BA1015" s="175"/>
      <c r="BB1015" s="175"/>
      <c r="BC1015" s="174" t="s">
        <v>59</v>
      </c>
      <c r="BD1015" s="175"/>
      <c r="BE1015" s="171"/>
      <c r="BF1015" s="171"/>
    </row>
    <row r="1016" spans="37:58">
      <c r="AK1016" s="28"/>
      <c r="AL1016" s="28"/>
      <c r="AM1016" s="28"/>
      <c r="AN1016" s="28"/>
      <c r="AO1016" s="28"/>
      <c r="AP1016" s="28"/>
      <c r="BA1016" s="175"/>
      <c r="BB1016" s="175"/>
      <c r="BC1016" s="174" t="s">
        <v>60</v>
      </c>
      <c r="BD1016" s="175"/>
      <c r="BE1016" s="171"/>
      <c r="BF1016" s="171"/>
    </row>
    <row r="1017" spans="37:58">
      <c r="AK1017" s="28"/>
      <c r="AL1017" s="28"/>
      <c r="AM1017" s="28"/>
      <c r="AN1017" s="28"/>
      <c r="AO1017" s="28"/>
      <c r="AP1017" s="28"/>
      <c r="BA1017" s="175"/>
      <c r="BB1017" s="175"/>
      <c r="BC1017" s="174" t="s">
        <v>61</v>
      </c>
      <c r="BD1017" s="175"/>
      <c r="BE1017" s="171"/>
      <c r="BF1017" s="171"/>
    </row>
    <row r="1018" spans="37:58" ht="16.2" thickBot="1">
      <c r="AK1018" s="28"/>
      <c r="AL1018" s="28"/>
      <c r="AM1018" s="161"/>
      <c r="AN1018" s="28"/>
      <c r="AO1018" s="28"/>
      <c r="AP1018" s="28"/>
      <c r="BA1018" s="175"/>
      <c r="BB1018" s="175"/>
      <c r="BC1018" s="174" t="s">
        <v>62</v>
      </c>
      <c r="BD1018" s="175"/>
      <c r="BE1018" s="171"/>
      <c r="BF1018" s="171"/>
    </row>
    <row r="1019" spans="37:58" ht="16.2" thickBot="1">
      <c r="AK1019" s="28"/>
      <c r="AL1019" s="28"/>
      <c r="AM1019" s="28"/>
      <c r="AN1019" s="164"/>
      <c r="AO1019" s="28"/>
      <c r="AP1019" s="28"/>
      <c r="BA1019" s="175"/>
      <c r="BB1019" s="175"/>
      <c r="BC1019" s="174" t="s">
        <v>63</v>
      </c>
      <c r="BD1019" s="178"/>
      <c r="BE1019" s="171"/>
      <c r="BF1019" s="171"/>
    </row>
    <row r="1020" spans="37:58">
      <c r="AK1020" s="157"/>
      <c r="AL1020" s="157"/>
      <c r="AM1020" s="28"/>
      <c r="AN1020" s="28"/>
      <c r="AO1020" s="28"/>
      <c r="AP1020" s="28"/>
      <c r="BA1020" s="175"/>
      <c r="BB1020" s="179"/>
      <c r="BC1020" s="174" t="s">
        <v>64</v>
      </c>
      <c r="BD1020" s="175"/>
      <c r="BE1020" s="171"/>
      <c r="BF1020" s="171"/>
    </row>
    <row r="1021" spans="37:58">
      <c r="AK1021" s="166"/>
      <c r="AL1021" s="157"/>
      <c r="AM1021" s="28"/>
      <c r="AN1021" s="28"/>
      <c r="AO1021" s="28"/>
      <c r="AP1021" s="28"/>
      <c r="BA1021" s="175"/>
      <c r="BB1021" s="175"/>
      <c r="BC1021" s="174" t="s">
        <v>65</v>
      </c>
      <c r="BD1021" s="175"/>
      <c r="BE1021" s="171"/>
      <c r="BF1021" s="171"/>
    </row>
    <row r="1022" spans="37:58" ht="16.2" thickBot="1">
      <c r="AK1022" s="28"/>
      <c r="AL1022" s="28"/>
      <c r="AM1022" s="28"/>
      <c r="AN1022" s="164"/>
      <c r="AO1022" s="28"/>
      <c r="AP1022" s="28"/>
      <c r="BA1022" s="175"/>
      <c r="BB1022" s="175"/>
      <c r="BC1022" s="174" t="s">
        <v>66</v>
      </c>
      <c r="BD1022" s="175"/>
      <c r="BE1022" s="171"/>
      <c r="BF1022" s="171"/>
    </row>
    <row r="1023" spans="37:58">
      <c r="AK1023" s="28"/>
      <c r="AL1023" s="28"/>
      <c r="AM1023" s="28"/>
      <c r="AN1023" s="28"/>
      <c r="AO1023" s="28"/>
      <c r="AP1023" s="28"/>
      <c r="BA1023" s="175"/>
      <c r="BB1023" s="175"/>
      <c r="BC1023" s="174" t="s">
        <v>67</v>
      </c>
      <c r="BD1023" s="175"/>
      <c r="BE1023" s="171"/>
      <c r="BF1023" s="171"/>
    </row>
    <row r="1024" spans="37:58" ht="16.2" thickBot="1">
      <c r="AK1024" s="28"/>
      <c r="AL1024" s="28"/>
      <c r="AM1024" s="161"/>
      <c r="AN1024" s="28"/>
      <c r="AO1024" s="28"/>
      <c r="AP1024" s="28"/>
      <c r="BA1024" s="175"/>
      <c r="BB1024" s="175"/>
      <c r="BC1024" s="174" t="s">
        <v>68</v>
      </c>
      <c r="BD1024" s="178"/>
      <c r="BE1024" s="171"/>
      <c r="BF1024" s="171"/>
    </row>
    <row r="1025" spans="37:58" ht="16.2" thickBot="1">
      <c r="AK1025" s="28"/>
      <c r="AL1025" s="157"/>
      <c r="AM1025" s="28"/>
      <c r="AN1025" s="164"/>
      <c r="AO1025" s="28"/>
      <c r="AP1025" s="28"/>
      <c r="BA1025" s="175"/>
      <c r="BB1025" s="175"/>
      <c r="BC1025" s="174" t="s">
        <v>69</v>
      </c>
      <c r="BD1025" s="175"/>
      <c r="BE1025" s="171"/>
      <c r="BF1025" s="171"/>
    </row>
    <row r="1026" spans="37:58" ht="16.2" thickBot="1">
      <c r="AK1026" s="28"/>
      <c r="AL1026" s="157"/>
      <c r="AM1026" s="28"/>
      <c r="AN1026" s="28"/>
      <c r="AO1026" s="28"/>
      <c r="AP1026" s="28"/>
      <c r="BA1026" s="175"/>
      <c r="BB1026" s="175"/>
      <c r="BC1026" s="174" t="s">
        <v>70</v>
      </c>
      <c r="BD1026" s="178"/>
      <c r="BE1026" s="171"/>
      <c r="BF1026" s="171"/>
    </row>
    <row r="1027" spans="37:58" ht="16.2" thickBot="1">
      <c r="AK1027" s="28"/>
      <c r="AL1027" s="157"/>
      <c r="AM1027" s="161"/>
      <c r="AN1027" s="164"/>
      <c r="AO1027" s="28"/>
      <c r="AP1027" s="28"/>
      <c r="BA1027" s="175"/>
      <c r="BB1027" s="179"/>
      <c r="BC1027" s="174" t="s">
        <v>71</v>
      </c>
      <c r="BD1027" s="175"/>
      <c r="BE1027" s="171"/>
      <c r="BF1027" s="171"/>
    </row>
    <row r="1028" spans="37:58">
      <c r="AK1028" s="28"/>
      <c r="AL1028" s="157"/>
      <c r="AM1028" s="28"/>
      <c r="AN1028" s="157"/>
      <c r="AO1028" s="157"/>
      <c r="AP1028" s="157"/>
      <c r="BA1028" s="175"/>
      <c r="BB1028" s="175"/>
      <c r="BC1028" s="174" t="s">
        <v>72</v>
      </c>
      <c r="BD1028" s="175"/>
      <c r="BE1028" s="171"/>
      <c r="BF1028" s="171"/>
    </row>
    <row r="1029" spans="37:58">
      <c r="AK1029" s="28"/>
      <c r="AL1029" s="157"/>
      <c r="AM1029" s="28"/>
      <c r="AN1029" s="157"/>
      <c r="AO1029" s="157"/>
      <c r="AP1029" s="157"/>
      <c r="BA1029" s="175"/>
      <c r="BB1029" s="175"/>
      <c r="BC1029" s="174" t="s">
        <v>73</v>
      </c>
      <c r="BD1029" s="175"/>
      <c r="BE1029" s="171"/>
      <c r="BF1029" s="171"/>
    </row>
    <row r="1030" spans="37:58">
      <c r="AK1030" s="28"/>
      <c r="AL1030" s="157"/>
      <c r="AM1030" s="28"/>
      <c r="AN1030" s="157"/>
      <c r="AO1030" s="157"/>
      <c r="AP1030" s="157"/>
      <c r="BA1030" s="175"/>
      <c r="BB1030" s="175"/>
      <c r="BC1030" s="174" t="s">
        <v>74</v>
      </c>
      <c r="BD1030" s="175"/>
      <c r="BE1030" s="171"/>
      <c r="BF1030" s="171"/>
    </row>
    <row r="1031" spans="37:58" ht="16.2" thickBot="1">
      <c r="AK1031" s="28"/>
      <c r="AL1031" s="157"/>
      <c r="AM1031" s="161"/>
      <c r="AN1031" s="157"/>
      <c r="AO1031" s="157"/>
      <c r="AP1031" s="157"/>
      <c r="BA1031" s="175"/>
      <c r="BB1031" s="175"/>
      <c r="BC1031" s="174" t="s">
        <v>75</v>
      </c>
      <c r="BD1031" s="175"/>
      <c r="BE1031" s="171"/>
      <c r="BF1031" s="171"/>
    </row>
    <row r="1032" spans="37:58">
      <c r="AK1032" s="28"/>
      <c r="AL1032" s="28"/>
      <c r="AM1032" s="28"/>
      <c r="AN1032" s="157"/>
      <c r="AO1032" s="157"/>
      <c r="AP1032" s="157"/>
      <c r="BA1032" s="175"/>
      <c r="BB1032" s="175"/>
      <c r="BC1032" s="174" t="s">
        <v>76</v>
      </c>
      <c r="BD1032" s="175"/>
      <c r="BE1032" s="171"/>
      <c r="BF1032" s="171"/>
    </row>
    <row r="1033" spans="37:58">
      <c r="AK1033" s="153"/>
      <c r="AL1033" s="153"/>
      <c r="AM1033" s="153"/>
      <c r="AN1033" s="153"/>
      <c r="AO1033" s="153"/>
      <c r="AP1033" s="153"/>
      <c r="BA1033" s="175"/>
      <c r="BB1033" s="175"/>
      <c r="BC1033" s="174" t="s">
        <v>77</v>
      </c>
      <c r="BD1033" s="175"/>
      <c r="BE1033" s="171"/>
      <c r="BF1033" s="171"/>
    </row>
    <row r="1034" spans="37:58">
      <c r="AK1034" s="153"/>
      <c r="AL1034" s="153"/>
      <c r="AM1034" s="153"/>
      <c r="AN1034" s="153"/>
      <c r="AO1034" s="153"/>
      <c r="AP1034" s="153"/>
      <c r="BA1034" s="175"/>
      <c r="BB1034" s="175"/>
      <c r="BC1034" s="174" t="s">
        <v>78</v>
      </c>
      <c r="BD1034" s="175"/>
      <c r="BE1034" s="171"/>
      <c r="BF1034" s="171"/>
    </row>
    <row r="1035" spans="37:58" ht="16.2" thickBot="1">
      <c r="AK1035" s="153"/>
      <c r="AL1035" s="153"/>
      <c r="AM1035" s="153"/>
      <c r="AN1035" s="153"/>
      <c r="AO1035" s="153"/>
      <c r="AP1035" s="153"/>
      <c r="BA1035" s="175"/>
      <c r="BB1035" s="175"/>
      <c r="BC1035" s="174" t="s">
        <v>79</v>
      </c>
      <c r="BD1035" s="178"/>
      <c r="BE1035" s="171"/>
      <c r="BF1035" s="171"/>
    </row>
    <row r="1036" spans="37:58">
      <c r="AK1036" s="153"/>
      <c r="AL1036" s="153"/>
      <c r="AM1036" s="153"/>
      <c r="AN1036" s="153"/>
      <c r="AO1036" s="153"/>
      <c r="AP1036" s="153"/>
      <c r="BA1036" s="175"/>
      <c r="BB1036" s="175"/>
      <c r="BC1036" s="174" t="s">
        <v>80</v>
      </c>
      <c r="BD1036" s="175"/>
      <c r="BE1036" s="171"/>
      <c r="BF1036" s="171"/>
    </row>
    <row r="1037" spans="37:58">
      <c r="AK1037" s="153"/>
      <c r="AL1037" s="153"/>
      <c r="AM1037" s="153"/>
      <c r="AN1037" s="153"/>
      <c r="AO1037" s="153"/>
      <c r="AP1037" s="153"/>
      <c r="BA1037" s="175"/>
      <c r="BB1037" s="175"/>
      <c r="BC1037" s="174" t="s">
        <v>81</v>
      </c>
      <c r="BD1037" s="175"/>
      <c r="BE1037" s="171"/>
      <c r="BF1037" s="171"/>
    </row>
    <row r="1038" spans="37:58" ht="16.2" thickBot="1">
      <c r="AK1038" s="153"/>
      <c r="AL1038" s="153"/>
      <c r="AM1038" s="153"/>
      <c r="AN1038" s="153"/>
      <c r="AO1038" s="153"/>
      <c r="AP1038" s="153"/>
      <c r="BA1038" s="175"/>
      <c r="BB1038" s="175"/>
      <c r="BC1038" s="174" t="s">
        <v>82</v>
      </c>
      <c r="BD1038" s="178"/>
      <c r="BE1038" s="171"/>
      <c r="BF1038" s="171"/>
    </row>
    <row r="1039" spans="37:58">
      <c r="AK1039" s="153"/>
      <c r="AL1039" s="153"/>
      <c r="AM1039" s="153"/>
      <c r="AN1039" s="153"/>
      <c r="AO1039" s="153"/>
      <c r="AP1039" s="153"/>
      <c r="BA1039" s="175"/>
      <c r="BB1039" s="175"/>
      <c r="BC1039" s="174" t="s">
        <v>83</v>
      </c>
      <c r="BD1039" s="175"/>
      <c r="BE1039" s="171"/>
      <c r="BF1039" s="171"/>
    </row>
    <row r="1040" spans="37:58">
      <c r="AK1040" s="153"/>
      <c r="AL1040" s="153"/>
      <c r="AM1040" s="153"/>
      <c r="AN1040" s="153"/>
      <c r="AO1040" s="153"/>
      <c r="AP1040" s="153"/>
      <c r="BA1040" s="175"/>
      <c r="BB1040" s="175"/>
      <c r="BC1040" s="174" t="s">
        <v>84</v>
      </c>
      <c r="BD1040" s="175"/>
      <c r="BE1040" s="171"/>
      <c r="BF1040" s="171"/>
    </row>
    <row r="1041" spans="37:58" ht="16.2" thickBot="1">
      <c r="AK1041" s="153"/>
      <c r="AL1041" s="153"/>
      <c r="AM1041" s="153"/>
      <c r="AN1041" s="153"/>
      <c r="AO1041" s="153"/>
      <c r="AP1041" s="153"/>
      <c r="BA1041" s="175"/>
      <c r="BB1041" s="175"/>
      <c r="BC1041" s="174" t="s">
        <v>85</v>
      </c>
      <c r="BD1041" s="178"/>
      <c r="BE1041" s="171"/>
      <c r="BF1041" s="171"/>
    </row>
    <row r="1042" spans="37:58" ht="16.2" thickBot="1">
      <c r="AK1042" s="153"/>
      <c r="AL1042" s="153"/>
      <c r="AM1042" s="153"/>
      <c r="AN1042" s="153"/>
      <c r="AO1042" s="153"/>
      <c r="AP1042" s="153"/>
      <c r="BA1042" s="175"/>
      <c r="BB1042" s="175"/>
      <c r="BC1042" s="174" t="s">
        <v>86</v>
      </c>
      <c r="BD1042" s="178"/>
      <c r="BE1042" s="171"/>
      <c r="BF1042" s="171"/>
    </row>
    <row r="1043" spans="37:58">
      <c r="AK1043" s="153"/>
      <c r="AL1043" s="153"/>
      <c r="AM1043" s="153"/>
      <c r="AN1043" s="153"/>
      <c r="AO1043" s="153"/>
      <c r="AP1043" s="153"/>
      <c r="BA1043" s="175"/>
      <c r="BB1043" s="175"/>
      <c r="BC1043" s="174" t="s">
        <v>87</v>
      </c>
      <c r="BD1043" s="175"/>
      <c r="BE1043" s="171"/>
      <c r="BF1043" s="171"/>
    </row>
    <row r="1044" spans="37:58" ht="16.2" thickBot="1">
      <c r="AK1044" s="153"/>
      <c r="AL1044" s="153"/>
      <c r="AM1044" s="153"/>
      <c r="AN1044" s="153"/>
      <c r="AO1044" s="153"/>
      <c r="AP1044" s="153"/>
      <c r="BA1044" s="175"/>
      <c r="BB1044" s="175"/>
      <c r="BC1044" s="180"/>
      <c r="BD1044" s="178"/>
      <c r="BE1044" s="171"/>
      <c r="BF1044" s="171"/>
    </row>
    <row r="1045" spans="37:58">
      <c r="AK1045" s="153"/>
      <c r="AL1045" s="153"/>
      <c r="AM1045" s="153"/>
      <c r="AN1045" s="153"/>
      <c r="AO1045" s="153"/>
      <c r="AP1045" s="153"/>
      <c r="BA1045" s="181" t="s">
        <v>88</v>
      </c>
      <c r="BB1045" s="181" t="s">
        <v>89</v>
      </c>
      <c r="BC1045" s="182" t="s">
        <v>155</v>
      </c>
      <c r="BD1045" s="169"/>
      <c r="BE1045" s="171"/>
      <c r="BF1045" s="171"/>
    </row>
    <row r="1046" spans="37:58" ht="36">
      <c r="AK1046" s="153"/>
      <c r="AL1046" s="153"/>
      <c r="AM1046" s="153"/>
      <c r="AN1046" s="153"/>
      <c r="AO1046" s="153"/>
      <c r="AP1046" s="153"/>
      <c r="BA1046" s="183" t="s">
        <v>90</v>
      </c>
      <c r="BB1046" s="184" t="s">
        <v>93</v>
      </c>
      <c r="BC1046" s="185" t="s">
        <v>97</v>
      </c>
      <c r="BD1046" s="186"/>
      <c r="BE1046" s="171"/>
      <c r="BF1046" s="171"/>
    </row>
    <row r="1047" spans="37:58" ht="72">
      <c r="AK1047" s="153"/>
      <c r="AL1047" s="153"/>
      <c r="AM1047" s="153"/>
      <c r="AN1047" s="153"/>
      <c r="AO1047" s="153"/>
      <c r="AP1047" s="153"/>
      <c r="BA1047" s="183" t="s">
        <v>91</v>
      </c>
      <c r="BB1047" s="184" t="s">
        <v>94</v>
      </c>
      <c r="BC1047" s="185" t="s">
        <v>98</v>
      </c>
      <c r="BD1047" s="186"/>
      <c r="BE1047" s="171"/>
      <c r="BF1047" s="171"/>
    </row>
    <row r="1048" spans="37:58" ht="48">
      <c r="AK1048" s="153"/>
      <c r="AL1048" s="153"/>
      <c r="AM1048" s="153"/>
      <c r="AN1048" s="153"/>
      <c r="AO1048" s="153"/>
      <c r="AP1048" s="153"/>
      <c r="BA1048" s="183" t="s">
        <v>129</v>
      </c>
      <c r="BB1048" s="184" t="s">
        <v>95</v>
      </c>
      <c r="BC1048" s="185" t="s">
        <v>99</v>
      </c>
      <c r="BD1048" s="186"/>
      <c r="BE1048" s="171"/>
      <c r="BF1048" s="171"/>
    </row>
    <row r="1049" spans="37:58" ht="108">
      <c r="AK1049" s="153"/>
      <c r="AL1049" s="153"/>
      <c r="AM1049" s="153"/>
      <c r="AN1049" s="153"/>
      <c r="AO1049" s="153"/>
      <c r="AP1049" s="153"/>
      <c r="BA1049" s="183" t="s">
        <v>92</v>
      </c>
      <c r="BB1049" s="184" t="s">
        <v>96</v>
      </c>
      <c r="BC1049" s="185" t="s">
        <v>100</v>
      </c>
      <c r="BD1049" s="186"/>
      <c r="BE1049" s="171"/>
      <c r="BF1049" s="171"/>
    </row>
    <row r="1050" spans="37:58" ht="96">
      <c r="AK1050" s="153"/>
      <c r="AL1050" s="153"/>
      <c r="AM1050" s="153"/>
      <c r="AN1050" s="153"/>
      <c r="AO1050" s="153"/>
      <c r="AP1050" s="153"/>
      <c r="BA1050" s="187" t="s">
        <v>130</v>
      </c>
      <c r="BB1050" s="188"/>
      <c r="BC1050" s="185" t="s">
        <v>101</v>
      </c>
      <c r="BD1050" s="179"/>
      <c r="BE1050" s="171"/>
      <c r="BF1050" s="171"/>
    </row>
    <row r="1051" spans="37:58" ht="15" customHeight="1">
      <c r="AK1051" s="153"/>
      <c r="AL1051" s="153"/>
      <c r="AM1051" s="153"/>
      <c r="AN1051" s="153"/>
      <c r="AO1051" s="153"/>
      <c r="AP1051" s="153"/>
      <c r="BA1051" s="187" t="s">
        <v>131</v>
      </c>
      <c r="BB1051" s="188"/>
      <c r="BC1051" s="185" t="s">
        <v>102</v>
      </c>
      <c r="BD1051" s="179"/>
      <c r="BE1051" s="171"/>
      <c r="BF1051" s="171"/>
    </row>
    <row r="1052" spans="37:58" ht="72">
      <c r="AK1052" s="153"/>
      <c r="AL1052" s="153"/>
      <c r="AM1052" s="153"/>
      <c r="AN1052" s="153"/>
      <c r="AO1052" s="153"/>
      <c r="AP1052" s="153"/>
      <c r="BA1052" s="187" t="s">
        <v>152</v>
      </c>
      <c r="BB1052" s="184"/>
      <c r="BC1052" s="185" t="s">
        <v>103</v>
      </c>
      <c r="BD1052" s="179"/>
      <c r="BE1052" s="171"/>
      <c r="BF1052" s="171"/>
    </row>
    <row r="1053" spans="37:58" ht="15" customHeight="1">
      <c r="AK1053" s="153"/>
      <c r="AL1053" s="153"/>
      <c r="AM1053" s="153"/>
      <c r="AN1053" s="153"/>
      <c r="AO1053" s="153"/>
      <c r="AP1053" s="153"/>
      <c r="BA1053" s="183" t="s">
        <v>132</v>
      </c>
      <c r="BB1053" s="184"/>
      <c r="BC1053" s="185" t="s">
        <v>104</v>
      </c>
      <c r="BD1053" s="179"/>
      <c r="BE1053" s="171"/>
      <c r="BF1053" s="171"/>
    </row>
    <row r="1054" spans="37:58" ht="48">
      <c r="AK1054" s="153"/>
      <c r="AL1054" s="153"/>
      <c r="AM1054" s="153"/>
      <c r="AN1054" s="153"/>
      <c r="AO1054" s="153"/>
      <c r="AP1054" s="153"/>
      <c r="BA1054" s="183" t="s">
        <v>107</v>
      </c>
      <c r="BB1054" s="184"/>
      <c r="BC1054" s="185" t="s">
        <v>105</v>
      </c>
      <c r="BD1054" s="179"/>
      <c r="BE1054" s="171"/>
      <c r="BF1054" s="171"/>
    </row>
    <row r="1055" spans="37:58" ht="15" customHeight="1">
      <c r="AK1055" s="153"/>
      <c r="AL1055" s="153"/>
      <c r="AM1055" s="153"/>
      <c r="AN1055" s="153"/>
      <c r="AO1055" s="153"/>
      <c r="AP1055" s="153"/>
      <c r="BA1055" s="183" t="s">
        <v>133</v>
      </c>
      <c r="BB1055" s="188"/>
      <c r="BC1055" s="185" t="s">
        <v>106</v>
      </c>
      <c r="BD1055" s="179"/>
      <c r="BE1055" s="171"/>
      <c r="BF1055" s="171"/>
    </row>
    <row r="1056" spans="37:58">
      <c r="BA1056" s="189" t="s">
        <v>134</v>
      </c>
      <c r="BB1056" s="184"/>
      <c r="BC1056" s="185"/>
      <c r="BD1056" s="179"/>
      <c r="BE1056" s="171"/>
      <c r="BF1056" s="171"/>
    </row>
    <row r="1057" spans="43:58" ht="24">
      <c r="BA1057" s="189" t="s">
        <v>135</v>
      </c>
      <c r="BB1057" s="184"/>
      <c r="BC1057" s="185"/>
      <c r="BD1057" s="179"/>
      <c r="BE1057" s="171"/>
      <c r="BF1057" s="171"/>
    </row>
    <row r="1058" spans="43:58" ht="15" customHeight="1">
      <c r="BA1058" s="189" t="s">
        <v>136</v>
      </c>
      <c r="BB1058" s="184"/>
      <c r="BC1058" s="185"/>
      <c r="BD1058" s="179"/>
      <c r="BE1058" s="171"/>
      <c r="BF1058" s="171"/>
    </row>
    <row r="1059" spans="43:58">
      <c r="BA1059" s="189" t="s">
        <v>137</v>
      </c>
      <c r="BB1059" s="184"/>
      <c r="BC1059" s="185"/>
      <c r="BD1059" s="179"/>
      <c r="BE1059" s="171"/>
      <c r="BF1059" s="171"/>
    </row>
    <row r="1060" spans="43:58">
      <c r="BA1060" s="189" t="s">
        <v>138</v>
      </c>
      <c r="BB1060" s="184"/>
      <c r="BC1060" s="185"/>
      <c r="BD1060" s="179"/>
      <c r="BE1060" s="171"/>
      <c r="BF1060" s="171"/>
    </row>
    <row r="1061" spans="43:58" ht="15" customHeight="1">
      <c r="BA1061" s="183" t="s">
        <v>139</v>
      </c>
      <c r="BB1061" s="188"/>
      <c r="BC1061" s="185"/>
      <c r="BD1061" s="179"/>
      <c r="BE1061" s="171"/>
      <c r="BF1061" s="171"/>
    </row>
    <row r="1062" spans="43:58" ht="24">
      <c r="BA1062" s="189" t="s">
        <v>140</v>
      </c>
      <c r="BB1062" s="184"/>
      <c r="BC1062" s="185"/>
      <c r="BD1062" s="179"/>
      <c r="BE1062" s="171"/>
      <c r="BF1062" s="171"/>
    </row>
    <row r="1063" spans="43:58" ht="36">
      <c r="AQ1063" s="27"/>
      <c r="AR1063" s="27"/>
      <c r="AS1063" s="27"/>
      <c r="AT1063" s="27"/>
      <c r="AU1063" s="27"/>
      <c r="AV1063" s="27"/>
      <c r="AW1063" s="27"/>
      <c r="AX1063" s="27"/>
      <c r="AY1063" s="27"/>
      <c r="AZ1063" s="27"/>
      <c r="BA1063" s="189" t="s">
        <v>141</v>
      </c>
      <c r="BB1063" s="184"/>
      <c r="BC1063" s="185"/>
      <c r="BD1063" s="179"/>
      <c r="BE1063" s="171"/>
      <c r="BF1063" s="171"/>
    </row>
    <row r="1064" spans="43:58" ht="15" customHeight="1">
      <c r="AQ1064" s="27"/>
      <c r="AR1064" s="27"/>
      <c r="AS1064" s="27"/>
      <c r="AT1064" s="27"/>
      <c r="AU1064" s="27"/>
      <c r="AV1064" s="27"/>
      <c r="AW1064" s="27"/>
      <c r="AX1064" s="27"/>
      <c r="AY1064" s="27"/>
      <c r="AZ1064" s="27"/>
      <c r="BA1064" s="183" t="s">
        <v>142</v>
      </c>
      <c r="BB1064" s="184"/>
      <c r="BC1064" s="185"/>
      <c r="BD1064" s="179"/>
      <c r="BE1064" s="171"/>
      <c r="BF1064" s="171"/>
    </row>
    <row r="1065" spans="43:58" ht="36.6">
      <c r="AQ1065" s="27"/>
      <c r="AR1065" s="27"/>
      <c r="AS1065" s="27"/>
      <c r="AT1065" s="27"/>
      <c r="AU1065" s="27"/>
      <c r="AV1065" s="27"/>
      <c r="AW1065" s="27"/>
      <c r="AX1065" s="27"/>
      <c r="AY1065" s="27"/>
      <c r="AZ1065" s="27"/>
      <c r="BA1065" s="190" t="s">
        <v>143</v>
      </c>
      <c r="BB1065" s="184"/>
      <c r="BC1065" s="185"/>
      <c r="BD1065" s="179"/>
      <c r="BE1065" s="171"/>
      <c r="BF1065" s="171"/>
    </row>
    <row r="1066" spans="43:58" ht="24.6">
      <c r="AQ1066" s="27"/>
      <c r="AR1066" s="27"/>
      <c r="AS1066" s="27"/>
      <c r="AT1066" s="27"/>
      <c r="AU1066" s="27"/>
      <c r="AV1066" s="27"/>
      <c r="AW1066" s="27"/>
      <c r="AX1066" s="27"/>
      <c r="AY1066" s="27"/>
      <c r="AZ1066" s="27"/>
      <c r="BA1066" s="190" t="s">
        <v>144</v>
      </c>
      <c r="BB1066" s="184"/>
      <c r="BC1066" s="185"/>
      <c r="BD1066" s="179"/>
      <c r="BE1066" s="171"/>
      <c r="BF1066" s="171"/>
    </row>
    <row r="1067" spans="43:58">
      <c r="AQ1067" s="27"/>
      <c r="AR1067" s="27"/>
      <c r="AS1067" s="27"/>
      <c r="AT1067" s="27"/>
      <c r="AU1067" s="27"/>
      <c r="AV1067" s="27"/>
      <c r="AW1067" s="27"/>
      <c r="AX1067" s="27"/>
      <c r="AY1067" s="27"/>
      <c r="AZ1067" s="27"/>
      <c r="BA1067" s="190" t="s">
        <v>145</v>
      </c>
      <c r="BB1067" s="184"/>
      <c r="BC1067" s="185"/>
      <c r="BD1067" s="179"/>
      <c r="BE1067" s="171"/>
      <c r="BF1067" s="171"/>
    </row>
    <row r="1068" spans="43:58" ht="24.6">
      <c r="AQ1068" s="27"/>
      <c r="AR1068" s="27"/>
      <c r="AS1068" s="27"/>
      <c r="AT1068" s="27"/>
      <c r="AU1068" s="27"/>
      <c r="AV1068" s="27"/>
      <c r="AW1068" s="27"/>
      <c r="AX1068" s="27"/>
      <c r="AY1068" s="27"/>
      <c r="AZ1068" s="27"/>
      <c r="BA1068" s="190" t="s">
        <v>146</v>
      </c>
      <c r="BB1068" s="188"/>
      <c r="BC1068" s="191"/>
      <c r="BD1068" s="186"/>
      <c r="BE1068" s="171"/>
      <c r="BF1068" s="171"/>
    </row>
    <row r="1069" spans="43:58" ht="36.6">
      <c r="AQ1069" s="27"/>
      <c r="AR1069" s="27"/>
      <c r="AS1069" s="27"/>
      <c r="AT1069" s="27"/>
      <c r="AU1069" s="27"/>
      <c r="AV1069" s="27"/>
      <c r="AW1069" s="27"/>
      <c r="AX1069" s="27"/>
      <c r="AY1069" s="27"/>
      <c r="AZ1069" s="27"/>
      <c r="BA1069" s="190" t="s">
        <v>147</v>
      </c>
      <c r="BB1069" s="188"/>
      <c r="BC1069" s="191"/>
      <c r="BD1069" s="186"/>
      <c r="BE1069" s="171"/>
      <c r="BF1069" s="171"/>
    </row>
    <row r="1070" spans="43:58" ht="36.6">
      <c r="AQ1070" s="27"/>
      <c r="AR1070" s="27"/>
      <c r="AS1070" s="27"/>
      <c r="AT1070" s="27"/>
      <c r="AU1070" s="27"/>
      <c r="AV1070" s="27"/>
      <c r="AW1070" s="27"/>
      <c r="AX1070" s="27"/>
      <c r="AY1070" s="27"/>
      <c r="AZ1070" s="27"/>
      <c r="BA1070" s="192" t="s">
        <v>148</v>
      </c>
      <c r="BB1070" s="188"/>
      <c r="BC1070" s="191"/>
      <c r="BD1070" s="186"/>
      <c r="BE1070" s="171"/>
      <c r="BF1070" s="171"/>
    </row>
    <row r="1071" spans="43:58" ht="24.6">
      <c r="AQ1071" s="27"/>
      <c r="AR1071" s="27"/>
      <c r="AS1071" s="27"/>
      <c r="AT1071" s="27"/>
      <c r="AU1071" s="27"/>
      <c r="AV1071" s="27"/>
      <c r="AW1071" s="27"/>
      <c r="AX1071" s="27"/>
      <c r="AY1071" s="27"/>
      <c r="AZ1071" s="27"/>
      <c r="BA1071" s="190" t="s">
        <v>149</v>
      </c>
      <c r="BB1071" s="188"/>
      <c r="BC1071" s="191"/>
      <c r="BD1071" s="186"/>
      <c r="BE1071" s="171"/>
      <c r="BF1071" s="171"/>
    </row>
    <row r="1072" spans="43:58" ht="36.6">
      <c r="AQ1072" s="27"/>
      <c r="AR1072" s="27"/>
      <c r="AS1072" s="27"/>
      <c r="AT1072" s="27"/>
      <c r="AU1072" s="27"/>
      <c r="AV1072" s="27"/>
      <c r="AW1072" s="27"/>
      <c r="AX1072" s="27"/>
      <c r="AY1072" s="27"/>
      <c r="AZ1072" s="27"/>
      <c r="BA1072" s="190" t="s">
        <v>150</v>
      </c>
      <c r="BB1072" s="193"/>
      <c r="BC1072" s="194"/>
      <c r="BD1072" s="171"/>
      <c r="BE1072" s="171"/>
      <c r="BF1072" s="171"/>
    </row>
    <row r="1073" spans="43:58">
      <c r="AQ1073" s="27"/>
      <c r="AR1073" s="27"/>
      <c r="AS1073" s="27"/>
      <c r="AT1073" s="27"/>
      <c r="AU1073" s="27"/>
      <c r="AV1073" s="27"/>
      <c r="AW1073" s="27"/>
      <c r="AX1073" s="27"/>
      <c r="AY1073" s="27"/>
      <c r="AZ1073" s="27"/>
      <c r="BA1073" s="190" t="s">
        <v>151</v>
      </c>
    </row>
    <row r="1074" spans="43:58" ht="36.6">
      <c r="AQ1074" s="27"/>
      <c r="AR1074" s="27"/>
      <c r="AS1074" s="27"/>
      <c r="AT1074" s="27"/>
      <c r="AU1074" s="27"/>
      <c r="AV1074" s="27"/>
      <c r="AW1074" s="27"/>
      <c r="AX1074" s="27"/>
      <c r="AY1074" s="27"/>
      <c r="AZ1074" s="27"/>
      <c r="BA1074" s="192" t="s">
        <v>115</v>
      </c>
    </row>
    <row r="1075" spans="43:58">
      <c r="AQ1075" s="27"/>
      <c r="AR1075" s="27"/>
      <c r="AS1075" s="27"/>
      <c r="AT1075" s="27"/>
      <c r="AU1075" s="27"/>
      <c r="AV1075" s="27"/>
      <c r="AW1075" s="27"/>
      <c r="AX1075" s="27"/>
      <c r="AY1075" s="27"/>
      <c r="AZ1075" s="27"/>
      <c r="BA1075" s="190" t="s">
        <v>116</v>
      </c>
    </row>
    <row r="1076" spans="43:58" ht="24.6">
      <c r="AQ1076" s="27"/>
      <c r="AR1076" s="27"/>
      <c r="AS1076" s="27"/>
      <c r="AT1076" s="27"/>
      <c r="AU1076" s="27"/>
      <c r="AV1076" s="27"/>
      <c r="AW1076" s="27"/>
      <c r="AX1076" s="27"/>
      <c r="AY1076" s="27"/>
      <c r="AZ1076" s="27"/>
      <c r="BA1076" s="190" t="s">
        <v>117</v>
      </c>
    </row>
    <row r="1077" spans="43:58" ht="36.6">
      <c r="AQ1077" s="27"/>
      <c r="AR1077" s="27"/>
      <c r="AS1077" s="27"/>
      <c r="AT1077" s="27"/>
      <c r="AU1077" s="27"/>
      <c r="AV1077" s="27"/>
      <c r="AW1077" s="27"/>
      <c r="AX1077" s="27"/>
      <c r="AY1077" s="27"/>
      <c r="AZ1077" s="27"/>
      <c r="BA1077" s="192" t="s">
        <v>118</v>
      </c>
    </row>
    <row r="1078" spans="43:58">
      <c r="AQ1078" s="27"/>
      <c r="AR1078" s="27"/>
      <c r="AS1078" s="27"/>
      <c r="AT1078" s="27"/>
      <c r="AU1078" s="27"/>
      <c r="AV1078" s="27"/>
      <c r="AW1078" s="27"/>
      <c r="AX1078" s="27"/>
      <c r="AY1078" s="27"/>
      <c r="AZ1078" s="27"/>
      <c r="BA1078" s="195" t="s">
        <v>119</v>
      </c>
    </row>
    <row r="1079" spans="43:58">
      <c r="AQ1079" s="27"/>
      <c r="AR1079" s="27"/>
      <c r="AS1079" s="27"/>
      <c r="AT1079" s="27"/>
      <c r="AU1079" s="27"/>
      <c r="AV1079" s="27"/>
      <c r="AW1079" s="27"/>
      <c r="AX1079" s="27"/>
      <c r="AY1079" s="27"/>
      <c r="AZ1079" s="27"/>
      <c r="BA1079" s="195" t="s">
        <v>120</v>
      </c>
      <c r="BB1079" s="27"/>
      <c r="BC1079" s="27"/>
      <c r="BD1079" s="27"/>
      <c r="BE1079" s="27"/>
      <c r="BF1079" s="27"/>
    </row>
    <row r="1080" spans="43:58">
      <c r="AQ1080" s="27"/>
      <c r="AR1080" s="27"/>
      <c r="AS1080" s="27"/>
      <c r="AT1080" s="27"/>
      <c r="AU1080" s="27"/>
      <c r="AV1080" s="27"/>
      <c r="AW1080" s="27"/>
      <c r="AX1080" s="27"/>
      <c r="AY1080" s="27"/>
      <c r="AZ1080" s="27"/>
      <c r="BA1080" s="195" t="s">
        <v>121</v>
      </c>
      <c r="BB1080" s="27"/>
      <c r="BC1080" s="27"/>
      <c r="BD1080" s="27"/>
      <c r="BE1080" s="27"/>
      <c r="BF1080" s="27"/>
    </row>
    <row r="1081" spans="43:58">
      <c r="AQ1081" s="27"/>
      <c r="AR1081" s="27"/>
      <c r="AS1081" s="27"/>
      <c r="AT1081" s="27"/>
      <c r="AU1081" s="27"/>
      <c r="AV1081" s="27"/>
      <c r="AW1081" s="27"/>
      <c r="AX1081" s="27"/>
      <c r="AY1081" s="27"/>
      <c r="AZ1081" s="27"/>
      <c r="BA1081" s="195" t="s">
        <v>122</v>
      </c>
      <c r="BB1081" s="27"/>
      <c r="BC1081" s="27"/>
      <c r="BD1081" s="27"/>
      <c r="BE1081" s="27"/>
      <c r="BF1081" s="27"/>
    </row>
    <row r="1082" spans="43:58">
      <c r="AQ1082" s="27"/>
      <c r="AR1082" s="27"/>
      <c r="AS1082" s="27"/>
      <c r="AT1082" s="27"/>
      <c r="AU1082" s="27"/>
      <c r="AV1082" s="27"/>
      <c r="AW1082" s="27"/>
      <c r="AX1082" s="27"/>
      <c r="AY1082" s="27"/>
      <c r="AZ1082" s="27"/>
      <c r="BA1082" s="195" t="s">
        <v>123</v>
      </c>
      <c r="BB1082" s="27"/>
      <c r="BC1082" s="27"/>
      <c r="BD1082" s="27"/>
      <c r="BE1082" s="27"/>
      <c r="BF1082" s="27"/>
    </row>
    <row r="1083" spans="43:58">
      <c r="AQ1083" s="27"/>
      <c r="AR1083" s="27"/>
      <c r="AS1083" s="27"/>
      <c r="AT1083" s="27"/>
      <c r="AU1083" s="27"/>
      <c r="AV1083" s="27"/>
      <c r="AW1083" s="27"/>
      <c r="AX1083" s="27"/>
      <c r="AY1083" s="27"/>
      <c r="AZ1083" s="27"/>
      <c r="BA1083" s="195" t="s">
        <v>124</v>
      </c>
      <c r="BB1083" s="27"/>
      <c r="BC1083" s="27"/>
      <c r="BD1083" s="27"/>
      <c r="BE1083" s="27"/>
      <c r="BF1083" s="27"/>
    </row>
    <row r="1084" spans="43:58">
      <c r="AQ1084" s="27"/>
      <c r="AR1084" s="27"/>
      <c r="AS1084" s="27"/>
      <c r="AT1084" s="27"/>
      <c r="AU1084" s="27"/>
      <c r="AV1084" s="27"/>
      <c r="AW1084" s="27"/>
      <c r="AX1084" s="27"/>
      <c r="AY1084" s="27"/>
      <c r="AZ1084" s="27"/>
      <c r="BA1084" s="196" t="s">
        <v>125</v>
      </c>
      <c r="BB1084" s="27"/>
      <c r="BC1084" s="27"/>
      <c r="BD1084" s="27"/>
      <c r="BE1084" s="27"/>
      <c r="BF1084" s="27"/>
    </row>
    <row r="1085" spans="43:58">
      <c r="AQ1085" s="27"/>
      <c r="AR1085" s="27"/>
      <c r="AS1085" s="27"/>
      <c r="AT1085" s="27"/>
      <c r="AU1085" s="27"/>
      <c r="AV1085" s="27"/>
      <c r="AW1085" s="27"/>
      <c r="AX1085" s="27"/>
      <c r="AY1085" s="27"/>
      <c r="AZ1085" s="27"/>
      <c r="BA1085" s="196" t="s">
        <v>126</v>
      </c>
      <c r="BB1085" s="27"/>
      <c r="BC1085" s="27"/>
      <c r="BD1085" s="27"/>
      <c r="BE1085" s="27"/>
      <c r="BF1085" s="27"/>
    </row>
    <row r="1086" spans="43:58">
      <c r="AQ1086" s="27"/>
      <c r="AR1086" s="27"/>
      <c r="AS1086" s="27"/>
      <c r="AT1086" s="27"/>
      <c r="AU1086" s="27"/>
      <c r="AV1086" s="27"/>
      <c r="AW1086" s="27"/>
      <c r="AX1086" s="27"/>
      <c r="AY1086" s="27"/>
      <c r="AZ1086" s="27"/>
      <c r="BA1086" s="196" t="s">
        <v>127</v>
      </c>
      <c r="BB1086" s="27"/>
      <c r="BC1086" s="27"/>
      <c r="BD1086" s="27"/>
      <c r="BE1086" s="27"/>
      <c r="BF1086" s="27"/>
    </row>
    <row r="1087" spans="43:58">
      <c r="AQ1087" s="27"/>
      <c r="AR1087" s="27"/>
      <c r="AS1087" s="27"/>
      <c r="AT1087" s="27"/>
      <c r="AU1087" s="27"/>
      <c r="AV1087" s="27"/>
      <c r="AW1087" s="27"/>
      <c r="AX1087" s="27"/>
      <c r="AY1087" s="27"/>
      <c r="AZ1087" s="27"/>
      <c r="BA1087" s="196" t="s">
        <v>128</v>
      </c>
      <c r="BB1087" s="27"/>
      <c r="BC1087" s="27"/>
      <c r="BD1087" s="27"/>
      <c r="BE1087" s="27"/>
      <c r="BF1087" s="27"/>
    </row>
  </sheetData>
  <mergeCells count="446">
    <mergeCell ref="AM181:AP181"/>
    <mergeCell ref="AS118:AS120"/>
    <mergeCell ref="AT118:AT120"/>
    <mergeCell ref="AU118:AU120"/>
    <mergeCell ref="AV118:AV120"/>
    <mergeCell ref="AW118:AW120"/>
    <mergeCell ref="AX118:AX120"/>
    <mergeCell ref="AY115:AY117"/>
    <mergeCell ref="AZ115:AZ117"/>
    <mergeCell ref="BA115:BA117"/>
    <mergeCell ref="B118:B120"/>
    <mergeCell ref="C118:C120"/>
    <mergeCell ref="AK118:AK120"/>
    <mergeCell ref="AP118:AP120"/>
    <mergeCell ref="AQ118:AQ120"/>
    <mergeCell ref="AR118:AR120"/>
    <mergeCell ref="AY118:AY120"/>
    <mergeCell ref="AS115:AS117"/>
    <mergeCell ref="AT115:AT117"/>
    <mergeCell ref="AU115:AU117"/>
    <mergeCell ref="AV115:AV117"/>
    <mergeCell ref="AW115:AW117"/>
    <mergeCell ref="AX115:AX117"/>
    <mergeCell ref="B115:B117"/>
    <mergeCell ref="C115:C117"/>
    <mergeCell ref="AK115:AK117"/>
    <mergeCell ref="AP115:AP117"/>
    <mergeCell ref="AQ115:AQ117"/>
    <mergeCell ref="AR115:AR117"/>
    <mergeCell ref="AZ118:AZ120"/>
    <mergeCell ref="BA118:BA120"/>
    <mergeCell ref="BA112:BA114"/>
    <mergeCell ref="BA109:BA111"/>
    <mergeCell ref="B112:B114"/>
    <mergeCell ref="C112:C114"/>
    <mergeCell ref="AK112:AK114"/>
    <mergeCell ref="AP112:AP114"/>
    <mergeCell ref="AQ112:AQ114"/>
    <mergeCell ref="AR112:AR114"/>
    <mergeCell ref="AS112:AS114"/>
    <mergeCell ref="AT112:AT114"/>
    <mergeCell ref="AU112:AU114"/>
    <mergeCell ref="AU109:AU111"/>
    <mergeCell ref="AV109:AV111"/>
    <mergeCell ref="AW109:AW111"/>
    <mergeCell ref="AX109:AX111"/>
    <mergeCell ref="AY109:AY111"/>
    <mergeCell ref="AZ109:AZ111"/>
    <mergeCell ref="AV105:AV107"/>
    <mergeCell ref="AW105:AW107"/>
    <mergeCell ref="AX105:AX107"/>
    <mergeCell ref="AY105:AY107"/>
    <mergeCell ref="AZ105:AZ107"/>
    <mergeCell ref="AV112:AV114"/>
    <mergeCell ref="AW112:AW114"/>
    <mergeCell ref="AX112:AX114"/>
    <mergeCell ref="AY112:AY114"/>
    <mergeCell ref="AZ112:AZ114"/>
    <mergeCell ref="A109:A120"/>
    <mergeCell ref="B109:B111"/>
    <mergeCell ref="C109:C111"/>
    <mergeCell ref="AK109:AK111"/>
    <mergeCell ref="AP109:AP111"/>
    <mergeCell ref="AQ109:AQ111"/>
    <mergeCell ref="AR109:AR111"/>
    <mergeCell ref="AS109:AS111"/>
    <mergeCell ref="AT109:AT111"/>
    <mergeCell ref="AY102:AY104"/>
    <mergeCell ref="AZ102:AZ104"/>
    <mergeCell ref="BA102:BA104"/>
    <mergeCell ref="B105:B107"/>
    <mergeCell ref="C105:C107"/>
    <mergeCell ref="AP105:AP107"/>
    <mergeCell ref="AQ105:AQ107"/>
    <mergeCell ref="AR105:AR107"/>
    <mergeCell ref="AS105:AS107"/>
    <mergeCell ref="AT105:AT107"/>
    <mergeCell ref="AS102:AS104"/>
    <mergeCell ref="AT102:AT104"/>
    <mergeCell ref="AU102:AU104"/>
    <mergeCell ref="AV102:AV104"/>
    <mergeCell ref="AW102:AW104"/>
    <mergeCell ref="AX102:AX104"/>
    <mergeCell ref="B102:B104"/>
    <mergeCell ref="C102:C104"/>
    <mergeCell ref="AK102:AK104"/>
    <mergeCell ref="AP102:AP104"/>
    <mergeCell ref="AQ102:AQ104"/>
    <mergeCell ref="AR102:AR104"/>
    <mergeCell ref="BA105:BA107"/>
    <mergeCell ref="AU105:AU107"/>
    <mergeCell ref="BA99:BA101"/>
    <mergeCell ref="BA96:BA98"/>
    <mergeCell ref="B99:B101"/>
    <mergeCell ref="C99:C101"/>
    <mergeCell ref="AK99:AK101"/>
    <mergeCell ref="AP99:AP101"/>
    <mergeCell ref="AQ99:AQ101"/>
    <mergeCell ref="AR99:AR101"/>
    <mergeCell ref="AS99:AS101"/>
    <mergeCell ref="AT99:AT101"/>
    <mergeCell ref="AU99:AU101"/>
    <mergeCell ref="AU96:AU98"/>
    <mergeCell ref="AV96:AV98"/>
    <mergeCell ref="AW96:AW98"/>
    <mergeCell ref="AX96:AX98"/>
    <mergeCell ref="AY96:AY98"/>
    <mergeCell ref="AZ96:AZ98"/>
    <mergeCell ref="AV92:AV94"/>
    <mergeCell ref="AW92:AW94"/>
    <mergeCell ref="AX92:AX94"/>
    <mergeCell ref="AY92:AY94"/>
    <mergeCell ref="AZ92:AZ94"/>
    <mergeCell ref="AV99:AV101"/>
    <mergeCell ref="AW99:AW101"/>
    <mergeCell ref="AX99:AX101"/>
    <mergeCell ref="AY99:AY101"/>
    <mergeCell ref="AZ99:AZ101"/>
    <mergeCell ref="A96:A107"/>
    <mergeCell ref="B96:B98"/>
    <mergeCell ref="C96:C98"/>
    <mergeCell ref="AK96:AK98"/>
    <mergeCell ref="AP96:AP98"/>
    <mergeCell ref="AQ96:AQ98"/>
    <mergeCell ref="AR96:AR98"/>
    <mergeCell ref="AS96:AS98"/>
    <mergeCell ref="AT96:AT98"/>
    <mergeCell ref="AY89:AY91"/>
    <mergeCell ref="AZ89:AZ91"/>
    <mergeCell ref="BA89:BA91"/>
    <mergeCell ref="B92:B94"/>
    <mergeCell ref="C92:C94"/>
    <mergeCell ref="AP92:AP94"/>
    <mergeCell ref="AQ92:AQ94"/>
    <mergeCell ref="AR92:AR94"/>
    <mergeCell ref="AS92:AS94"/>
    <mergeCell ref="AT92:AT94"/>
    <mergeCell ref="AS89:AS91"/>
    <mergeCell ref="AT89:AT91"/>
    <mergeCell ref="AU89:AU91"/>
    <mergeCell ref="AV89:AV91"/>
    <mergeCell ref="AW89:AW91"/>
    <mergeCell ref="AX89:AX91"/>
    <mergeCell ref="B89:B91"/>
    <mergeCell ref="C89:C91"/>
    <mergeCell ref="AK89:AK91"/>
    <mergeCell ref="AP89:AP91"/>
    <mergeCell ref="AQ89:AQ91"/>
    <mergeCell ref="AR89:AR91"/>
    <mergeCell ref="BA92:BA94"/>
    <mergeCell ref="AU92:AU94"/>
    <mergeCell ref="BA86:BA88"/>
    <mergeCell ref="BA83:BA85"/>
    <mergeCell ref="B86:B88"/>
    <mergeCell ref="C86:C88"/>
    <mergeCell ref="AK86:AK88"/>
    <mergeCell ref="AP86:AP88"/>
    <mergeCell ref="AQ86:AQ88"/>
    <mergeCell ref="AR86:AR88"/>
    <mergeCell ref="AS86:AS88"/>
    <mergeCell ref="AT86:AT88"/>
    <mergeCell ref="AU86:AU88"/>
    <mergeCell ref="AU83:AU85"/>
    <mergeCell ref="AV83:AV85"/>
    <mergeCell ref="AW83:AW85"/>
    <mergeCell ref="AX83:AX85"/>
    <mergeCell ref="AY83:AY85"/>
    <mergeCell ref="AZ83:AZ85"/>
    <mergeCell ref="AV79:AV81"/>
    <mergeCell ref="AW79:AW81"/>
    <mergeCell ref="AX79:AX81"/>
    <mergeCell ref="AY79:AY81"/>
    <mergeCell ref="AZ79:AZ81"/>
    <mergeCell ref="AV86:AV88"/>
    <mergeCell ref="AW86:AW88"/>
    <mergeCell ref="AX86:AX88"/>
    <mergeCell ref="AY86:AY88"/>
    <mergeCell ref="AZ86:AZ88"/>
    <mergeCell ref="A83:A94"/>
    <mergeCell ref="B83:B85"/>
    <mergeCell ref="C83:C85"/>
    <mergeCell ref="AK83:AK85"/>
    <mergeCell ref="AP83:AP85"/>
    <mergeCell ref="AQ83:AQ85"/>
    <mergeCell ref="AR83:AR85"/>
    <mergeCell ref="AS83:AS85"/>
    <mergeCell ref="AT83:AT85"/>
    <mergeCell ref="AY76:AY78"/>
    <mergeCell ref="AZ76:AZ78"/>
    <mergeCell ref="BA76:BA78"/>
    <mergeCell ref="B79:B81"/>
    <mergeCell ref="C79:C81"/>
    <mergeCell ref="AP79:AP81"/>
    <mergeCell ref="AQ79:AQ81"/>
    <mergeCell ref="AR79:AR81"/>
    <mergeCell ref="AS79:AS81"/>
    <mergeCell ref="AT79:AT81"/>
    <mergeCell ref="AS76:AS78"/>
    <mergeCell ref="AT76:AT78"/>
    <mergeCell ref="AU76:AU78"/>
    <mergeCell ref="AV76:AV78"/>
    <mergeCell ref="AW76:AW78"/>
    <mergeCell ref="AX76:AX78"/>
    <mergeCell ref="B76:B78"/>
    <mergeCell ref="C76:C78"/>
    <mergeCell ref="AK76:AK78"/>
    <mergeCell ref="AP76:AP78"/>
    <mergeCell ref="AQ76:AQ78"/>
    <mergeCell ref="AR76:AR78"/>
    <mergeCell ref="BA79:BA81"/>
    <mergeCell ref="AU79:AU81"/>
    <mergeCell ref="AV73:AV75"/>
    <mergeCell ref="AW73:AW75"/>
    <mergeCell ref="AX73:AX75"/>
    <mergeCell ref="AY73:AY75"/>
    <mergeCell ref="AZ73:AZ75"/>
    <mergeCell ref="BA73:BA75"/>
    <mergeCell ref="BA70:BA72"/>
    <mergeCell ref="B73:B75"/>
    <mergeCell ref="C73:C75"/>
    <mergeCell ref="AK73:AK75"/>
    <mergeCell ref="AP73:AP75"/>
    <mergeCell ref="AQ73:AQ75"/>
    <mergeCell ref="AR73:AR75"/>
    <mergeCell ref="AS73:AS75"/>
    <mergeCell ref="AT73:AT75"/>
    <mergeCell ref="AU73:AU75"/>
    <mergeCell ref="AU70:AU72"/>
    <mergeCell ref="AV70:AV72"/>
    <mergeCell ref="AW70:AW72"/>
    <mergeCell ref="AX70:AX72"/>
    <mergeCell ref="AY70:AY72"/>
    <mergeCell ref="AZ70:AZ72"/>
    <mergeCell ref="A70:A81"/>
    <mergeCell ref="B70:B72"/>
    <mergeCell ref="C70:C72"/>
    <mergeCell ref="AK70:AK72"/>
    <mergeCell ref="AP70:AP72"/>
    <mergeCell ref="AQ70:AQ72"/>
    <mergeCell ref="AR70:AR72"/>
    <mergeCell ref="AS70:AS72"/>
    <mergeCell ref="AT70:AT72"/>
    <mergeCell ref="AY60:AY62"/>
    <mergeCell ref="AZ63:AZ65"/>
    <mergeCell ref="BA63:BA65"/>
    <mergeCell ref="B66:B68"/>
    <mergeCell ref="C66:C68"/>
    <mergeCell ref="AK66:AK68"/>
    <mergeCell ref="AP66:AP68"/>
    <mergeCell ref="AQ66:AQ68"/>
    <mergeCell ref="AR66:AR68"/>
    <mergeCell ref="AS66:AS68"/>
    <mergeCell ref="AT66:AT68"/>
    <mergeCell ref="AT63:AT65"/>
    <mergeCell ref="AU63:AU65"/>
    <mergeCell ref="AV63:AV65"/>
    <mergeCell ref="AW63:AW65"/>
    <mergeCell ref="AX63:AX65"/>
    <mergeCell ref="AY63:AY65"/>
    <mergeCell ref="BA66:BA68"/>
    <mergeCell ref="AU66:AU68"/>
    <mergeCell ref="AV66:AV68"/>
    <mergeCell ref="AW66:AW68"/>
    <mergeCell ref="AX66:AX68"/>
    <mergeCell ref="AY66:AY68"/>
    <mergeCell ref="AZ66:AZ68"/>
    <mergeCell ref="AZ57:AZ59"/>
    <mergeCell ref="BA57:BA59"/>
    <mergeCell ref="BE57:BE59"/>
    <mergeCell ref="B60:B62"/>
    <mergeCell ref="C60:C62"/>
    <mergeCell ref="AK60:AK62"/>
    <mergeCell ref="AP60:AP62"/>
    <mergeCell ref="AQ60:AQ62"/>
    <mergeCell ref="AR60:AR62"/>
    <mergeCell ref="AS60:AS62"/>
    <mergeCell ref="AT57:AT59"/>
    <mergeCell ref="AU57:AU59"/>
    <mergeCell ref="AV57:AV59"/>
    <mergeCell ref="AW57:AW59"/>
    <mergeCell ref="AX57:AX59"/>
    <mergeCell ref="AY57:AY59"/>
    <mergeCell ref="AZ60:AZ62"/>
    <mergeCell ref="BA60:BA62"/>
    <mergeCell ref="BE60:BE62"/>
    <mergeCell ref="AT60:AT62"/>
    <mergeCell ref="AU60:AU62"/>
    <mergeCell ref="AV60:AV62"/>
    <mergeCell ref="AW60:AW62"/>
    <mergeCell ref="AX60:AX62"/>
    <mergeCell ref="A57:A68"/>
    <mergeCell ref="B57:B59"/>
    <mergeCell ref="C57:C59"/>
    <mergeCell ref="AK57:AK59"/>
    <mergeCell ref="AP57:AP59"/>
    <mergeCell ref="AQ57:AQ59"/>
    <mergeCell ref="AR57:AR59"/>
    <mergeCell ref="AS57:AS59"/>
    <mergeCell ref="AU52:AU54"/>
    <mergeCell ref="A16:A55"/>
    <mergeCell ref="B52:B55"/>
    <mergeCell ref="C44:C51"/>
    <mergeCell ref="B44:B51"/>
    <mergeCell ref="C52:C55"/>
    <mergeCell ref="B63:B65"/>
    <mergeCell ref="C63:C65"/>
    <mergeCell ref="AK63:AK65"/>
    <mergeCell ref="AP63:AP65"/>
    <mergeCell ref="AQ63:AQ65"/>
    <mergeCell ref="AR63:AR65"/>
    <mergeCell ref="AS63:AS65"/>
    <mergeCell ref="AN36:AN42"/>
    <mergeCell ref="AP36:AP42"/>
    <mergeCell ref="AQ36:AQ42"/>
    <mergeCell ref="BE44:BE50"/>
    <mergeCell ref="AN52:AN54"/>
    <mergeCell ref="AP52:AP54"/>
    <mergeCell ref="AQ52:AQ54"/>
    <mergeCell ref="AR52:AR54"/>
    <mergeCell ref="AS52:AS54"/>
    <mergeCell ref="AT52:AT54"/>
    <mergeCell ref="BA52:BA54"/>
    <mergeCell ref="BE52:BE54"/>
    <mergeCell ref="AV52:AV54"/>
    <mergeCell ref="AW52:AW54"/>
    <mergeCell ref="AX52:AX54"/>
    <mergeCell ref="AY52:AY54"/>
    <mergeCell ref="AZ52:AZ54"/>
    <mergeCell ref="AR36:AR42"/>
    <mergeCell ref="AS36:AS42"/>
    <mergeCell ref="AT36:AT42"/>
    <mergeCell ref="AU36:AU42"/>
    <mergeCell ref="BE36:BE38"/>
    <mergeCell ref="AN44:AN50"/>
    <mergeCell ref="AP44:AP50"/>
    <mergeCell ref="AQ44:AQ50"/>
    <mergeCell ref="AR44:AR50"/>
    <mergeCell ref="AS44:AS50"/>
    <mergeCell ref="AT44:AT50"/>
    <mergeCell ref="AU44:AU50"/>
    <mergeCell ref="AV44:AV50"/>
    <mergeCell ref="AW44:AW50"/>
    <mergeCell ref="AV36:AV42"/>
    <mergeCell ref="AW36:AW42"/>
    <mergeCell ref="AX36:AX42"/>
    <mergeCell ref="AY36:AY42"/>
    <mergeCell ref="AZ36:AZ42"/>
    <mergeCell ref="BA36:BA42"/>
    <mergeCell ref="AX44:AX50"/>
    <mergeCell ref="AY44:AY50"/>
    <mergeCell ref="AZ44:AZ50"/>
    <mergeCell ref="BA44:BA50"/>
    <mergeCell ref="BE16:BE24"/>
    <mergeCell ref="AN26:AN34"/>
    <mergeCell ref="AP26:AP34"/>
    <mergeCell ref="AQ26:AQ34"/>
    <mergeCell ref="AR26:AR34"/>
    <mergeCell ref="AS26:AS34"/>
    <mergeCell ref="AT26:AT34"/>
    <mergeCell ref="AR16:AR24"/>
    <mergeCell ref="AS16:AS24"/>
    <mergeCell ref="AT16:AT24"/>
    <mergeCell ref="AU16:AU24"/>
    <mergeCell ref="AU26:AU34"/>
    <mergeCell ref="AV26:AV34"/>
    <mergeCell ref="AW26:AW34"/>
    <mergeCell ref="AX26:AX34"/>
    <mergeCell ref="AY26:AY34"/>
    <mergeCell ref="AZ26:AZ34"/>
    <mergeCell ref="BA26:BA34"/>
    <mergeCell ref="BE26:BE34"/>
    <mergeCell ref="AN16:AN24"/>
    <mergeCell ref="AP16:AP24"/>
    <mergeCell ref="AQ16:AQ24"/>
    <mergeCell ref="AV16:AV24"/>
    <mergeCell ref="AW16:AW24"/>
    <mergeCell ref="AX16:AX24"/>
    <mergeCell ref="AY16:AY24"/>
    <mergeCell ref="AZ16:AZ24"/>
    <mergeCell ref="BA16:BA24"/>
    <mergeCell ref="AV4:AV8"/>
    <mergeCell ref="AW4:AW8"/>
    <mergeCell ref="AV9:AV11"/>
    <mergeCell ref="AW9:AW11"/>
    <mergeCell ref="AX9:AX11"/>
    <mergeCell ref="AY9:AY11"/>
    <mergeCell ref="AZ9:AZ11"/>
    <mergeCell ref="BA9:BA11"/>
    <mergeCell ref="BA12:BA14"/>
    <mergeCell ref="AR12:AR14"/>
    <mergeCell ref="AS12:AS14"/>
    <mergeCell ref="AT12:AT14"/>
    <mergeCell ref="AU12:AU14"/>
    <mergeCell ref="AV12:AV14"/>
    <mergeCell ref="AW12:AW14"/>
    <mergeCell ref="AX12:AX14"/>
    <mergeCell ref="AY12:AY14"/>
    <mergeCell ref="AZ12:AZ14"/>
    <mergeCell ref="A4:A14"/>
    <mergeCell ref="B12:B14"/>
    <mergeCell ref="C12:C14"/>
    <mergeCell ref="AP12:AP14"/>
    <mergeCell ref="AQ12:AQ14"/>
    <mergeCell ref="BC1:BC2"/>
    <mergeCell ref="BB1:BB2"/>
    <mergeCell ref="A1:A2"/>
    <mergeCell ref="B1:B2"/>
    <mergeCell ref="C1:C2"/>
    <mergeCell ref="E1:E2"/>
    <mergeCell ref="F1:AJ1"/>
    <mergeCell ref="AX4:AX8"/>
    <mergeCell ref="AY4:AY8"/>
    <mergeCell ref="AZ4:AZ8"/>
    <mergeCell ref="BA4:BA8"/>
    <mergeCell ref="AP9:AP11"/>
    <mergeCell ref="AQ9:AQ11"/>
    <mergeCell ref="AR9:AR11"/>
    <mergeCell ref="AS9:AS11"/>
    <mergeCell ref="AT9:AT11"/>
    <mergeCell ref="AU9:AU11"/>
    <mergeCell ref="AT4:AT8"/>
    <mergeCell ref="AU4:AU8"/>
    <mergeCell ref="BH1:BK1"/>
    <mergeCell ref="BL1:BO1"/>
    <mergeCell ref="AK1:AK2"/>
    <mergeCell ref="AN1:AN2"/>
    <mergeCell ref="AQ1:AR1"/>
    <mergeCell ref="AS1:AZ1"/>
    <mergeCell ref="BA1:BA2"/>
    <mergeCell ref="B16:B25"/>
    <mergeCell ref="B36:B43"/>
    <mergeCell ref="B26:B35"/>
    <mergeCell ref="BD1:BD2"/>
    <mergeCell ref="BE1:BE2"/>
    <mergeCell ref="BF1:BF2"/>
    <mergeCell ref="AP4:AP8"/>
    <mergeCell ref="AQ4:AQ8"/>
    <mergeCell ref="AR4:AR8"/>
    <mergeCell ref="AS4:AS8"/>
    <mergeCell ref="AO1:AO2"/>
    <mergeCell ref="B4:B11"/>
    <mergeCell ref="C4:C11"/>
    <mergeCell ref="C16:C25"/>
    <mergeCell ref="C26:C35"/>
    <mergeCell ref="C36:C43"/>
    <mergeCell ref="D1:D2"/>
  </mergeCells>
  <printOptions horizontalCentered="1" verticalCentered="1"/>
  <pageMargins left="7.874015748031496E-2" right="7.874015748031496E-2" top="0.11811023622047245" bottom="0.31496062992125984" header="0.15748031496062992" footer="0.15748031496062992"/>
  <pageSetup scale="44" orientation="landscape" r:id="rId1"/>
  <headerFooter alignWithMargins="0">
    <oddFooter>&amp;L&amp;9&amp;F</oddFooter>
  </headerFooter>
  <rowBreaks count="4" manualBreakCount="4">
    <brk id="15" max="40" man="1"/>
    <brk id="43" max="40" man="1"/>
    <brk id="56" max="40" man="1"/>
    <brk id="69" max="40" man="1"/>
  </rowBreaks>
  <legacyDrawing r:id="rId2"/>
</worksheet>
</file>

<file path=xl/worksheets/sheet3.xml><?xml version="1.0" encoding="utf-8"?>
<worksheet xmlns="http://schemas.openxmlformats.org/spreadsheetml/2006/main" xmlns:r="http://schemas.openxmlformats.org/officeDocument/2006/relationships">
  <sheetPr>
    <tabColor rgb="FF99CC00"/>
  </sheetPr>
  <dimension ref="A1:AX1014"/>
  <sheetViews>
    <sheetView zoomScale="80" zoomScaleNormal="80" workbookViewId="0">
      <selection activeCell="V15" sqref="V15"/>
    </sheetView>
  </sheetViews>
  <sheetFormatPr baseColWidth="10" defaultColWidth="7.81640625" defaultRowHeight="14.4"/>
  <cols>
    <col min="1" max="1" width="7.81640625" style="477" customWidth="1"/>
    <col min="2" max="2" width="12.08984375" style="477" hidden="1" customWidth="1"/>
    <col min="3" max="3" width="11.1796875" style="477" hidden="1" customWidth="1"/>
    <col min="4" max="4" width="14.90625" style="477" customWidth="1"/>
    <col min="5" max="5" width="8.08984375" style="477" hidden="1" customWidth="1"/>
    <col min="6" max="6" width="11.36328125" style="477" hidden="1" customWidth="1"/>
    <col min="7" max="7" width="15.1796875" style="477" customWidth="1"/>
    <col min="8" max="8" width="6" style="477" hidden="1" customWidth="1"/>
    <col min="9" max="9" width="12.1796875" style="477" hidden="1" customWidth="1"/>
    <col min="10" max="10" width="14.453125" style="505" customWidth="1"/>
    <col min="11" max="11" width="16" style="477" customWidth="1"/>
    <col min="12" max="12" width="7.81640625" style="503" hidden="1" customWidth="1"/>
    <col min="13" max="13" width="12.1796875" style="477" customWidth="1"/>
    <col min="14" max="14" width="12.36328125" style="477" hidden="1" customWidth="1"/>
    <col min="15" max="15" width="14.453125" style="477" customWidth="1"/>
    <col min="16" max="247" width="7.81640625" style="477"/>
    <col min="248" max="255" width="7.81640625" style="477" customWidth="1"/>
    <col min="256" max="256" width="8.36328125" style="477" bestFit="1" customWidth="1"/>
    <col min="257" max="257" width="22.453125" style="477" customWidth="1"/>
    <col min="258" max="258" width="19.1796875" style="477" customWidth="1"/>
    <col min="259" max="259" width="7.81640625" style="477" customWidth="1"/>
    <col min="260" max="260" width="16" style="477" customWidth="1"/>
    <col min="261" max="261" width="7.81640625" style="477" customWidth="1"/>
    <col min="262" max="262" width="12.6328125" style="477" customWidth="1"/>
    <col min="263" max="266" width="7.81640625" style="477" customWidth="1"/>
    <col min="267" max="503" width="7.81640625" style="477"/>
    <col min="504" max="511" width="7.81640625" style="477" customWidth="1"/>
    <col min="512" max="512" width="8.36328125" style="477" bestFit="1" customWidth="1"/>
    <col min="513" max="513" width="22.453125" style="477" customWidth="1"/>
    <col min="514" max="514" width="19.1796875" style="477" customWidth="1"/>
    <col min="515" max="515" width="7.81640625" style="477" customWidth="1"/>
    <col min="516" max="516" width="16" style="477" customWidth="1"/>
    <col min="517" max="517" width="7.81640625" style="477" customWidth="1"/>
    <col min="518" max="518" width="12.6328125" style="477" customWidth="1"/>
    <col min="519" max="522" width="7.81640625" style="477" customWidth="1"/>
    <col min="523" max="759" width="7.81640625" style="477"/>
    <col min="760" max="767" width="7.81640625" style="477" customWidth="1"/>
    <col min="768" max="768" width="8.36328125" style="477" bestFit="1" customWidth="1"/>
    <col min="769" max="769" width="22.453125" style="477" customWidth="1"/>
    <col min="770" max="770" width="19.1796875" style="477" customWidth="1"/>
    <col min="771" max="771" width="7.81640625" style="477" customWidth="1"/>
    <col min="772" max="772" width="16" style="477" customWidth="1"/>
    <col min="773" max="773" width="7.81640625" style="477" customWidth="1"/>
    <col min="774" max="774" width="12.6328125" style="477" customWidth="1"/>
    <col min="775" max="778" width="7.81640625" style="477" customWidth="1"/>
    <col min="779" max="1015" width="7.81640625" style="477"/>
    <col min="1016" max="1023" width="7.81640625" style="477" customWidth="1"/>
    <col min="1024" max="1024" width="8.36328125" style="477" bestFit="1" customWidth="1"/>
    <col min="1025" max="1025" width="22.453125" style="477" customWidth="1"/>
    <col min="1026" max="1026" width="19.1796875" style="477" customWidth="1"/>
    <col min="1027" max="1027" width="7.81640625" style="477" customWidth="1"/>
    <col min="1028" max="1028" width="16" style="477" customWidth="1"/>
    <col min="1029" max="1029" width="7.81640625" style="477" customWidth="1"/>
    <col min="1030" max="1030" width="12.6328125" style="477" customWidth="1"/>
    <col min="1031" max="1034" width="7.81640625" style="477" customWidth="1"/>
    <col min="1035" max="1271" width="7.81640625" style="477"/>
    <col min="1272" max="1279" width="7.81640625" style="477" customWidth="1"/>
    <col min="1280" max="1280" width="8.36328125" style="477" bestFit="1" customWidth="1"/>
    <col min="1281" max="1281" width="22.453125" style="477" customWidth="1"/>
    <col min="1282" max="1282" width="19.1796875" style="477" customWidth="1"/>
    <col min="1283" max="1283" width="7.81640625" style="477" customWidth="1"/>
    <col min="1284" max="1284" width="16" style="477" customWidth="1"/>
    <col min="1285" max="1285" width="7.81640625" style="477" customWidth="1"/>
    <col min="1286" max="1286" width="12.6328125" style="477" customWidth="1"/>
    <col min="1287" max="1290" width="7.81640625" style="477" customWidth="1"/>
    <col min="1291" max="1527" width="7.81640625" style="477"/>
    <col min="1528" max="1535" width="7.81640625" style="477" customWidth="1"/>
    <col min="1536" max="1536" width="8.36328125" style="477" bestFit="1" customWidth="1"/>
    <col min="1537" max="1537" width="22.453125" style="477" customWidth="1"/>
    <col min="1538" max="1538" width="19.1796875" style="477" customWidth="1"/>
    <col min="1539" max="1539" width="7.81640625" style="477" customWidth="1"/>
    <col min="1540" max="1540" width="16" style="477" customWidth="1"/>
    <col min="1541" max="1541" width="7.81640625" style="477" customWidth="1"/>
    <col min="1542" max="1542" width="12.6328125" style="477" customWidth="1"/>
    <col min="1543" max="1546" width="7.81640625" style="477" customWidth="1"/>
    <col min="1547" max="1783" width="7.81640625" style="477"/>
    <col min="1784" max="1791" width="7.81640625" style="477" customWidth="1"/>
    <col min="1792" max="1792" width="8.36328125" style="477" bestFit="1" customWidth="1"/>
    <col min="1793" max="1793" width="22.453125" style="477" customWidth="1"/>
    <col min="1794" max="1794" width="19.1796875" style="477" customWidth="1"/>
    <col min="1795" max="1795" width="7.81640625" style="477" customWidth="1"/>
    <col min="1796" max="1796" width="16" style="477" customWidth="1"/>
    <col min="1797" max="1797" width="7.81640625" style="477" customWidth="1"/>
    <col min="1798" max="1798" width="12.6328125" style="477" customWidth="1"/>
    <col min="1799" max="1802" width="7.81640625" style="477" customWidth="1"/>
    <col min="1803" max="2039" width="7.81640625" style="477"/>
    <col min="2040" max="2047" width="7.81640625" style="477" customWidth="1"/>
    <col min="2048" max="2048" width="8.36328125" style="477" bestFit="1" customWidth="1"/>
    <col min="2049" max="2049" width="22.453125" style="477" customWidth="1"/>
    <col min="2050" max="2050" width="19.1796875" style="477" customWidth="1"/>
    <col min="2051" max="2051" width="7.81640625" style="477" customWidth="1"/>
    <col min="2052" max="2052" width="16" style="477" customWidth="1"/>
    <col min="2053" max="2053" width="7.81640625" style="477" customWidth="1"/>
    <col min="2054" max="2054" width="12.6328125" style="477" customWidth="1"/>
    <col min="2055" max="2058" width="7.81640625" style="477" customWidth="1"/>
    <col min="2059" max="2295" width="7.81640625" style="477"/>
    <col min="2296" max="2303" width="7.81640625" style="477" customWidth="1"/>
    <col min="2304" max="2304" width="8.36328125" style="477" bestFit="1" customWidth="1"/>
    <col min="2305" max="2305" width="22.453125" style="477" customWidth="1"/>
    <col min="2306" max="2306" width="19.1796875" style="477" customWidth="1"/>
    <col min="2307" max="2307" width="7.81640625" style="477" customWidth="1"/>
    <col min="2308" max="2308" width="16" style="477" customWidth="1"/>
    <col min="2309" max="2309" width="7.81640625" style="477" customWidth="1"/>
    <col min="2310" max="2310" width="12.6328125" style="477" customWidth="1"/>
    <col min="2311" max="2314" width="7.81640625" style="477" customWidth="1"/>
    <col min="2315" max="2551" width="7.81640625" style="477"/>
    <col min="2552" max="2559" width="7.81640625" style="477" customWidth="1"/>
    <col min="2560" max="2560" width="8.36328125" style="477" bestFit="1" customWidth="1"/>
    <col min="2561" max="2561" width="22.453125" style="477" customWidth="1"/>
    <col min="2562" max="2562" width="19.1796875" style="477" customWidth="1"/>
    <col min="2563" max="2563" width="7.81640625" style="477" customWidth="1"/>
    <col min="2564" max="2564" width="16" style="477" customWidth="1"/>
    <col min="2565" max="2565" width="7.81640625" style="477" customWidth="1"/>
    <col min="2566" max="2566" width="12.6328125" style="477" customWidth="1"/>
    <col min="2567" max="2570" width="7.81640625" style="477" customWidth="1"/>
    <col min="2571" max="2807" width="7.81640625" style="477"/>
    <col min="2808" max="2815" width="7.81640625" style="477" customWidth="1"/>
    <col min="2816" max="2816" width="8.36328125" style="477" bestFit="1" customWidth="1"/>
    <col min="2817" max="2817" width="22.453125" style="477" customWidth="1"/>
    <col min="2818" max="2818" width="19.1796875" style="477" customWidth="1"/>
    <col min="2819" max="2819" width="7.81640625" style="477" customWidth="1"/>
    <col min="2820" max="2820" width="16" style="477" customWidth="1"/>
    <col min="2821" max="2821" width="7.81640625" style="477" customWidth="1"/>
    <col min="2822" max="2822" width="12.6328125" style="477" customWidth="1"/>
    <col min="2823" max="2826" width="7.81640625" style="477" customWidth="1"/>
    <col min="2827" max="3063" width="7.81640625" style="477"/>
    <col min="3064" max="3071" width="7.81640625" style="477" customWidth="1"/>
    <col min="3072" max="3072" width="8.36328125" style="477" bestFit="1" customWidth="1"/>
    <col min="3073" max="3073" width="22.453125" style="477" customWidth="1"/>
    <col min="3074" max="3074" width="19.1796875" style="477" customWidth="1"/>
    <col min="3075" max="3075" width="7.81640625" style="477" customWidth="1"/>
    <col min="3076" max="3076" width="16" style="477" customWidth="1"/>
    <col min="3077" max="3077" width="7.81640625" style="477" customWidth="1"/>
    <col min="3078" max="3078" width="12.6328125" style="477" customWidth="1"/>
    <col min="3079" max="3082" width="7.81640625" style="477" customWidth="1"/>
    <col min="3083" max="3319" width="7.81640625" style="477"/>
    <col min="3320" max="3327" width="7.81640625" style="477" customWidth="1"/>
    <col min="3328" max="3328" width="8.36328125" style="477" bestFit="1" customWidth="1"/>
    <col min="3329" max="3329" width="22.453125" style="477" customWidth="1"/>
    <col min="3330" max="3330" width="19.1796875" style="477" customWidth="1"/>
    <col min="3331" max="3331" width="7.81640625" style="477" customWidth="1"/>
    <col min="3332" max="3332" width="16" style="477" customWidth="1"/>
    <col min="3333" max="3333" width="7.81640625" style="477" customWidth="1"/>
    <col min="3334" max="3334" width="12.6328125" style="477" customWidth="1"/>
    <col min="3335" max="3338" width="7.81640625" style="477" customWidth="1"/>
    <col min="3339" max="3575" width="7.81640625" style="477"/>
    <col min="3576" max="3583" width="7.81640625" style="477" customWidth="1"/>
    <col min="3584" max="3584" width="8.36328125" style="477" bestFit="1" customWidth="1"/>
    <col min="3585" max="3585" width="22.453125" style="477" customWidth="1"/>
    <col min="3586" max="3586" width="19.1796875" style="477" customWidth="1"/>
    <col min="3587" max="3587" width="7.81640625" style="477" customWidth="1"/>
    <col min="3588" max="3588" width="16" style="477" customWidth="1"/>
    <col min="3589" max="3589" width="7.81640625" style="477" customWidth="1"/>
    <col min="3590" max="3590" width="12.6328125" style="477" customWidth="1"/>
    <col min="3591" max="3594" width="7.81640625" style="477" customWidth="1"/>
    <col min="3595" max="3831" width="7.81640625" style="477"/>
    <col min="3832" max="3839" width="7.81640625" style="477" customWidth="1"/>
    <col min="3840" max="3840" width="8.36328125" style="477" bestFit="1" customWidth="1"/>
    <col min="3841" max="3841" width="22.453125" style="477" customWidth="1"/>
    <col min="3842" max="3842" width="19.1796875" style="477" customWidth="1"/>
    <col min="3843" max="3843" width="7.81640625" style="477" customWidth="1"/>
    <col min="3844" max="3844" width="16" style="477" customWidth="1"/>
    <col min="3845" max="3845" width="7.81640625" style="477" customWidth="1"/>
    <col min="3846" max="3846" width="12.6328125" style="477" customWidth="1"/>
    <col min="3847" max="3850" width="7.81640625" style="477" customWidth="1"/>
    <col min="3851" max="4087" width="7.81640625" style="477"/>
    <col min="4088" max="4095" width="7.81640625" style="477" customWidth="1"/>
    <col min="4096" max="4096" width="8.36328125" style="477" bestFit="1" customWidth="1"/>
    <col min="4097" max="4097" width="22.453125" style="477" customWidth="1"/>
    <col min="4098" max="4098" width="19.1796875" style="477" customWidth="1"/>
    <col min="4099" max="4099" width="7.81640625" style="477" customWidth="1"/>
    <col min="4100" max="4100" width="16" style="477" customWidth="1"/>
    <col min="4101" max="4101" width="7.81640625" style="477" customWidth="1"/>
    <col min="4102" max="4102" width="12.6328125" style="477" customWidth="1"/>
    <col min="4103" max="4106" width="7.81640625" style="477" customWidth="1"/>
    <col min="4107" max="4343" width="7.81640625" style="477"/>
    <col min="4344" max="4351" width="7.81640625" style="477" customWidth="1"/>
    <col min="4352" max="4352" width="8.36328125" style="477" bestFit="1" customWidth="1"/>
    <col min="4353" max="4353" width="22.453125" style="477" customWidth="1"/>
    <col min="4354" max="4354" width="19.1796875" style="477" customWidth="1"/>
    <col min="4355" max="4355" width="7.81640625" style="477" customWidth="1"/>
    <col min="4356" max="4356" width="16" style="477" customWidth="1"/>
    <col min="4357" max="4357" width="7.81640625" style="477" customWidth="1"/>
    <col min="4358" max="4358" width="12.6328125" style="477" customWidth="1"/>
    <col min="4359" max="4362" width="7.81640625" style="477" customWidth="1"/>
    <col min="4363" max="4599" width="7.81640625" style="477"/>
    <col min="4600" max="4607" width="7.81640625" style="477" customWidth="1"/>
    <col min="4608" max="4608" width="8.36328125" style="477" bestFit="1" customWidth="1"/>
    <col min="4609" max="4609" width="22.453125" style="477" customWidth="1"/>
    <col min="4610" max="4610" width="19.1796875" style="477" customWidth="1"/>
    <col min="4611" max="4611" width="7.81640625" style="477" customWidth="1"/>
    <col min="4612" max="4612" width="16" style="477" customWidth="1"/>
    <col min="4613" max="4613" width="7.81640625" style="477" customWidth="1"/>
    <col min="4614" max="4614" width="12.6328125" style="477" customWidth="1"/>
    <col min="4615" max="4618" width="7.81640625" style="477" customWidth="1"/>
    <col min="4619" max="4855" width="7.81640625" style="477"/>
    <col min="4856" max="4863" width="7.81640625" style="477" customWidth="1"/>
    <col min="4864" max="4864" width="8.36328125" style="477" bestFit="1" customWidth="1"/>
    <col min="4865" max="4865" width="22.453125" style="477" customWidth="1"/>
    <col min="4866" max="4866" width="19.1796875" style="477" customWidth="1"/>
    <col min="4867" max="4867" width="7.81640625" style="477" customWidth="1"/>
    <col min="4868" max="4868" width="16" style="477" customWidth="1"/>
    <col min="4869" max="4869" width="7.81640625" style="477" customWidth="1"/>
    <col min="4870" max="4870" width="12.6328125" style="477" customWidth="1"/>
    <col min="4871" max="4874" width="7.81640625" style="477" customWidth="1"/>
    <col min="4875" max="5111" width="7.81640625" style="477"/>
    <col min="5112" max="5119" width="7.81640625" style="477" customWidth="1"/>
    <col min="5120" max="5120" width="8.36328125" style="477" bestFit="1" customWidth="1"/>
    <col min="5121" max="5121" width="22.453125" style="477" customWidth="1"/>
    <col min="5122" max="5122" width="19.1796875" style="477" customWidth="1"/>
    <col min="5123" max="5123" width="7.81640625" style="477" customWidth="1"/>
    <col min="5124" max="5124" width="16" style="477" customWidth="1"/>
    <col min="5125" max="5125" width="7.81640625" style="477" customWidth="1"/>
    <col min="5126" max="5126" width="12.6328125" style="477" customWidth="1"/>
    <col min="5127" max="5130" width="7.81640625" style="477" customWidth="1"/>
    <col min="5131" max="5367" width="7.81640625" style="477"/>
    <col min="5368" max="5375" width="7.81640625" style="477" customWidth="1"/>
    <col min="5376" max="5376" width="8.36328125" style="477" bestFit="1" customWidth="1"/>
    <col min="5377" max="5377" width="22.453125" style="477" customWidth="1"/>
    <col min="5378" max="5378" width="19.1796875" style="477" customWidth="1"/>
    <col min="5379" max="5379" width="7.81640625" style="477" customWidth="1"/>
    <col min="5380" max="5380" width="16" style="477" customWidth="1"/>
    <col min="5381" max="5381" width="7.81640625" style="477" customWidth="1"/>
    <col min="5382" max="5382" width="12.6328125" style="477" customWidth="1"/>
    <col min="5383" max="5386" width="7.81640625" style="477" customWidth="1"/>
    <col min="5387" max="5623" width="7.81640625" style="477"/>
    <col min="5624" max="5631" width="7.81640625" style="477" customWidth="1"/>
    <col min="5632" max="5632" width="8.36328125" style="477" bestFit="1" customWidth="1"/>
    <col min="5633" max="5633" width="22.453125" style="477" customWidth="1"/>
    <col min="5634" max="5634" width="19.1796875" style="477" customWidth="1"/>
    <col min="5635" max="5635" width="7.81640625" style="477" customWidth="1"/>
    <col min="5636" max="5636" width="16" style="477" customWidth="1"/>
    <col min="5637" max="5637" width="7.81640625" style="477" customWidth="1"/>
    <col min="5638" max="5638" width="12.6328125" style="477" customWidth="1"/>
    <col min="5639" max="5642" width="7.81640625" style="477" customWidth="1"/>
    <col min="5643" max="5879" width="7.81640625" style="477"/>
    <col min="5880" max="5887" width="7.81640625" style="477" customWidth="1"/>
    <col min="5888" max="5888" width="8.36328125" style="477" bestFit="1" customWidth="1"/>
    <col min="5889" max="5889" width="22.453125" style="477" customWidth="1"/>
    <col min="5890" max="5890" width="19.1796875" style="477" customWidth="1"/>
    <col min="5891" max="5891" width="7.81640625" style="477" customWidth="1"/>
    <col min="5892" max="5892" width="16" style="477" customWidth="1"/>
    <col min="5893" max="5893" width="7.81640625" style="477" customWidth="1"/>
    <col min="5894" max="5894" width="12.6328125" style="477" customWidth="1"/>
    <col min="5895" max="5898" width="7.81640625" style="477" customWidth="1"/>
    <col min="5899" max="6135" width="7.81640625" style="477"/>
    <col min="6136" max="6143" width="7.81640625" style="477" customWidth="1"/>
    <col min="6144" max="6144" width="8.36328125" style="477" bestFit="1" customWidth="1"/>
    <col min="6145" max="6145" width="22.453125" style="477" customWidth="1"/>
    <col min="6146" max="6146" width="19.1796875" style="477" customWidth="1"/>
    <col min="6147" max="6147" width="7.81640625" style="477" customWidth="1"/>
    <col min="6148" max="6148" width="16" style="477" customWidth="1"/>
    <col min="6149" max="6149" width="7.81640625" style="477" customWidth="1"/>
    <col min="6150" max="6150" width="12.6328125" style="477" customWidth="1"/>
    <col min="6151" max="6154" width="7.81640625" style="477" customWidth="1"/>
    <col min="6155" max="6391" width="7.81640625" style="477"/>
    <col min="6392" max="6399" width="7.81640625" style="477" customWidth="1"/>
    <col min="6400" max="6400" width="8.36328125" style="477" bestFit="1" customWidth="1"/>
    <col min="6401" max="6401" width="22.453125" style="477" customWidth="1"/>
    <col min="6402" max="6402" width="19.1796875" style="477" customWidth="1"/>
    <col min="6403" max="6403" width="7.81640625" style="477" customWidth="1"/>
    <col min="6404" max="6404" width="16" style="477" customWidth="1"/>
    <col min="6405" max="6405" width="7.81640625" style="477" customWidth="1"/>
    <col min="6406" max="6406" width="12.6328125" style="477" customWidth="1"/>
    <col min="6407" max="6410" width="7.81640625" style="477" customWidth="1"/>
    <col min="6411" max="6647" width="7.81640625" style="477"/>
    <col min="6648" max="6655" width="7.81640625" style="477" customWidth="1"/>
    <col min="6656" max="6656" width="8.36328125" style="477" bestFit="1" customWidth="1"/>
    <col min="6657" max="6657" width="22.453125" style="477" customWidth="1"/>
    <col min="6658" max="6658" width="19.1796875" style="477" customWidth="1"/>
    <col min="6659" max="6659" width="7.81640625" style="477" customWidth="1"/>
    <col min="6660" max="6660" width="16" style="477" customWidth="1"/>
    <col min="6661" max="6661" width="7.81640625" style="477" customWidth="1"/>
    <col min="6662" max="6662" width="12.6328125" style="477" customWidth="1"/>
    <col min="6663" max="6666" width="7.81640625" style="477" customWidth="1"/>
    <col min="6667" max="6903" width="7.81640625" style="477"/>
    <col min="6904" max="6911" width="7.81640625" style="477" customWidth="1"/>
    <col min="6912" max="6912" width="8.36328125" style="477" bestFit="1" customWidth="1"/>
    <col min="6913" max="6913" width="22.453125" style="477" customWidth="1"/>
    <col min="6914" max="6914" width="19.1796875" style="477" customWidth="1"/>
    <col min="6915" max="6915" width="7.81640625" style="477" customWidth="1"/>
    <col min="6916" max="6916" width="16" style="477" customWidth="1"/>
    <col min="6917" max="6917" width="7.81640625" style="477" customWidth="1"/>
    <col min="6918" max="6918" width="12.6328125" style="477" customWidth="1"/>
    <col min="6919" max="6922" width="7.81640625" style="477" customWidth="1"/>
    <col min="6923" max="7159" width="7.81640625" style="477"/>
    <col min="7160" max="7167" width="7.81640625" style="477" customWidth="1"/>
    <col min="7168" max="7168" width="8.36328125" style="477" bestFit="1" customWidth="1"/>
    <col min="7169" max="7169" width="22.453125" style="477" customWidth="1"/>
    <col min="7170" max="7170" width="19.1796875" style="477" customWidth="1"/>
    <col min="7171" max="7171" width="7.81640625" style="477" customWidth="1"/>
    <col min="7172" max="7172" width="16" style="477" customWidth="1"/>
    <col min="7173" max="7173" width="7.81640625" style="477" customWidth="1"/>
    <col min="7174" max="7174" width="12.6328125" style="477" customWidth="1"/>
    <col min="7175" max="7178" width="7.81640625" style="477" customWidth="1"/>
    <col min="7179" max="7415" width="7.81640625" style="477"/>
    <col min="7416" max="7423" width="7.81640625" style="477" customWidth="1"/>
    <col min="7424" max="7424" width="8.36328125" style="477" bestFit="1" customWidth="1"/>
    <col min="7425" max="7425" width="22.453125" style="477" customWidth="1"/>
    <col min="7426" max="7426" width="19.1796875" style="477" customWidth="1"/>
    <col min="7427" max="7427" width="7.81640625" style="477" customWidth="1"/>
    <col min="7428" max="7428" width="16" style="477" customWidth="1"/>
    <col min="7429" max="7429" width="7.81640625" style="477" customWidth="1"/>
    <col min="7430" max="7430" width="12.6328125" style="477" customWidth="1"/>
    <col min="7431" max="7434" width="7.81640625" style="477" customWidth="1"/>
    <col min="7435" max="7671" width="7.81640625" style="477"/>
    <col min="7672" max="7679" width="7.81640625" style="477" customWidth="1"/>
    <col min="7680" max="7680" width="8.36328125" style="477" bestFit="1" customWidth="1"/>
    <col min="7681" max="7681" width="22.453125" style="477" customWidth="1"/>
    <col min="7682" max="7682" width="19.1796875" style="477" customWidth="1"/>
    <col min="7683" max="7683" width="7.81640625" style="477" customWidth="1"/>
    <col min="7684" max="7684" width="16" style="477" customWidth="1"/>
    <col min="7685" max="7685" width="7.81640625" style="477" customWidth="1"/>
    <col min="7686" max="7686" width="12.6328125" style="477" customWidth="1"/>
    <col min="7687" max="7690" width="7.81640625" style="477" customWidth="1"/>
    <col min="7691" max="7927" width="7.81640625" style="477"/>
    <col min="7928" max="7935" width="7.81640625" style="477" customWidth="1"/>
    <col min="7936" max="7936" width="8.36328125" style="477" bestFit="1" customWidth="1"/>
    <col min="7937" max="7937" width="22.453125" style="477" customWidth="1"/>
    <col min="7938" max="7938" width="19.1796875" style="477" customWidth="1"/>
    <col min="7939" max="7939" width="7.81640625" style="477" customWidth="1"/>
    <col min="7940" max="7940" width="16" style="477" customWidth="1"/>
    <col min="7941" max="7941" width="7.81640625" style="477" customWidth="1"/>
    <col min="7942" max="7942" width="12.6328125" style="477" customWidth="1"/>
    <col min="7943" max="7946" width="7.81640625" style="477" customWidth="1"/>
    <col min="7947" max="8183" width="7.81640625" style="477"/>
    <col min="8184" max="8191" width="7.81640625" style="477" customWidth="1"/>
    <col min="8192" max="8192" width="8.36328125" style="477" bestFit="1" customWidth="1"/>
    <col min="8193" max="8193" width="22.453125" style="477" customWidth="1"/>
    <col min="8194" max="8194" width="19.1796875" style="477" customWidth="1"/>
    <col min="8195" max="8195" width="7.81640625" style="477" customWidth="1"/>
    <col min="8196" max="8196" width="16" style="477" customWidth="1"/>
    <col min="8197" max="8197" width="7.81640625" style="477" customWidth="1"/>
    <col min="8198" max="8198" width="12.6328125" style="477" customWidth="1"/>
    <col min="8199" max="8202" width="7.81640625" style="477" customWidth="1"/>
    <col min="8203" max="8439" width="7.81640625" style="477"/>
    <col min="8440" max="8447" width="7.81640625" style="477" customWidth="1"/>
    <col min="8448" max="8448" width="8.36328125" style="477" bestFit="1" customWidth="1"/>
    <col min="8449" max="8449" width="22.453125" style="477" customWidth="1"/>
    <col min="8450" max="8450" width="19.1796875" style="477" customWidth="1"/>
    <col min="8451" max="8451" width="7.81640625" style="477" customWidth="1"/>
    <col min="8452" max="8452" width="16" style="477" customWidth="1"/>
    <col min="8453" max="8453" width="7.81640625" style="477" customWidth="1"/>
    <col min="8454" max="8454" width="12.6328125" style="477" customWidth="1"/>
    <col min="8455" max="8458" width="7.81640625" style="477" customWidth="1"/>
    <col min="8459" max="8695" width="7.81640625" style="477"/>
    <col min="8696" max="8703" width="7.81640625" style="477" customWidth="1"/>
    <col min="8704" max="8704" width="8.36328125" style="477" bestFit="1" customWidth="1"/>
    <col min="8705" max="8705" width="22.453125" style="477" customWidth="1"/>
    <col min="8706" max="8706" width="19.1796875" style="477" customWidth="1"/>
    <col min="8707" max="8707" width="7.81640625" style="477" customWidth="1"/>
    <col min="8708" max="8708" width="16" style="477" customWidth="1"/>
    <col min="8709" max="8709" width="7.81640625" style="477" customWidth="1"/>
    <col min="8710" max="8710" width="12.6328125" style="477" customWidth="1"/>
    <col min="8711" max="8714" width="7.81640625" style="477" customWidth="1"/>
    <col min="8715" max="8951" width="7.81640625" style="477"/>
    <col min="8952" max="8959" width="7.81640625" style="477" customWidth="1"/>
    <col min="8960" max="8960" width="8.36328125" style="477" bestFit="1" customWidth="1"/>
    <col min="8961" max="8961" width="22.453125" style="477" customWidth="1"/>
    <col min="8962" max="8962" width="19.1796875" style="477" customWidth="1"/>
    <col min="8963" max="8963" width="7.81640625" style="477" customWidth="1"/>
    <col min="8964" max="8964" width="16" style="477" customWidth="1"/>
    <col min="8965" max="8965" width="7.81640625" style="477" customWidth="1"/>
    <col min="8966" max="8966" width="12.6328125" style="477" customWidth="1"/>
    <col min="8967" max="8970" width="7.81640625" style="477" customWidth="1"/>
    <col min="8971" max="9207" width="7.81640625" style="477"/>
    <col min="9208" max="9215" width="7.81640625" style="477" customWidth="1"/>
    <col min="9216" max="9216" width="8.36328125" style="477" bestFit="1" customWidth="1"/>
    <col min="9217" max="9217" width="22.453125" style="477" customWidth="1"/>
    <col min="9218" max="9218" width="19.1796875" style="477" customWidth="1"/>
    <col min="9219" max="9219" width="7.81640625" style="477" customWidth="1"/>
    <col min="9220" max="9220" width="16" style="477" customWidth="1"/>
    <col min="9221" max="9221" width="7.81640625" style="477" customWidth="1"/>
    <col min="9222" max="9222" width="12.6328125" style="477" customWidth="1"/>
    <col min="9223" max="9226" width="7.81640625" style="477" customWidth="1"/>
    <col min="9227" max="9463" width="7.81640625" style="477"/>
    <col min="9464" max="9471" width="7.81640625" style="477" customWidth="1"/>
    <col min="9472" max="9472" width="8.36328125" style="477" bestFit="1" customWidth="1"/>
    <col min="9473" max="9473" width="22.453125" style="477" customWidth="1"/>
    <col min="9474" max="9474" width="19.1796875" style="477" customWidth="1"/>
    <col min="9475" max="9475" width="7.81640625" style="477" customWidth="1"/>
    <col min="9476" max="9476" width="16" style="477" customWidth="1"/>
    <col min="9477" max="9477" width="7.81640625" style="477" customWidth="1"/>
    <col min="9478" max="9478" width="12.6328125" style="477" customWidth="1"/>
    <col min="9479" max="9482" width="7.81640625" style="477" customWidth="1"/>
    <col min="9483" max="9719" width="7.81640625" style="477"/>
    <col min="9720" max="9727" width="7.81640625" style="477" customWidth="1"/>
    <col min="9728" max="9728" width="8.36328125" style="477" bestFit="1" customWidth="1"/>
    <col min="9729" max="9729" width="22.453125" style="477" customWidth="1"/>
    <col min="9730" max="9730" width="19.1796875" style="477" customWidth="1"/>
    <col min="9731" max="9731" width="7.81640625" style="477" customWidth="1"/>
    <col min="9732" max="9732" width="16" style="477" customWidth="1"/>
    <col min="9733" max="9733" width="7.81640625" style="477" customWidth="1"/>
    <col min="9734" max="9734" width="12.6328125" style="477" customWidth="1"/>
    <col min="9735" max="9738" width="7.81640625" style="477" customWidth="1"/>
    <col min="9739" max="9975" width="7.81640625" style="477"/>
    <col min="9976" max="9983" width="7.81640625" style="477" customWidth="1"/>
    <col min="9984" max="9984" width="8.36328125" style="477" bestFit="1" customWidth="1"/>
    <col min="9985" max="9985" width="22.453125" style="477" customWidth="1"/>
    <col min="9986" max="9986" width="19.1796875" style="477" customWidth="1"/>
    <col min="9987" max="9987" width="7.81640625" style="477" customWidth="1"/>
    <col min="9988" max="9988" width="16" style="477" customWidth="1"/>
    <col min="9989" max="9989" width="7.81640625" style="477" customWidth="1"/>
    <col min="9990" max="9990" width="12.6328125" style="477" customWidth="1"/>
    <col min="9991" max="9994" width="7.81640625" style="477" customWidth="1"/>
    <col min="9995" max="10231" width="7.81640625" style="477"/>
    <col min="10232" max="10239" width="7.81640625" style="477" customWidth="1"/>
    <col min="10240" max="10240" width="8.36328125" style="477" bestFit="1" customWidth="1"/>
    <col min="10241" max="10241" width="22.453125" style="477" customWidth="1"/>
    <col min="10242" max="10242" width="19.1796875" style="477" customWidth="1"/>
    <col min="10243" max="10243" width="7.81640625" style="477" customWidth="1"/>
    <col min="10244" max="10244" width="16" style="477" customWidth="1"/>
    <col min="10245" max="10245" width="7.81640625" style="477" customWidth="1"/>
    <col min="10246" max="10246" width="12.6328125" style="477" customWidth="1"/>
    <col min="10247" max="10250" width="7.81640625" style="477" customWidth="1"/>
    <col min="10251" max="10487" width="7.81640625" style="477"/>
    <col min="10488" max="10495" width="7.81640625" style="477" customWidth="1"/>
    <col min="10496" max="10496" width="8.36328125" style="477" bestFit="1" customWidth="1"/>
    <col min="10497" max="10497" width="22.453125" style="477" customWidth="1"/>
    <col min="10498" max="10498" width="19.1796875" style="477" customWidth="1"/>
    <col min="10499" max="10499" width="7.81640625" style="477" customWidth="1"/>
    <col min="10500" max="10500" width="16" style="477" customWidth="1"/>
    <col min="10501" max="10501" width="7.81640625" style="477" customWidth="1"/>
    <col min="10502" max="10502" width="12.6328125" style="477" customWidth="1"/>
    <col min="10503" max="10506" width="7.81640625" style="477" customWidth="1"/>
    <col min="10507" max="10743" width="7.81640625" style="477"/>
    <col min="10744" max="10751" width="7.81640625" style="477" customWidth="1"/>
    <col min="10752" max="10752" width="8.36328125" style="477" bestFit="1" customWidth="1"/>
    <col min="10753" max="10753" width="22.453125" style="477" customWidth="1"/>
    <col min="10754" max="10754" width="19.1796875" style="477" customWidth="1"/>
    <col min="10755" max="10755" width="7.81640625" style="477" customWidth="1"/>
    <col min="10756" max="10756" width="16" style="477" customWidth="1"/>
    <col min="10757" max="10757" width="7.81640625" style="477" customWidth="1"/>
    <col min="10758" max="10758" width="12.6328125" style="477" customWidth="1"/>
    <col min="10759" max="10762" width="7.81640625" style="477" customWidth="1"/>
    <col min="10763" max="10999" width="7.81640625" style="477"/>
    <col min="11000" max="11007" width="7.81640625" style="477" customWidth="1"/>
    <col min="11008" max="11008" width="8.36328125" style="477" bestFit="1" customWidth="1"/>
    <col min="11009" max="11009" width="22.453125" style="477" customWidth="1"/>
    <col min="11010" max="11010" width="19.1796875" style="477" customWidth="1"/>
    <col min="11011" max="11011" width="7.81640625" style="477" customWidth="1"/>
    <col min="11012" max="11012" width="16" style="477" customWidth="1"/>
    <col min="11013" max="11013" width="7.81640625" style="477" customWidth="1"/>
    <col min="11014" max="11014" width="12.6328125" style="477" customWidth="1"/>
    <col min="11015" max="11018" width="7.81640625" style="477" customWidth="1"/>
    <col min="11019" max="11255" width="7.81640625" style="477"/>
    <col min="11256" max="11263" width="7.81640625" style="477" customWidth="1"/>
    <col min="11264" max="11264" width="8.36328125" style="477" bestFit="1" customWidth="1"/>
    <col min="11265" max="11265" width="22.453125" style="477" customWidth="1"/>
    <col min="11266" max="11266" width="19.1796875" style="477" customWidth="1"/>
    <col min="11267" max="11267" width="7.81640625" style="477" customWidth="1"/>
    <col min="11268" max="11268" width="16" style="477" customWidth="1"/>
    <col min="11269" max="11269" width="7.81640625" style="477" customWidth="1"/>
    <col min="11270" max="11270" width="12.6328125" style="477" customWidth="1"/>
    <col min="11271" max="11274" width="7.81640625" style="477" customWidth="1"/>
    <col min="11275" max="11511" width="7.81640625" style="477"/>
    <col min="11512" max="11519" width="7.81640625" style="477" customWidth="1"/>
    <col min="11520" max="11520" width="8.36328125" style="477" bestFit="1" customWidth="1"/>
    <col min="11521" max="11521" width="22.453125" style="477" customWidth="1"/>
    <col min="11522" max="11522" width="19.1796875" style="477" customWidth="1"/>
    <col min="11523" max="11523" width="7.81640625" style="477" customWidth="1"/>
    <col min="11524" max="11524" width="16" style="477" customWidth="1"/>
    <col min="11525" max="11525" width="7.81640625" style="477" customWidth="1"/>
    <col min="11526" max="11526" width="12.6328125" style="477" customWidth="1"/>
    <col min="11527" max="11530" width="7.81640625" style="477" customWidth="1"/>
    <col min="11531" max="11767" width="7.81640625" style="477"/>
    <col min="11768" max="11775" width="7.81640625" style="477" customWidth="1"/>
    <col min="11776" max="11776" width="8.36328125" style="477" bestFit="1" customWidth="1"/>
    <col min="11777" max="11777" width="22.453125" style="477" customWidth="1"/>
    <col min="11778" max="11778" width="19.1796875" style="477" customWidth="1"/>
    <col min="11779" max="11779" width="7.81640625" style="477" customWidth="1"/>
    <col min="11780" max="11780" width="16" style="477" customWidth="1"/>
    <col min="11781" max="11781" width="7.81640625" style="477" customWidth="1"/>
    <col min="11782" max="11782" width="12.6328125" style="477" customWidth="1"/>
    <col min="11783" max="11786" width="7.81640625" style="477" customWidth="1"/>
    <col min="11787" max="12023" width="7.81640625" style="477"/>
    <col min="12024" max="12031" width="7.81640625" style="477" customWidth="1"/>
    <col min="12032" max="12032" width="8.36328125" style="477" bestFit="1" customWidth="1"/>
    <col min="12033" max="12033" width="22.453125" style="477" customWidth="1"/>
    <col min="12034" max="12034" width="19.1796875" style="477" customWidth="1"/>
    <col min="12035" max="12035" width="7.81640625" style="477" customWidth="1"/>
    <col min="12036" max="12036" width="16" style="477" customWidth="1"/>
    <col min="12037" max="12037" width="7.81640625" style="477" customWidth="1"/>
    <col min="12038" max="12038" width="12.6328125" style="477" customWidth="1"/>
    <col min="12039" max="12042" width="7.81640625" style="477" customWidth="1"/>
    <col min="12043" max="12279" width="7.81640625" style="477"/>
    <col min="12280" max="12287" width="7.81640625" style="477" customWidth="1"/>
    <col min="12288" max="12288" width="8.36328125" style="477" bestFit="1" customWidth="1"/>
    <col min="12289" max="12289" width="22.453125" style="477" customWidth="1"/>
    <col min="12290" max="12290" width="19.1796875" style="477" customWidth="1"/>
    <col min="12291" max="12291" width="7.81640625" style="477" customWidth="1"/>
    <col min="12292" max="12292" width="16" style="477" customWidth="1"/>
    <col min="12293" max="12293" width="7.81640625" style="477" customWidth="1"/>
    <col min="12294" max="12294" width="12.6328125" style="477" customWidth="1"/>
    <col min="12295" max="12298" width="7.81640625" style="477" customWidth="1"/>
    <col min="12299" max="12535" width="7.81640625" style="477"/>
    <col min="12536" max="12543" width="7.81640625" style="477" customWidth="1"/>
    <col min="12544" max="12544" width="8.36328125" style="477" bestFit="1" customWidth="1"/>
    <col min="12545" max="12545" width="22.453125" style="477" customWidth="1"/>
    <col min="12546" max="12546" width="19.1796875" style="477" customWidth="1"/>
    <col min="12547" max="12547" width="7.81640625" style="477" customWidth="1"/>
    <col min="12548" max="12548" width="16" style="477" customWidth="1"/>
    <col min="12549" max="12549" width="7.81640625" style="477" customWidth="1"/>
    <col min="12550" max="12550" width="12.6328125" style="477" customWidth="1"/>
    <col min="12551" max="12554" width="7.81640625" style="477" customWidth="1"/>
    <col min="12555" max="12791" width="7.81640625" style="477"/>
    <col min="12792" max="12799" width="7.81640625" style="477" customWidth="1"/>
    <col min="12800" max="12800" width="8.36328125" style="477" bestFit="1" customWidth="1"/>
    <col min="12801" max="12801" width="22.453125" style="477" customWidth="1"/>
    <col min="12802" max="12802" width="19.1796875" style="477" customWidth="1"/>
    <col min="12803" max="12803" width="7.81640625" style="477" customWidth="1"/>
    <col min="12804" max="12804" width="16" style="477" customWidth="1"/>
    <col min="12805" max="12805" width="7.81640625" style="477" customWidth="1"/>
    <col min="12806" max="12806" width="12.6328125" style="477" customWidth="1"/>
    <col min="12807" max="12810" width="7.81640625" style="477" customWidth="1"/>
    <col min="12811" max="13047" width="7.81640625" style="477"/>
    <col min="13048" max="13055" width="7.81640625" style="477" customWidth="1"/>
    <col min="13056" max="13056" width="8.36328125" style="477" bestFit="1" customWidth="1"/>
    <col min="13057" max="13057" width="22.453125" style="477" customWidth="1"/>
    <col min="13058" max="13058" width="19.1796875" style="477" customWidth="1"/>
    <col min="13059" max="13059" width="7.81640625" style="477" customWidth="1"/>
    <col min="13060" max="13060" width="16" style="477" customWidth="1"/>
    <col min="13061" max="13061" width="7.81640625" style="477" customWidth="1"/>
    <col min="13062" max="13062" width="12.6328125" style="477" customWidth="1"/>
    <col min="13063" max="13066" width="7.81640625" style="477" customWidth="1"/>
    <col min="13067" max="13303" width="7.81640625" style="477"/>
    <col min="13304" max="13311" width="7.81640625" style="477" customWidth="1"/>
    <col min="13312" max="13312" width="8.36328125" style="477" bestFit="1" customWidth="1"/>
    <col min="13313" max="13313" width="22.453125" style="477" customWidth="1"/>
    <col min="13314" max="13314" width="19.1796875" style="477" customWidth="1"/>
    <col min="13315" max="13315" width="7.81640625" style="477" customWidth="1"/>
    <col min="13316" max="13316" width="16" style="477" customWidth="1"/>
    <col min="13317" max="13317" width="7.81640625" style="477" customWidth="1"/>
    <col min="13318" max="13318" width="12.6328125" style="477" customWidth="1"/>
    <col min="13319" max="13322" width="7.81640625" style="477" customWidth="1"/>
    <col min="13323" max="13559" width="7.81640625" style="477"/>
    <col min="13560" max="13567" width="7.81640625" style="477" customWidth="1"/>
    <col min="13568" max="13568" width="8.36328125" style="477" bestFit="1" customWidth="1"/>
    <col min="13569" max="13569" width="22.453125" style="477" customWidth="1"/>
    <col min="13570" max="13570" width="19.1796875" style="477" customWidth="1"/>
    <col min="13571" max="13571" width="7.81640625" style="477" customWidth="1"/>
    <col min="13572" max="13572" width="16" style="477" customWidth="1"/>
    <col min="13573" max="13573" width="7.81640625" style="477" customWidth="1"/>
    <col min="13574" max="13574" width="12.6328125" style="477" customWidth="1"/>
    <col min="13575" max="13578" width="7.81640625" style="477" customWidth="1"/>
    <col min="13579" max="13815" width="7.81640625" style="477"/>
    <col min="13816" max="13823" width="7.81640625" style="477" customWidth="1"/>
    <col min="13824" max="13824" width="8.36328125" style="477" bestFit="1" customWidth="1"/>
    <col min="13825" max="13825" width="22.453125" style="477" customWidth="1"/>
    <col min="13826" max="13826" width="19.1796875" style="477" customWidth="1"/>
    <col min="13827" max="13827" width="7.81640625" style="477" customWidth="1"/>
    <col min="13828" max="13828" width="16" style="477" customWidth="1"/>
    <col min="13829" max="13829" width="7.81640625" style="477" customWidth="1"/>
    <col min="13830" max="13830" width="12.6328125" style="477" customWidth="1"/>
    <col min="13831" max="13834" width="7.81640625" style="477" customWidth="1"/>
    <col min="13835" max="14071" width="7.81640625" style="477"/>
    <col min="14072" max="14079" width="7.81640625" style="477" customWidth="1"/>
    <col min="14080" max="14080" width="8.36328125" style="477" bestFit="1" customWidth="1"/>
    <col min="14081" max="14081" width="22.453125" style="477" customWidth="1"/>
    <col min="14082" max="14082" width="19.1796875" style="477" customWidth="1"/>
    <col min="14083" max="14083" width="7.81640625" style="477" customWidth="1"/>
    <col min="14084" max="14084" width="16" style="477" customWidth="1"/>
    <col min="14085" max="14085" width="7.81640625" style="477" customWidth="1"/>
    <col min="14086" max="14086" width="12.6328125" style="477" customWidth="1"/>
    <col min="14087" max="14090" width="7.81640625" style="477" customWidth="1"/>
    <col min="14091" max="14327" width="7.81640625" style="477"/>
    <col min="14328" max="14335" width="7.81640625" style="477" customWidth="1"/>
    <col min="14336" max="14336" width="8.36328125" style="477" bestFit="1" customWidth="1"/>
    <col min="14337" max="14337" width="22.453125" style="477" customWidth="1"/>
    <col min="14338" max="14338" width="19.1796875" style="477" customWidth="1"/>
    <col min="14339" max="14339" width="7.81640625" style="477" customWidth="1"/>
    <col min="14340" max="14340" width="16" style="477" customWidth="1"/>
    <col min="14341" max="14341" width="7.81640625" style="477" customWidth="1"/>
    <col min="14342" max="14342" width="12.6328125" style="477" customWidth="1"/>
    <col min="14343" max="14346" width="7.81640625" style="477" customWidth="1"/>
    <col min="14347" max="14583" width="7.81640625" style="477"/>
    <col min="14584" max="14591" width="7.81640625" style="477" customWidth="1"/>
    <col min="14592" max="14592" width="8.36328125" style="477" bestFit="1" customWidth="1"/>
    <col min="14593" max="14593" width="22.453125" style="477" customWidth="1"/>
    <col min="14594" max="14594" width="19.1796875" style="477" customWidth="1"/>
    <col min="14595" max="14595" width="7.81640625" style="477" customWidth="1"/>
    <col min="14596" max="14596" width="16" style="477" customWidth="1"/>
    <col min="14597" max="14597" width="7.81640625" style="477" customWidth="1"/>
    <col min="14598" max="14598" width="12.6328125" style="477" customWidth="1"/>
    <col min="14599" max="14602" width="7.81640625" style="477" customWidth="1"/>
    <col min="14603" max="14839" width="7.81640625" style="477"/>
    <col min="14840" max="14847" width="7.81640625" style="477" customWidth="1"/>
    <col min="14848" max="14848" width="8.36328125" style="477" bestFit="1" customWidth="1"/>
    <col min="14849" max="14849" width="22.453125" style="477" customWidth="1"/>
    <col min="14850" max="14850" width="19.1796875" style="477" customWidth="1"/>
    <col min="14851" max="14851" width="7.81640625" style="477" customWidth="1"/>
    <col min="14852" max="14852" width="16" style="477" customWidth="1"/>
    <col min="14853" max="14853" width="7.81640625" style="477" customWidth="1"/>
    <col min="14854" max="14854" width="12.6328125" style="477" customWidth="1"/>
    <col min="14855" max="14858" width="7.81640625" style="477" customWidth="1"/>
    <col min="14859" max="15095" width="7.81640625" style="477"/>
    <col min="15096" max="15103" width="7.81640625" style="477" customWidth="1"/>
    <col min="15104" max="15104" width="8.36328125" style="477" bestFit="1" customWidth="1"/>
    <col min="15105" max="15105" width="22.453125" style="477" customWidth="1"/>
    <col min="15106" max="15106" width="19.1796875" style="477" customWidth="1"/>
    <col min="15107" max="15107" width="7.81640625" style="477" customWidth="1"/>
    <col min="15108" max="15108" width="16" style="477" customWidth="1"/>
    <col min="15109" max="15109" width="7.81640625" style="477" customWidth="1"/>
    <col min="15110" max="15110" width="12.6328125" style="477" customWidth="1"/>
    <col min="15111" max="15114" width="7.81640625" style="477" customWidth="1"/>
    <col min="15115" max="15351" width="7.81640625" style="477"/>
    <col min="15352" max="15359" width="7.81640625" style="477" customWidth="1"/>
    <col min="15360" max="15360" width="8.36328125" style="477" bestFit="1" customWidth="1"/>
    <col min="15361" max="15361" width="22.453125" style="477" customWidth="1"/>
    <col min="15362" max="15362" width="19.1796875" style="477" customWidth="1"/>
    <col min="15363" max="15363" width="7.81640625" style="477" customWidth="1"/>
    <col min="15364" max="15364" width="16" style="477" customWidth="1"/>
    <col min="15365" max="15365" width="7.81640625" style="477" customWidth="1"/>
    <col min="15366" max="15366" width="12.6328125" style="477" customWidth="1"/>
    <col min="15367" max="15370" width="7.81640625" style="477" customWidth="1"/>
    <col min="15371" max="15607" width="7.81640625" style="477"/>
    <col min="15608" max="15615" width="7.81640625" style="477" customWidth="1"/>
    <col min="15616" max="15616" width="8.36328125" style="477" bestFit="1" customWidth="1"/>
    <col min="15617" max="15617" width="22.453125" style="477" customWidth="1"/>
    <col min="15618" max="15618" width="19.1796875" style="477" customWidth="1"/>
    <col min="15619" max="15619" width="7.81640625" style="477" customWidth="1"/>
    <col min="15620" max="15620" width="16" style="477" customWidth="1"/>
    <col min="15621" max="15621" width="7.81640625" style="477" customWidth="1"/>
    <col min="15622" max="15622" width="12.6328125" style="477" customWidth="1"/>
    <col min="15623" max="15626" width="7.81640625" style="477" customWidth="1"/>
    <col min="15627" max="15863" width="7.81640625" style="477"/>
    <col min="15864" max="15871" width="7.81640625" style="477" customWidth="1"/>
    <col min="15872" max="15872" width="8.36328125" style="477" bestFit="1" customWidth="1"/>
    <col min="15873" max="15873" width="22.453125" style="477" customWidth="1"/>
    <col min="15874" max="15874" width="19.1796875" style="477" customWidth="1"/>
    <col min="15875" max="15875" width="7.81640625" style="477" customWidth="1"/>
    <col min="15876" max="15876" width="16" style="477" customWidth="1"/>
    <col min="15877" max="15877" width="7.81640625" style="477" customWidth="1"/>
    <col min="15878" max="15878" width="12.6328125" style="477" customWidth="1"/>
    <col min="15879" max="15882" width="7.81640625" style="477" customWidth="1"/>
    <col min="15883" max="16119" width="7.81640625" style="477"/>
    <col min="16120" max="16127" width="7.81640625" style="477" customWidth="1"/>
    <col min="16128" max="16128" width="8.36328125" style="477" bestFit="1" customWidth="1"/>
    <col min="16129" max="16129" width="22.453125" style="477" customWidth="1"/>
    <col min="16130" max="16130" width="19.1796875" style="477" customWidth="1"/>
    <col min="16131" max="16131" width="7.81640625" style="477" customWidth="1"/>
    <col min="16132" max="16132" width="16" style="477" customWidth="1"/>
    <col min="16133" max="16133" width="7.81640625" style="477" customWidth="1"/>
    <col min="16134" max="16134" width="12.6328125" style="477" customWidth="1"/>
    <col min="16135" max="16138" width="7.81640625" style="477" customWidth="1"/>
    <col min="16139" max="16384" width="7.81640625" style="477"/>
  </cols>
  <sheetData>
    <row r="1" spans="1:50">
      <c r="A1" s="1122" t="s">
        <v>575</v>
      </c>
      <c r="B1" s="1123"/>
      <c r="C1" s="1123"/>
      <c r="D1" s="1123"/>
      <c r="E1" s="1123"/>
      <c r="F1" s="1123"/>
      <c r="G1" s="1123"/>
      <c r="H1" s="1123"/>
      <c r="I1" s="1123"/>
      <c r="J1" s="1123"/>
      <c r="K1" s="1123"/>
      <c r="L1" s="1123"/>
      <c r="M1" s="1123"/>
      <c r="N1" s="1123"/>
      <c r="O1" s="1123"/>
    </row>
    <row r="2" spans="1:50">
      <c r="A2" s="1123"/>
      <c r="B2" s="1123"/>
      <c r="C2" s="1123"/>
      <c r="D2" s="1123"/>
      <c r="E2" s="1123"/>
      <c r="F2" s="1123"/>
      <c r="G2" s="1123"/>
      <c r="H2" s="1123"/>
      <c r="I2" s="1123"/>
      <c r="J2" s="1123"/>
      <c r="K2" s="1123"/>
      <c r="L2" s="1123"/>
      <c r="M2" s="1123"/>
      <c r="N2" s="1123"/>
      <c r="O2" s="1123"/>
    </row>
    <row r="3" spans="1:50">
      <c r="A3" s="1123"/>
      <c r="B3" s="1123"/>
      <c r="C3" s="1123"/>
      <c r="D3" s="1123"/>
      <c r="E3" s="1123"/>
      <c r="F3" s="1123"/>
      <c r="G3" s="1123"/>
      <c r="H3" s="1123"/>
      <c r="I3" s="1123"/>
      <c r="J3" s="1123"/>
      <c r="K3" s="1123"/>
      <c r="L3" s="1123"/>
      <c r="M3" s="1123"/>
      <c r="N3" s="1123"/>
      <c r="O3" s="1123"/>
    </row>
    <row r="4" spans="1:50">
      <c r="A4" s="1123"/>
      <c r="B4" s="1123"/>
      <c r="C4" s="1123"/>
      <c r="D4" s="1123"/>
      <c r="E4" s="1123"/>
      <c r="F4" s="1123"/>
      <c r="G4" s="1123"/>
      <c r="H4" s="1123"/>
      <c r="I4" s="1123"/>
      <c r="J4" s="1123"/>
      <c r="K4" s="1123"/>
      <c r="L4" s="1123"/>
      <c r="M4" s="1123"/>
      <c r="N4" s="1123"/>
      <c r="O4" s="1123"/>
    </row>
    <row r="5" spans="1:50">
      <c r="A5" s="1123"/>
      <c r="B5" s="1123"/>
      <c r="C5" s="1123"/>
      <c r="D5" s="1123"/>
      <c r="E5" s="1123"/>
      <c r="F5" s="1123"/>
      <c r="G5" s="1123"/>
      <c r="H5" s="1123"/>
      <c r="I5" s="1123"/>
      <c r="J5" s="1123"/>
      <c r="K5" s="1123"/>
      <c r="L5" s="1123"/>
      <c r="M5" s="1123"/>
      <c r="N5" s="1123"/>
      <c r="O5" s="1123"/>
    </row>
    <row r="6" spans="1:50" ht="32.25" customHeight="1">
      <c r="A6" s="1124" t="s">
        <v>413</v>
      </c>
      <c r="B6" s="1124"/>
      <c r="C6" s="1124"/>
      <c r="D6" s="1124"/>
      <c r="E6" s="1125" t="s">
        <v>157</v>
      </c>
      <c r="F6" s="1125"/>
      <c r="G6" s="1125"/>
      <c r="H6" s="1125"/>
      <c r="I6" s="506"/>
      <c r="J6" s="1124" t="s">
        <v>414</v>
      </c>
      <c r="K6" s="1125" t="s">
        <v>576</v>
      </c>
      <c r="L6" s="1125"/>
      <c r="M6" s="1125"/>
      <c r="N6" s="1125"/>
      <c r="O6" s="1125"/>
    </row>
    <row r="7" spans="1:50">
      <c r="A7" s="1124" t="s">
        <v>415</v>
      </c>
      <c r="B7" s="1124"/>
      <c r="C7" s="1124"/>
      <c r="D7" s="1124"/>
      <c r="E7" s="1125" t="s">
        <v>15</v>
      </c>
      <c r="F7" s="1125"/>
      <c r="G7" s="1125"/>
      <c r="H7" s="1125"/>
      <c r="I7" s="506"/>
      <c r="J7" s="1124"/>
      <c r="K7" s="1125"/>
      <c r="L7" s="1125"/>
      <c r="M7" s="1125"/>
      <c r="N7" s="1125"/>
      <c r="O7" s="1125"/>
    </row>
    <row r="8" spans="1:50" ht="25.2">
      <c r="A8" s="1124" t="s">
        <v>417</v>
      </c>
      <c r="B8" s="1124"/>
      <c r="C8" s="1124"/>
      <c r="D8" s="1124"/>
      <c r="E8" s="1125" t="s">
        <v>158</v>
      </c>
      <c r="F8" s="1125"/>
      <c r="G8" s="1125"/>
      <c r="H8" s="1125"/>
      <c r="I8" s="506"/>
      <c r="J8" s="507" t="s">
        <v>418</v>
      </c>
      <c r="K8" s="1126" t="s">
        <v>91</v>
      </c>
      <c r="L8" s="1126"/>
      <c r="M8" s="1127"/>
      <c r="N8" s="1127"/>
      <c r="O8" s="1127"/>
    </row>
    <row r="9" spans="1:50" ht="51" customHeight="1">
      <c r="A9" s="1111" t="s">
        <v>577</v>
      </c>
      <c r="B9" s="1112"/>
      <c r="C9" s="1112"/>
      <c r="D9" s="1112"/>
      <c r="E9" s="1112"/>
      <c r="F9" s="1112"/>
      <c r="G9" s="1112"/>
      <c r="H9" s="1112"/>
      <c r="I9" s="1112"/>
      <c r="J9" s="1112"/>
      <c r="K9" s="1112"/>
      <c r="L9" s="1112"/>
      <c r="M9" s="1112"/>
      <c r="N9" s="1112"/>
      <c r="O9" s="1112"/>
    </row>
    <row r="10" spans="1:50">
      <c r="A10" s="508" t="s">
        <v>89</v>
      </c>
      <c r="B10" s="508" t="s">
        <v>578</v>
      </c>
      <c r="C10" s="508" t="s">
        <v>559</v>
      </c>
      <c r="D10" s="508" t="s">
        <v>155</v>
      </c>
      <c r="E10" s="508" t="s">
        <v>578</v>
      </c>
      <c r="F10" s="508" t="s">
        <v>559</v>
      </c>
      <c r="G10" s="508" t="s">
        <v>557</v>
      </c>
      <c r="H10" s="508" t="s">
        <v>578</v>
      </c>
      <c r="I10" s="508" t="s">
        <v>559</v>
      </c>
      <c r="J10" s="508" t="s">
        <v>290</v>
      </c>
      <c r="K10" s="508" t="s">
        <v>579</v>
      </c>
      <c r="L10" s="508" t="s">
        <v>580</v>
      </c>
      <c r="M10" s="508" t="s">
        <v>581</v>
      </c>
      <c r="N10" s="508" t="s">
        <v>559</v>
      </c>
      <c r="O10" s="508" t="s">
        <v>582</v>
      </c>
    </row>
    <row r="11" spans="1:50" ht="44.25" customHeight="1">
      <c r="A11" s="1093" t="s">
        <v>560</v>
      </c>
      <c r="B11" s="1096">
        <f>E11+E22+E35+E91</f>
        <v>0.2</v>
      </c>
      <c r="C11" s="1099" t="e">
        <f>F11++F22+F35+F91</f>
        <v>#REF!</v>
      </c>
      <c r="D11" s="1113" t="s">
        <v>511</v>
      </c>
      <c r="E11" s="1114">
        <f>H11+H18</f>
        <v>0.01</v>
      </c>
      <c r="F11" s="1114" t="e">
        <f>SUM(I11:I21)</f>
        <v>#REF!</v>
      </c>
      <c r="G11" s="1105" t="s">
        <v>561</v>
      </c>
      <c r="H11" s="1102">
        <v>5.0000000000000001E-3</v>
      </c>
      <c r="I11" s="1102" t="e">
        <f>SUM(N11:N17)</f>
        <v>#REF!</v>
      </c>
      <c r="J11" s="1132" t="s">
        <v>512</v>
      </c>
      <c r="K11" s="546" t="s">
        <v>583</v>
      </c>
      <c r="L11" s="509">
        <f>H11/2/3</f>
        <v>8.3333333333333339E-4</v>
      </c>
      <c r="M11" s="1141" t="s">
        <v>513</v>
      </c>
      <c r="N11" s="509" t="e">
        <f>#REF!</f>
        <v>#REF!</v>
      </c>
      <c r="O11" s="545" t="s">
        <v>514</v>
      </c>
      <c r="AX11" s="483"/>
    </row>
    <row r="12" spans="1:50" ht="32.4" customHeight="1">
      <c r="A12" s="1094"/>
      <c r="B12" s="1097"/>
      <c r="C12" s="1100"/>
      <c r="D12" s="1113"/>
      <c r="E12" s="1114"/>
      <c r="F12" s="1114"/>
      <c r="G12" s="1105"/>
      <c r="H12" s="1102"/>
      <c r="I12" s="1102"/>
      <c r="J12" s="1132"/>
      <c r="K12" s="1142" t="s">
        <v>515</v>
      </c>
      <c r="L12" s="509">
        <f>H11/2/3</f>
        <v>8.3333333333333339E-4</v>
      </c>
      <c r="M12" s="1141"/>
      <c r="N12" s="509" t="e">
        <f>#REF!</f>
        <v>#REF!</v>
      </c>
      <c r="O12" s="545" t="s">
        <v>516</v>
      </c>
      <c r="AX12" s="483"/>
    </row>
    <row r="13" spans="1:50" ht="40.950000000000003" customHeight="1">
      <c r="A13" s="1094"/>
      <c r="B13" s="1097"/>
      <c r="C13" s="1100"/>
      <c r="D13" s="1113"/>
      <c r="E13" s="1114"/>
      <c r="F13" s="1114"/>
      <c r="G13" s="1105"/>
      <c r="H13" s="1102"/>
      <c r="I13" s="1102"/>
      <c r="J13" s="1132"/>
      <c r="K13" s="1142"/>
      <c r="L13" s="529">
        <f>H11/2/3</f>
        <v>8.3333333333333339E-4</v>
      </c>
      <c r="M13" s="530" t="s">
        <v>584</v>
      </c>
      <c r="N13" s="529">
        <f>L13</f>
        <v>8.3333333333333339E-4</v>
      </c>
      <c r="O13" s="531" t="s">
        <v>585</v>
      </c>
      <c r="AX13" s="483"/>
    </row>
    <row r="14" spans="1:50" ht="65.25" customHeight="1">
      <c r="A14" s="1094"/>
      <c r="B14" s="1097"/>
      <c r="C14" s="1100"/>
      <c r="D14" s="1113"/>
      <c r="E14" s="1114"/>
      <c r="F14" s="1114"/>
      <c r="G14" s="1105"/>
      <c r="H14" s="1102"/>
      <c r="I14" s="1102"/>
      <c r="J14" s="1132" t="s">
        <v>517</v>
      </c>
      <c r="K14" s="546" t="s">
        <v>518</v>
      </c>
      <c r="L14" s="509">
        <f>H11/2/4</f>
        <v>6.2500000000000001E-4</v>
      </c>
      <c r="M14" s="511" t="s">
        <v>519</v>
      </c>
      <c r="N14" s="509" t="e">
        <f>#REF!+#REF!</f>
        <v>#REF!</v>
      </c>
      <c r="O14" s="546" t="s">
        <v>520</v>
      </c>
      <c r="AX14" s="483"/>
    </row>
    <row r="15" spans="1:50" ht="69" customHeight="1">
      <c r="A15" s="1094"/>
      <c r="B15" s="1097"/>
      <c r="C15" s="1100"/>
      <c r="D15" s="1113"/>
      <c r="E15" s="1114"/>
      <c r="F15" s="1114"/>
      <c r="G15" s="1105"/>
      <c r="H15" s="1102"/>
      <c r="I15" s="1102"/>
      <c r="J15" s="1132"/>
      <c r="K15" s="546" t="s">
        <v>586</v>
      </c>
      <c r="L15" s="509">
        <f>H11/2/4</f>
        <v>6.2500000000000001E-4</v>
      </c>
      <c r="M15" s="511" t="s">
        <v>521</v>
      </c>
      <c r="N15" s="509" t="e">
        <f>#REF!+#REF!</f>
        <v>#REF!</v>
      </c>
      <c r="O15" s="546" t="s">
        <v>522</v>
      </c>
      <c r="AX15" s="483"/>
    </row>
    <row r="16" spans="1:50" ht="60.6" customHeight="1">
      <c r="A16" s="1094"/>
      <c r="B16" s="1097"/>
      <c r="C16" s="1100"/>
      <c r="D16" s="1113"/>
      <c r="E16" s="1114"/>
      <c r="F16" s="1114"/>
      <c r="G16" s="1105"/>
      <c r="H16" s="1102"/>
      <c r="I16" s="1102"/>
      <c r="J16" s="1132"/>
      <c r="K16" s="546" t="s">
        <v>523</v>
      </c>
      <c r="L16" s="509">
        <f>H11/2/4</f>
        <v>6.2500000000000001E-4</v>
      </c>
      <c r="M16" s="511" t="s">
        <v>524</v>
      </c>
      <c r="N16" s="509" t="e">
        <f>#REF!</f>
        <v>#REF!</v>
      </c>
      <c r="O16" s="546" t="s">
        <v>525</v>
      </c>
      <c r="AX16" s="483"/>
    </row>
    <row r="17" spans="1:50" ht="52.5" customHeight="1">
      <c r="A17" s="1094"/>
      <c r="B17" s="1097"/>
      <c r="C17" s="1100"/>
      <c r="D17" s="1113"/>
      <c r="E17" s="1114"/>
      <c r="F17" s="1114"/>
      <c r="G17" s="1105"/>
      <c r="H17" s="1102"/>
      <c r="I17" s="1102"/>
      <c r="J17" s="1132"/>
      <c r="K17" s="545" t="s">
        <v>587</v>
      </c>
      <c r="L17" s="512">
        <f>H11/2/4</f>
        <v>6.2500000000000001E-4</v>
      </c>
      <c r="M17" s="545" t="s">
        <v>588</v>
      </c>
      <c r="N17" s="512" t="e">
        <f>#REF!+#REF!+#REF!</f>
        <v>#REF!</v>
      </c>
      <c r="O17" s="545" t="s">
        <v>589</v>
      </c>
      <c r="AX17" s="483"/>
    </row>
    <row r="18" spans="1:50" ht="58.2" customHeight="1">
      <c r="A18" s="1094"/>
      <c r="B18" s="1097"/>
      <c r="C18" s="1100"/>
      <c r="D18" s="1113"/>
      <c r="E18" s="1114"/>
      <c r="F18" s="1114"/>
      <c r="G18" s="1105" t="s">
        <v>562</v>
      </c>
      <c r="H18" s="1102">
        <v>5.0000000000000001E-3</v>
      </c>
      <c r="I18" s="1102" t="e">
        <f>N18+N20</f>
        <v>#REF!</v>
      </c>
      <c r="J18" s="1132" t="s">
        <v>590</v>
      </c>
      <c r="K18" s="513" t="s">
        <v>591</v>
      </c>
      <c r="L18" s="1133">
        <f>H18/2</f>
        <v>2.5000000000000001E-3</v>
      </c>
      <c r="M18" s="1110" t="s">
        <v>592</v>
      </c>
      <c r="N18" s="1133" t="e">
        <f>#REF!</f>
        <v>#REF!</v>
      </c>
      <c r="O18" s="1132" t="s">
        <v>593</v>
      </c>
      <c r="AX18" s="483"/>
    </row>
    <row r="19" spans="1:50" ht="60.6" customHeight="1">
      <c r="A19" s="1094"/>
      <c r="B19" s="1097"/>
      <c r="C19" s="1100"/>
      <c r="D19" s="1113"/>
      <c r="E19" s="1114"/>
      <c r="F19" s="1114"/>
      <c r="G19" s="1105"/>
      <c r="H19" s="1102"/>
      <c r="I19" s="1102"/>
      <c r="J19" s="1132"/>
      <c r="K19" s="513" t="s">
        <v>594</v>
      </c>
      <c r="L19" s="1133"/>
      <c r="M19" s="1110"/>
      <c r="N19" s="1133"/>
      <c r="O19" s="1132"/>
      <c r="AX19" s="483"/>
    </row>
    <row r="20" spans="1:50" ht="45.75" customHeight="1">
      <c r="A20" s="1094"/>
      <c r="B20" s="1097"/>
      <c r="C20" s="1100"/>
      <c r="D20" s="1113"/>
      <c r="E20" s="1114"/>
      <c r="F20" s="1114"/>
      <c r="G20" s="1105"/>
      <c r="H20" s="1102"/>
      <c r="I20" s="1102"/>
      <c r="J20" s="1110" t="s">
        <v>595</v>
      </c>
      <c r="K20" s="513" t="s">
        <v>549</v>
      </c>
      <c r="L20" s="1133">
        <f>H18/2</f>
        <v>2.5000000000000001E-3</v>
      </c>
      <c r="M20" s="1110" t="s">
        <v>550</v>
      </c>
      <c r="N20" s="1133" t="e">
        <f>#REF!</f>
        <v>#REF!</v>
      </c>
      <c r="O20" s="1132" t="s">
        <v>596</v>
      </c>
      <c r="AX20" s="483"/>
    </row>
    <row r="21" spans="1:50" ht="47.25" customHeight="1">
      <c r="A21" s="1094"/>
      <c r="B21" s="1097"/>
      <c r="C21" s="1100"/>
      <c r="D21" s="1113"/>
      <c r="E21" s="1114"/>
      <c r="F21" s="1114"/>
      <c r="G21" s="1105"/>
      <c r="H21" s="1102"/>
      <c r="I21" s="1102"/>
      <c r="J21" s="1110"/>
      <c r="K21" s="513" t="s">
        <v>551</v>
      </c>
      <c r="L21" s="1133"/>
      <c r="M21" s="1110"/>
      <c r="N21" s="1133"/>
      <c r="O21" s="1132"/>
      <c r="AX21" s="483"/>
    </row>
    <row r="22" spans="1:50" ht="57" customHeight="1">
      <c r="A22" s="1094"/>
      <c r="B22" s="1097"/>
      <c r="C22" s="1100"/>
      <c r="D22" s="1105" t="s">
        <v>527</v>
      </c>
      <c r="E22" s="1092">
        <f>H22+H26+H30</f>
        <v>5.2000000000000005E-2</v>
      </c>
      <c r="F22" s="1092" t="e">
        <f>SUM(I22:I34)</f>
        <v>#REF!</v>
      </c>
      <c r="G22" s="1105" t="s">
        <v>563</v>
      </c>
      <c r="H22" s="1102">
        <v>1.9E-2</v>
      </c>
      <c r="I22" s="1102" t="e">
        <f>N22+N23+N24+N25</f>
        <v>#REF!</v>
      </c>
      <c r="J22" s="1110" t="s">
        <v>528</v>
      </c>
      <c r="K22" s="543" t="s">
        <v>597</v>
      </c>
      <c r="L22" s="514">
        <f>H22*0.1</f>
        <v>1.9E-3</v>
      </c>
      <c r="M22" s="1110" t="s">
        <v>542</v>
      </c>
      <c r="N22" s="569">
        <f>L22</f>
        <v>1.9E-3</v>
      </c>
      <c r="O22" s="1143" t="s">
        <v>543</v>
      </c>
      <c r="AX22" s="483"/>
    </row>
    <row r="23" spans="1:50" ht="50.4" customHeight="1">
      <c r="A23" s="1094"/>
      <c r="B23" s="1097"/>
      <c r="C23" s="1100"/>
      <c r="D23" s="1105"/>
      <c r="E23" s="1092"/>
      <c r="F23" s="1092"/>
      <c r="G23" s="1105"/>
      <c r="H23" s="1102"/>
      <c r="I23" s="1102"/>
      <c r="J23" s="1110"/>
      <c r="K23" s="543" t="s">
        <v>598</v>
      </c>
      <c r="L23" s="514">
        <f>H22*0.1</f>
        <v>1.9E-3</v>
      </c>
      <c r="M23" s="1110"/>
      <c r="N23" s="514" t="e">
        <f>#REF!</f>
        <v>#REF!</v>
      </c>
      <c r="O23" s="1143"/>
      <c r="AX23" s="483"/>
    </row>
    <row r="24" spans="1:50" ht="55.95" customHeight="1">
      <c r="A24" s="1094"/>
      <c r="B24" s="1097"/>
      <c r="C24" s="1100"/>
      <c r="D24" s="1105"/>
      <c r="E24" s="1092"/>
      <c r="F24" s="1092"/>
      <c r="G24" s="1105"/>
      <c r="H24" s="1102"/>
      <c r="I24" s="1102"/>
      <c r="J24" s="1110" t="s">
        <v>529</v>
      </c>
      <c r="K24" s="543" t="s">
        <v>599</v>
      </c>
      <c r="L24" s="514">
        <f>H22*0.1</f>
        <v>1.9E-3</v>
      </c>
      <c r="M24" s="1110" t="s">
        <v>544</v>
      </c>
      <c r="N24" s="514" t="e">
        <f>#REF!+#REF!+#REF!</f>
        <v>#REF!</v>
      </c>
      <c r="O24" s="545" t="s">
        <v>600</v>
      </c>
      <c r="AX24" s="483"/>
    </row>
    <row r="25" spans="1:50" ht="57" customHeight="1">
      <c r="A25" s="1094"/>
      <c r="B25" s="1097"/>
      <c r="C25" s="1100"/>
      <c r="D25" s="1105"/>
      <c r="E25" s="1092"/>
      <c r="F25" s="1092"/>
      <c r="G25" s="1105"/>
      <c r="H25" s="1102"/>
      <c r="I25" s="1102"/>
      <c r="J25" s="1110"/>
      <c r="K25" s="543" t="s">
        <v>530</v>
      </c>
      <c r="L25" s="514">
        <f>H22*0.7</f>
        <v>1.3299999999999999E-2</v>
      </c>
      <c r="M25" s="1110"/>
      <c r="N25" s="514" t="e">
        <f>#REF!</f>
        <v>#REF!</v>
      </c>
      <c r="O25" s="545" t="s">
        <v>531</v>
      </c>
      <c r="AX25" s="483"/>
    </row>
    <row r="26" spans="1:50" ht="59.4" customHeight="1">
      <c r="A26" s="1094"/>
      <c r="B26" s="1097"/>
      <c r="C26" s="1100"/>
      <c r="D26" s="1105"/>
      <c r="E26" s="1092"/>
      <c r="F26" s="1092"/>
      <c r="G26" s="1105" t="s">
        <v>564</v>
      </c>
      <c r="H26" s="1102">
        <v>3.1E-2</v>
      </c>
      <c r="I26" s="1102" t="e">
        <f>N26+N28+N29</f>
        <v>#REF!</v>
      </c>
      <c r="J26" s="1110" t="s">
        <v>532</v>
      </c>
      <c r="K26" s="543" t="s">
        <v>601</v>
      </c>
      <c r="L26" s="1144">
        <f>H26*0.2</f>
        <v>6.2000000000000006E-3</v>
      </c>
      <c r="M26" s="1110" t="s">
        <v>602</v>
      </c>
      <c r="N26" s="1144" t="e">
        <f>#REF!+#REF!</f>
        <v>#REF!</v>
      </c>
      <c r="O26" s="1110" t="s">
        <v>603</v>
      </c>
      <c r="AX26" s="483"/>
    </row>
    <row r="27" spans="1:50" ht="50.4" customHeight="1">
      <c r="A27" s="1094"/>
      <c r="B27" s="1097"/>
      <c r="C27" s="1100"/>
      <c r="D27" s="1105"/>
      <c r="E27" s="1092"/>
      <c r="F27" s="1092"/>
      <c r="G27" s="1105"/>
      <c r="H27" s="1102"/>
      <c r="I27" s="1102"/>
      <c r="J27" s="1110"/>
      <c r="K27" s="543" t="s">
        <v>604</v>
      </c>
      <c r="L27" s="1144"/>
      <c r="M27" s="1110"/>
      <c r="N27" s="1144"/>
      <c r="O27" s="1110"/>
      <c r="AX27" s="483"/>
    </row>
    <row r="28" spans="1:50" ht="42.75" customHeight="1">
      <c r="A28" s="1094"/>
      <c r="B28" s="1097"/>
      <c r="C28" s="1100"/>
      <c r="D28" s="1105"/>
      <c r="E28" s="1092"/>
      <c r="F28" s="1092"/>
      <c r="G28" s="1105"/>
      <c r="H28" s="1102"/>
      <c r="I28" s="1102"/>
      <c r="J28" s="1110" t="s">
        <v>533</v>
      </c>
      <c r="K28" s="515" t="s">
        <v>605</v>
      </c>
      <c r="L28" s="547">
        <f>H26*0.1</f>
        <v>3.1000000000000003E-3</v>
      </c>
      <c r="M28" s="1110" t="s">
        <v>606</v>
      </c>
      <c r="N28" s="547" t="e">
        <f>#REF!+#REF!+#REF!</f>
        <v>#REF!</v>
      </c>
      <c r="O28" s="545" t="s">
        <v>600</v>
      </c>
      <c r="AX28" s="483"/>
    </row>
    <row r="29" spans="1:50" ht="53.25" customHeight="1">
      <c r="A29" s="1094"/>
      <c r="B29" s="1097"/>
      <c r="C29" s="1100"/>
      <c r="D29" s="1105"/>
      <c r="E29" s="1092"/>
      <c r="F29" s="1092"/>
      <c r="G29" s="1105"/>
      <c r="H29" s="1102"/>
      <c r="I29" s="1102"/>
      <c r="J29" s="1110"/>
      <c r="K29" s="543" t="s">
        <v>607</v>
      </c>
      <c r="L29" s="547">
        <f>H26*0.7</f>
        <v>2.1699999999999997E-2</v>
      </c>
      <c r="M29" s="1110"/>
      <c r="N29" s="561" t="e">
        <f>#REF!</f>
        <v>#REF!</v>
      </c>
      <c r="O29" s="545" t="s">
        <v>531</v>
      </c>
      <c r="AX29" s="483"/>
    </row>
    <row r="30" spans="1:50" ht="42" customHeight="1">
      <c r="A30" s="1094"/>
      <c r="B30" s="1097"/>
      <c r="C30" s="1100"/>
      <c r="D30" s="1105"/>
      <c r="E30" s="1092"/>
      <c r="F30" s="1092"/>
      <c r="G30" s="1108" t="s">
        <v>565</v>
      </c>
      <c r="H30" s="1102">
        <v>2E-3</v>
      </c>
      <c r="I30" s="1102" t="e">
        <f>N30</f>
        <v>#REF!</v>
      </c>
      <c r="J30" s="1110" t="s">
        <v>534</v>
      </c>
      <c r="K30" s="550" t="s">
        <v>535</v>
      </c>
      <c r="L30" s="1107">
        <f>H30</f>
        <v>2E-3</v>
      </c>
      <c r="M30" s="1119" t="s">
        <v>541</v>
      </c>
      <c r="N30" s="1107" t="e">
        <f>#REF!+#REF!+#REF!</f>
        <v>#REF!</v>
      </c>
      <c r="O30" s="1110" t="s">
        <v>608</v>
      </c>
      <c r="AX30" s="483"/>
    </row>
    <row r="31" spans="1:50" ht="34.5" customHeight="1">
      <c r="A31" s="1094"/>
      <c r="B31" s="1097"/>
      <c r="C31" s="1100"/>
      <c r="D31" s="1105"/>
      <c r="E31" s="1092"/>
      <c r="F31" s="1092"/>
      <c r="G31" s="1109"/>
      <c r="H31" s="1102"/>
      <c r="I31" s="1102"/>
      <c r="J31" s="1110"/>
      <c r="K31" s="550" t="s">
        <v>536</v>
      </c>
      <c r="L31" s="1107"/>
      <c r="M31" s="1119"/>
      <c r="N31" s="1107"/>
      <c r="O31" s="1110"/>
      <c r="AX31" s="483"/>
    </row>
    <row r="32" spans="1:50" ht="39.6">
      <c r="A32" s="1094"/>
      <c r="B32" s="1097"/>
      <c r="C32" s="1100"/>
      <c r="D32" s="1105"/>
      <c r="E32" s="1092"/>
      <c r="F32" s="1092"/>
      <c r="G32" s="1109"/>
      <c r="H32" s="1102"/>
      <c r="I32" s="1102"/>
      <c r="J32" s="1110" t="s">
        <v>537</v>
      </c>
      <c r="K32" s="548" t="s">
        <v>538</v>
      </c>
      <c r="L32" s="1107"/>
      <c r="M32" s="1119"/>
      <c r="N32" s="1107"/>
      <c r="O32" s="1110"/>
      <c r="AX32" s="483"/>
    </row>
    <row r="33" spans="1:50" ht="26.4">
      <c r="A33" s="1094"/>
      <c r="B33" s="1097"/>
      <c r="C33" s="1100"/>
      <c r="D33" s="1105"/>
      <c r="E33" s="1092"/>
      <c r="F33" s="1092"/>
      <c r="G33" s="1109"/>
      <c r="H33" s="1102"/>
      <c r="I33" s="1102"/>
      <c r="J33" s="1110"/>
      <c r="K33" s="548" t="s">
        <v>539</v>
      </c>
      <c r="L33" s="1107"/>
      <c r="M33" s="1119"/>
      <c r="N33" s="1107"/>
      <c r="O33" s="1110"/>
      <c r="AX33" s="483"/>
    </row>
    <row r="34" spans="1:50" ht="52.8">
      <c r="A34" s="1094"/>
      <c r="B34" s="1097"/>
      <c r="C34" s="1100"/>
      <c r="D34" s="1105"/>
      <c r="E34" s="1092"/>
      <c r="F34" s="1092"/>
      <c r="G34" s="1109"/>
      <c r="H34" s="1102"/>
      <c r="I34" s="1102"/>
      <c r="J34" s="1110"/>
      <c r="K34" s="548" t="s">
        <v>540</v>
      </c>
      <c r="L34" s="1107"/>
      <c r="M34" s="1119"/>
      <c r="N34" s="1107"/>
      <c r="O34" s="1110"/>
      <c r="AX34" s="483"/>
    </row>
    <row r="35" spans="1:50" ht="28.5" customHeight="1">
      <c r="A35" s="1094"/>
      <c r="B35" s="1097"/>
      <c r="C35" s="1100"/>
      <c r="D35" s="1105" t="s">
        <v>416</v>
      </c>
      <c r="E35" s="1106">
        <f>H35+H48+H50+H61+H66+H75+H87</f>
        <v>0.10500000000000001</v>
      </c>
      <c r="F35" s="1092" t="e">
        <f>SUM(I35:I103)</f>
        <v>#REF!</v>
      </c>
      <c r="G35" s="1108" t="s">
        <v>566</v>
      </c>
      <c r="H35" s="1102">
        <v>2.5000000000000001E-2</v>
      </c>
      <c r="I35" s="1102" t="e">
        <f>SUM(N35:N47)</f>
        <v>#REF!</v>
      </c>
      <c r="J35" s="1110" t="s">
        <v>426</v>
      </c>
      <c r="K35" s="550" t="s">
        <v>609</v>
      </c>
      <c r="L35" s="1107">
        <f>H35/3/3</f>
        <v>2.7777777777777779E-3</v>
      </c>
      <c r="M35" s="1138" t="s">
        <v>428</v>
      </c>
      <c r="N35" s="1131">
        <f>L35</f>
        <v>2.7777777777777779E-3</v>
      </c>
      <c r="O35" s="1110" t="s">
        <v>610</v>
      </c>
      <c r="AX35" s="483"/>
    </row>
    <row r="36" spans="1:50" ht="27" customHeight="1">
      <c r="A36" s="1094"/>
      <c r="B36" s="1097"/>
      <c r="C36" s="1100"/>
      <c r="D36" s="1105"/>
      <c r="E36" s="1106"/>
      <c r="F36" s="1092"/>
      <c r="G36" s="1109"/>
      <c r="H36" s="1102"/>
      <c r="I36" s="1102"/>
      <c r="J36" s="1110"/>
      <c r="K36" s="550" t="s">
        <v>611</v>
      </c>
      <c r="L36" s="1107"/>
      <c r="M36" s="1138"/>
      <c r="N36" s="1131"/>
      <c r="O36" s="1110"/>
      <c r="AX36" s="483"/>
    </row>
    <row r="37" spans="1:50" ht="39.75" customHeight="1">
      <c r="A37" s="1094"/>
      <c r="B37" s="1097"/>
      <c r="C37" s="1100"/>
      <c r="D37" s="1105"/>
      <c r="E37" s="1106"/>
      <c r="F37" s="1092"/>
      <c r="G37" s="1109"/>
      <c r="H37" s="1102"/>
      <c r="I37" s="1102"/>
      <c r="J37" s="1110"/>
      <c r="K37" s="1140" t="s">
        <v>427</v>
      </c>
      <c r="L37" s="542">
        <f>H35/3/3</f>
        <v>2.7777777777777779E-3</v>
      </c>
      <c r="M37" s="1138"/>
      <c r="N37" s="542" t="e">
        <f>DIRECCIONAMIENTO!#REF!</f>
        <v>#REF!</v>
      </c>
      <c r="O37" s="543" t="s">
        <v>429</v>
      </c>
      <c r="AX37" s="483"/>
    </row>
    <row r="38" spans="1:50" ht="41.25" customHeight="1">
      <c r="A38" s="1094"/>
      <c r="B38" s="1097"/>
      <c r="C38" s="1100"/>
      <c r="D38" s="1105"/>
      <c r="E38" s="1106"/>
      <c r="F38" s="1092"/>
      <c r="G38" s="1109"/>
      <c r="H38" s="1102"/>
      <c r="I38" s="1102"/>
      <c r="J38" s="1110"/>
      <c r="K38" s="1140"/>
      <c r="L38" s="542">
        <f>H35/3/3</f>
        <v>2.7777777777777779E-3</v>
      </c>
      <c r="M38" s="1139"/>
      <c r="N38" s="542" t="e">
        <f>DIRECCIONAMIENTO!#REF!</f>
        <v>#REF!</v>
      </c>
      <c r="O38" s="543" t="s">
        <v>431</v>
      </c>
      <c r="AX38" s="483"/>
    </row>
    <row r="39" spans="1:50" ht="42.75" customHeight="1">
      <c r="A39" s="1094"/>
      <c r="B39" s="1097"/>
      <c r="C39" s="1100"/>
      <c r="D39" s="1105"/>
      <c r="E39" s="1106"/>
      <c r="F39" s="1092"/>
      <c r="G39" s="1109"/>
      <c r="H39" s="1102"/>
      <c r="I39" s="1102"/>
      <c r="J39" s="1140" t="s">
        <v>612</v>
      </c>
      <c r="K39" s="510" t="s">
        <v>613</v>
      </c>
      <c r="L39" s="1107">
        <f>H35/3/2</f>
        <v>4.1666666666666666E-3</v>
      </c>
      <c r="M39" s="1119" t="s">
        <v>614</v>
      </c>
      <c r="N39" s="1131">
        <f>L39</f>
        <v>4.1666666666666666E-3</v>
      </c>
      <c r="O39" s="1145" t="s">
        <v>615</v>
      </c>
      <c r="AX39" s="483"/>
    </row>
    <row r="40" spans="1:50" ht="52.95" customHeight="1">
      <c r="A40" s="1094"/>
      <c r="B40" s="1097"/>
      <c r="C40" s="1100"/>
      <c r="D40" s="1105"/>
      <c r="E40" s="1106"/>
      <c r="F40" s="1092"/>
      <c r="G40" s="1109"/>
      <c r="H40" s="1102"/>
      <c r="I40" s="1102"/>
      <c r="J40" s="1140"/>
      <c r="K40" s="548" t="s">
        <v>616</v>
      </c>
      <c r="L40" s="1107"/>
      <c r="M40" s="1119"/>
      <c r="N40" s="1131"/>
      <c r="O40" s="1145"/>
      <c r="AX40" s="483"/>
    </row>
    <row r="41" spans="1:50" ht="39.6">
      <c r="A41" s="1094"/>
      <c r="B41" s="1097"/>
      <c r="C41" s="1100"/>
      <c r="D41" s="1105"/>
      <c r="E41" s="1106"/>
      <c r="F41" s="1092"/>
      <c r="G41" s="1109"/>
      <c r="H41" s="1102"/>
      <c r="I41" s="1102"/>
      <c r="J41" s="1140"/>
      <c r="K41" s="548" t="s">
        <v>617</v>
      </c>
      <c r="L41" s="1107">
        <f>H35/3/2</f>
        <v>4.1666666666666666E-3</v>
      </c>
      <c r="M41" s="1119"/>
      <c r="N41" s="1131">
        <f>L41</f>
        <v>4.1666666666666666E-3</v>
      </c>
      <c r="O41" s="1145" t="s">
        <v>618</v>
      </c>
      <c r="AX41" s="483"/>
    </row>
    <row r="42" spans="1:50" ht="55.2" customHeight="1">
      <c r="A42" s="1094"/>
      <c r="B42" s="1097"/>
      <c r="C42" s="1100"/>
      <c r="D42" s="1105"/>
      <c r="E42" s="1106"/>
      <c r="F42" s="1092"/>
      <c r="G42" s="1109"/>
      <c r="H42" s="1102"/>
      <c r="I42" s="1102"/>
      <c r="J42" s="1140"/>
      <c r="K42" s="548" t="s">
        <v>619</v>
      </c>
      <c r="L42" s="1107"/>
      <c r="M42" s="1119"/>
      <c r="N42" s="1131"/>
      <c r="O42" s="1145"/>
      <c r="AX42" s="483"/>
    </row>
    <row r="43" spans="1:50" ht="63.75" customHeight="1">
      <c r="A43" s="1094"/>
      <c r="B43" s="1097"/>
      <c r="C43" s="1100"/>
      <c r="D43" s="1105"/>
      <c r="E43" s="1106"/>
      <c r="F43" s="1092"/>
      <c r="G43" s="1109"/>
      <c r="H43" s="1102"/>
      <c r="I43" s="1102"/>
      <c r="J43" s="1110" t="s">
        <v>356</v>
      </c>
      <c r="K43" s="548" t="s">
        <v>432</v>
      </c>
      <c r="L43" s="542">
        <f>H35/3/5</f>
        <v>1.6666666666666666E-3</v>
      </c>
      <c r="M43" s="1119" t="s">
        <v>433</v>
      </c>
      <c r="N43" s="542" t="e">
        <f>DIRECCIONAMIENTO!#REF!</f>
        <v>#REF!</v>
      </c>
      <c r="O43" s="544" t="s">
        <v>435</v>
      </c>
      <c r="AX43" s="483"/>
    </row>
    <row r="44" spans="1:50" ht="60.75" customHeight="1">
      <c r="A44" s="1094"/>
      <c r="B44" s="1097"/>
      <c r="C44" s="1100"/>
      <c r="D44" s="1105"/>
      <c r="E44" s="1106"/>
      <c r="F44" s="1092"/>
      <c r="G44" s="1109"/>
      <c r="H44" s="1102"/>
      <c r="I44" s="1102"/>
      <c r="J44" s="1110"/>
      <c r="K44" s="548" t="s">
        <v>620</v>
      </c>
      <c r="L44" s="542">
        <f>H35/3/5</f>
        <v>1.6666666666666666E-3</v>
      </c>
      <c r="M44" s="1119"/>
      <c r="N44" s="542" t="e">
        <f>DIRECCIONAMIENTO!#REF!</f>
        <v>#REF!</v>
      </c>
      <c r="O44" s="544" t="s">
        <v>621</v>
      </c>
      <c r="AX44" s="483"/>
    </row>
    <row r="45" spans="1:50" ht="54.6" customHeight="1">
      <c r="A45" s="1094"/>
      <c r="B45" s="1097"/>
      <c r="C45" s="1100"/>
      <c r="D45" s="1105"/>
      <c r="E45" s="1106"/>
      <c r="F45" s="1092"/>
      <c r="G45" s="1109"/>
      <c r="H45" s="1102"/>
      <c r="I45" s="1102"/>
      <c r="J45" s="1110"/>
      <c r="K45" s="1138" t="s">
        <v>357</v>
      </c>
      <c r="L45" s="560">
        <f>H35/3/5</f>
        <v>1.6666666666666666E-3</v>
      </c>
      <c r="M45" s="1119" t="s">
        <v>622</v>
      </c>
      <c r="N45" s="562">
        <v>2E-3</v>
      </c>
      <c r="O45" s="543" t="s">
        <v>623</v>
      </c>
      <c r="AX45" s="483"/>
    </row>
    <row r="46" spans="1:50" ht="36.6" customHeight="1">
      <c r="A46" s="1094"/>
      <c r="B46" s="1097"/>
      <c r="C46" s="1100"/>
      <c r="D46" s="1105"/>
      <c r="E46" s="1106"/>
      <c r="F46" s="1092"/>
      <c r="G46" s="1109"/>
      <c r="H46" s="1102"/>
      <c r="I46" s="1102"/>
      <c r="J46" s="1110"/>
      <c r="K46" s="1138"/>
      <c r="L46" s="560">
        <f>H35/3/5</f>
        <v>1.6666666666666666E-3</v>
      </c>
      <c r="M46" s="1119"/>
      <c r="N46" s="562">
        <v>2E-3</v>
      </c>
      <c r="O46" s="543" t="s">
        <v>624</v>
      </c>
      <c r="AX46" s="483"/>
    </row>
    <row r="47" spans="1:50" ht="84" customHeight="1">
      <c r="A47" s="1094"/>
      <c r="B47" s="1097"/>
      <c r="C47" s="1100"/>
      <c r="D47" s="1105"/>
      <c r="E47" s="1106"/>
      <c r="F47" s="1092"/>
      <c r="G47" s="1109"/>
      <c r="H47" s="1102"/>
      <c r="I47" s="1102"/>
      <c r="J47" s="1110"/>
      <c r="K47" s="548" t="s">
        <v>358</v>
      </c>
      <c r="L47" s="542">
        <f>H35/3/5</f>
        <v>1.6666666666666666E-3</v>
      </c>
      <c r="M47" s="544" t="s">
        <v>625</v>
      </c>
      <c r="N47" s="542" t="e">
        <f>DIRECCIONAMIENTO!#REF!</f>
        <v>#REF!</v>
      </c>
      <c r="O47" s="513" t="s">
        <v>626</v>
      </c>
      <c r="AX47" s="483"/>
    </row>
    <row r="48" spans="1:50" ht="84" customHeight="1">
      <c r="A48" s="1094"/>
      <c r="B48" s="1097"/>
      <c r="C48" s="1100"/>
      <c r="D48" s="1105"/>
      <c r="E48" s="1106"/>
      <c r="F48" s="1092"/>
      <c r="G48" s="1137" t="s">
        <v>752</v>
      </c>
      <c r="H48" s="1102">
        <v>5.0000000000000001E-3</v>
      </c>
      <c r="I48" s="1134" t="e">
        <f>N48+N49</f>
        <v>#REF!</v>
      </c>
      <c r="J48" s="1110" t="s">
        <v>746</v>
      </c>
      <c r="K48" s="548" t="s">
        <v>546</v>
      </c>
      <c r="L48" s="542">
        <f>H48/2</f>
        <v>2.5000000000000001E-3</v>
      </c>
      <c r="M48" s="1121" t="s">
        <v>748</v>
      </c>
      <c r="N48" s="542" t="e">
        <f>'SISTEMA GES ORGAN'!#REF!</f>
        <v>#REF!</v>
      </c>
      <c r="O48" s="540" t="s">
        <v>547</v>
      </c>
      <c r="AX48" s="483"/>
    </row>
    <row r="49" spans="1:50" ht="52.8">
      <c r="A49" s="1094"/>
      <c r="B49" s="1097"/>
      <c r="C49" s="1100"/>
      <c r="D49" s="1105"/>
      <c r="E49" s="1106"/>
      <c r="F49" s="1092"/>
      <c r="G49" s="1109"/>
      <c r="H49" s="1102"/>
      <c r="I49" s="1135"/>
      <c r="J49" s="1110"/>
      <c r="K49" s="548" t="s">
        <v>747</v>
      </c>
      <c r="L49" s="542">
        <f>H48/2</f>
        <v>2.5000000000000001E-3</v>
      </c>
      <c r="M49" s="1121"/>
      <c r="N49" s="560" t="e">
        <f>'SISTEMA GES ORGAN'!#REF!</f>
        <v>#REF!</v>
      </c>
      <c r="O49" s="540" t="s">
        <v>749</v>
      </c>
      <c r="AX49" s="483"/>
    </row>
    <row r="50" spans="1:50" ht="79.2" customHeight="1">
      <c r="A50" s="1094"/>
      <c r="B50" s="1097"/>
      <c r="C50" s="1100"/>
      <c r="D50" s="1105"/>
      <c r="E50" s="1106"/>
      <c r="F50" s="1092"/>
      <c r="G50" s="1121" t="s">
        <v>706</v>
      </c>
      <c r="H50" s="1103">
        <v>0.03</v>
      </c>
      <c r="I50" s="1103" t="e">
        <f>N50+N52+N54+N55+N57+N60</f>
        <v>#REF!</v>
      </c>
      <c r="J50" s="1118" t="s">
        <v>705</v>
      </c>
      <c r="K50" s="548" t="s">
        <v>704</v>
      </c>
      <c r="L50" s="1107">
        <f>H50/3/2</f>
        <v>5.0000000000000001E-3</v>
      </c>
      <c r="M50" s="1121" t="s">
        <v>703</v>
      </c>
      <c r="N50" s="1129">
        <f>L50</f>
        <v>5.0000000000000001E-3</v>
      </c>
      <c r="O50" s="1128"/>
      <c r="AX50" s="483"/>
    </row>
    <row r="51" spans="1:50" ht="69.599999999999994" customHeight="1">
      <c r="A51" s="1094"/>
      <c r="B51" s="1097"/>
      <c r="C51" s="1100"/>
      <c r="D51" s="1105"/>
      <c r="E51" s="1106"/>
      <c r="F51" s="1092"/>
      <c r="G51" s="1121"/>
      <c r="H51" s="1103"/>
      <c r="I51" s="1103"/>
      <c r="J51" s="1118"/>
      <c r="K51" s="548" t="s">
        <v>702</v>
      </c>
      <c r="L51" s="1107"/>
      <c r="M51" s="1121"/>
      <c r="N51" s="1130"/>
      <c r="O51" s="1128"/>
      <c r="AX51" s="483"/>
    </row>
    <row r="52" spans="1:50" ht="72.599999999999994" customHeight="1">
      <c r="A52" s="1094"/>
      <c r="B52" s="1097"/>
      <c r="C52" s="1100"/>
      <c r="D52" s="1105"/>
      <c r="E52" s="1106"/>
      <c r="F52" s="1092"/>
      <c r="G52" s="1121"/>
      <c r="H52" s="1103"/>
      <c r="I52" s="1103"/>
      <c r="J52" s="1118"/>
      <c r="K52" s="548" t="s">
        <v>701</v>
      </c>
      <c r="L52" s="1107">
        <f>H50/3/2</f>
        <v>5.0000000000000001E-3</v>
      </c>
      <c r="M52" s="1121"/>
      <c r="N52" s="1129">
        <f>L52</f>
        <v>5.0000000000000001E-3</v>
      </c>
      <c r="O52" s="1128"/>
      <c r="AX52" s="483"/>
    </row>
    <row r="53" spans="1:50" ht="63.6" customHeight="1">
      <c r="A53" s="1094"/>
      <c r="B53" s="1097"/>
      <c r="C53" s="1100"/>
      <c r="D53" s="1105"/>
      <c r="E53" s="1106"/>
      <c r="F53" s="1092"/>
      <c r="G53" s="1121"/>
      <c r="H53" s="1103"/>
      <c r="I53" s="1103"/>
      <c r="J53" s="1118"/>
      <c r="K53" s="548" t="s">
        <v>700</v>
      </c>
      <c r="L53" s="1107"/>
      <c r="M53" s="1121"/>
      <c r="N53" s="1130"/>
      <c r="O53" s="1128"/>
      <c r="AX53" s="483"/>
    </row>
    <row r="54" spans="1:50" ht="105" customHeight="1">
      <c r="A54" s="1094"/>
      <c r="B54" s="1097"/>
      <c r="C54" s="1100"/>
      <c r="D54" s="1105"/>
      <c r="E54" s="1106"/>
      <c r="F54" s="1092"/>
      <c r="G54" s="1121"/>
      <c r="H54" s="1103"/>
      <c r="I54" s="1103"/>
      <c r="J54" s="1118" t="s">
        <v>699</v>
      </c>
      <c r="K54" s="548" t="s">
        <v>698</v>
      </c>
      <c r="L54" s="542">
        <f>H50/3/2</f>
        <v>5.0000000000000001E-3</v>
      </c>
      <c r="M54" s="544" t="s">
        <v>697</v>
      </c>
      <c r="N54" s="562">
        <f>L54</f>
        <v>5.0000000000000001E-3</v>
      </c>
      <c r="O54" s="513" t="s">
        <v>696</v>
      </c>
      <c r="AX54" s="483"/>
    </row>
    <row r="55" spans="1:50" ht="72.599999999999994" customHeight="1">
      <c r="A55" s="1094"/>
      <c r="B55" s="1097"/>
      <c r="C55" s="1100"/>
      <c r="D55" s="1105"/>
      <c r="E55" s="1106"/>
      <c r="F55" s="1092"/>
      <c r="G55" s="1121"/>
      <c r="H55" s="1103"/>
      <c r="I55" s="1103"/>
      <c r="J55" s="1118"/>
      <c r="K55" s="548" t="s">
        <v>695</v>
      </c>
      <c r="L55" s="1107">
        <f>H50/3/2</f>
        <v>5.0000000000000001E-3</v>
      </c>
      <c r="M55" s="1121" t="s">
        <v>694</v>
      </c>
      <c r="N55" s="1131">
        <f>L55</f>
        <v>5.0000000000000001E-3</v>
      </c>
      <c r="O55" s="1128" t="s">
        <v>693</v>
      </c>
      <c r="AX55" s="483"/>
    </row>
    <row r="56" spans="1:50" ht="110.4" customHeight="1">
      <c r="A56" s="1094"/>
      <c r="B56" s="1097"/>
      <c r="C56" s="1100"/>
      <c r="D56" s="1105"/>
      <c r="E56" s="1106"/>
      <c r="F56" s="1092"/>
      <c r="G56" s="1121"/>
      <c r="H56" s="1103"/>
      <c r="I56" s="1103"/>
      <c r="J56" s="1118"/>
      <c r="K56" s="548" t="s">
        <v>692</v>
      </c>
      <c r="L56" s="1107"/>
      <c r="M56" s="1121"/>
      <c r="N56" s="1131"/>
      <c r="O56" s="1128"/>
      <c r="AX56" s="483"/>
    </row>
    <row r="57" spans="1:50" ht="69.75" customHeight="1">
      <c r="A57" s="1094"/>
      <c r="B57" s="1097"/>
      <c r="C57" s="1100"/>
      <c r="D57" s="1105"/>
      <c r="E57" s="1106"/>
      <c r="F57" s="1092"/>
      <c r="G57" s="1121"/>
      <c r="H57" s="1103"/>
      <c r="I57" s="1103"/>
      <c r="J57" s="1118" t="s">
        <v>461</v>
      </c>
      <c r="K57" s="555" t="s">
        <v>507</v>
      </c>
      <c r="L57" s="1107">
        <f>H50/3/2</f>
        <v>5.0000000000000001E-3</v>
      </c>
      <c r="M57" s="1136" t="s">
        <v>508</v>
      </c>
      <c r="N57" s="1087" t="e">
        <f>+DIRECCIONAMIENTO!#REF!+'SISTEMA GES ORGAN'!#REF!+DIRECCIONAMIENTO!#REF!</f>
        <v>#REF!</v>
      </c>
      <c r="O57" s="1146" t="s">
        <v>764</v>
      </c>
      <c r="AX57" s="483"/>
    </row>
    <row r="58" spans="1:50" ht="61.5" customHeight="1">
      <c r="A58" s="1094"/>
      <c r="B58" s="1097"/>
      <c r="C58" s="1100"/>
      <c r="D58" s="1105"/>
      <c r="E58" s="1106"/>
      <c r="F58" s="1092"/>
      <c r="G58" s="1121"/>
      <c r="H58" s="1103"/>
      <c r="I58" s="1103"/>
      <c r="J58" s="1118"/>
      <c r="K58" s="541" t="s">
        <v>509</v>
      </c>
      <c r="L58" s="1107"/>
      <c r="M58" s="1136"/>
      <c r="N58" s="1088"/>
      <c r="O58" s="1147"/>
      <c r="AX58" s="483"/>
    </row>
    <row r="59" spans="1:50" ht="58.2" customHeight="1">
      <c r="A59" s="1094"/>
      <c r="B59" s="1097"/>
      <c r="C59" s="1100"/>
      <c r="D59" s="1105"/>
      <c r="E59" s="1106"/>
      <c r="F59" s="1092"/>
      <c r="G59" s="1121"/>
      <c r="H59" s="1103"/>
      <c r="I59" s="1103"/>
      <c r="J59" s="1118"/>
      <c r="K59" s="541" t="s">
        <v>464</v>
      </c>
      <c r="L59" s="1107"/>
      <c r="M59" s="1136"/>
      <c r="N59" s="1089"/>
      <c r="O59" s="1148"/>
      <c r="AX59" s="483"/>
    </row>
    <row r="60" spans="1:50" ht="58.2" customHeight="1">
      <c r="A60" s="1094"/>
      <c r="B60" s="1097"/>
      <c r="C60" s="1100"/>
      <c r="D60" s="1105"/>
      <c r="E60" s="1106"/>
      <c r="F60" s="1092"/>
      <c r="G60" s="1121"/>
      <c r="H60" s="1103"/>
      <c r="I60" s="1103"/>
      <c r="J60" s="1118"/>
      <c r="K60" s="541" t="s">
        <v>510</v>
      </c>
      <c r="L60" s="542">
        <f>H50/3/2</f>
        <v>5.0000000000000001E-3</v>
      </c>
      <c r="M60" s="1136"/>
      <c r="N60" s="571" t="e">
        <f>+'SISTEMA GES ORGAN'!#REF!</f>
        <v>#REF!</v>
      </c>
      <c r="O60" s="570" t="s">
        <v>765</v>
      </c>
      <c r="AX60" s="483"/>
    </row>
    <row r="61" spans="1:50" ht="45.6" customHeight="1">
      <c r="A61" s="1094"/>
      <c r="B61" s="1097"/>
      <c r="C61" s="1100"/>
      <c r="D61" s="1105"/>
      <c r="E61" s="1106"/>
      <c r="F61" s="1092"/>
      <c r="G61" s="1108" t="s">
        <v>567</v>
      </c>
      <c r="H61" s="1102">
        <v>5.0000000000000001E-3</v>
      </c>
      <c r="I61" s="1102" t="e">
        <f>SUM(N61:N65)</f>
        <v>#REF!</v>
      </c>
      <c r="J61" s="1110" t="s">
        <v>627</v>
      </c>
      <c r="K61" s="550" t="s">
        <v>628</v>
      </c>
      <c r="L61" s="1107">
        <f>H61/2</f>
        <v>2.5000000000000001E-3</v>
      </c>
      <c r="M61" s="1119" t="s">
        <v>629</v>
      </c>
      <c r="N61" s="1107" t="e">
        <f>+DIRECCIONAMIENTO!#REF!</f>
        <v>#REF!</v>
      </c>
      <c r="O61" s="1110" t="s">
        <v>630</v>
      </c>
      <c r="AX61" s="483"/>
    </row>
    <row r="62" spans="1:50" ht="52.2" customHeight="1">
      <c r="A62" s="1094"/>
      <c r="B62" s="1097"/>
      <c r="C62" s="1100"/>
      <c r="D62" s="1105"/>
      <c r="E62" s="1106"/>
      <c r="F62" s="1092"/>
      <c r="G62" s="1108"/>
      <c r="H62" s="1102"/>
      <c r="I62" s="1102"/>
      <c r="J62" s="1110"/>
      <c r="K62" s="550" t="s">
        <v>631</v>
      </c>
      <c r="L62" s="1107"/>
      <c r="M62" s="1119"/>
      <c r="N62" s="1107"/>
      <c r="O62" s="1110"/>
      <c r="AX62" s="483"/>
    </row>
    <row r="63" spans="1:50" ht="55.5" customHeight="1">
      <c r="A63" s="1094"/>
      <c r="B63" s="1097"/>
      <c r="C63" s="1100"/>
      <c r="D63" s="1105"/>
      <c r="E63" s="1106"/>
      <c r="F63" s="1092"/>
      <c r="G63" s="1109"/>
      <c r="H63" s="1102"/>
      <c r="I63" s="1102"/>
      <c r="J63" s="1110" t="s">
        <v>632</v>
      </c>
      <c r="K63" s="550" t="s">
        <v>633</v>
      </c>
      <c r="L63" s="1107">
        <f>H61/2</f>
        <v>2.5000000000000001E-3</v>
      </c>
      <c r="M63" s="1119" t="s">
        <v>634</v>
      </c>
      <c r="N63" s="1107" t="e">
        <f>+DIRECCIONAMIENTO!#REF!</f>
        <v>#REF!</v>
      </c>
      <c r="O63" s="1110" t="s">
        <v>635</v>
      </c>
      <c r="AX63" s="483"/>
    </row>
    <row r="64" spans="1:50" ht="70.95" customHeight="1">
      <c r="A64" s="1094"/>
      <c r="B64" s="1097"/>
      <c r="C64" s="1100"/>
      <c r="D64" s="1105"/>
      <c r="E64" s="1106"/>
      <c r="F64" s="1092"/>
      <c r="G64" s="1109"/>
      <c r="H64" s="1102"/>
      <c r="I64" s="1102"/>
      <c r="J64" s="1110"/>
      <c r="K64" s="550" t="s">
        <v>636</v>
      </c>
      <c r="L64" s="1107"/>
      <c r="M64" s="1119"/>
      <c r="N64" s="1107"/>
      <c r="O64" s="1110"/>
    </row>
    <row r="65" spans="1:50" ht="57" customHeight="1">
      <c r="A65" s="1094"/>
      <c r="B65" s="1097"/>
      <c r="C65" s="1100"/>
      <c r="D65" s="1105"/>
      <c r="E65" s="1106"/>
      <c r="F65" s="1092"/>
      <c r="G65" s="1109"/>
      <c r="H65" s="1102"/>
      <c r="I65" s="1102"/>
      <c r="J65" s="1110"/>
      <c r="K65" s="550" t="s">
        <v>637</v>
      </c>
      <c r="L65" s="1107"/>
      <c r="M65" s="1119"/>
      <c r="N65" s="1107"/>
      <c r="O65" s="1110"/>
    </row>
    <row r="66" spans="1:50" ht="79.2" customHeight="1">
      <c r="A66" s="1094"/>
      <c r="B66" s="1097"/>
      <c r="C66" s="1100"/>
      <c r="D66" s="1105"/>
      <c r="E66" s="1106"/>
      <c r="F66" s="1092"/>
      <c r="G66" s="1108" t="s">
        <v>568</v>
      </c>
      <c r="H66" s="1102">
        <v>5.0000000000000001E-3</v>
      </c>
      <c r="I66" s="1102" t="e">
        <f>SUM(N66:N74)</f>
        <v>#REF!</v>
      </c>
      <c r="J66" s="1120" t="s">
        <v>675</v>
      </c>
      <c r="K66" s="552" t="s">
        <v>676</v>
      </c>
      <c r="L66" s="542">
        <f>H66/2/2</f>
        <v>1.25E-3</v>
      </c>
      <c r="M66" s="544" t="s">
        <v>677</v>
      </c>
      <c r="N66" s="560" t="e">
        <f>DIRECCIONAMIENTO!#REF!</f>
        <v>#REF!</v>
      </c>
      <c r="O66" s="543" t="s">
        <v>678</v>
      </c>
      <c r="AX66" s="483"/>
    </row>
    <row r="67" spans="1:50" ht="60" customHeight="1">
      <c r="A67" s="1094"/>
      <c r="B67" s="1097"/>
      <c r="C67" s="1100"/>
      <c r="D67" s="1105"/>
      <c r="E67" s="1106"/>
      <c r="F67" s="1092"/>
      <c r="G67" s="1108"/>
      <c r="H67" s="1102"/>
      <c r="I67" s="1102"/>
      <c r="J67" s="1120"/>
      <c r="K67" s="552" t="s">
        <v>679</v>
      </c>
      <c r="L67" s="542">
        <f>H66/2/2</f>
        <v>1.25E-3</v>
      </c>
      <c r="M67" s="556" t="s">
        <v>680</v>
      </c>
      <c r="N67" s="560" t="e">
        <f>DIRECCIONAMIENTO!#REF!</f>
        <v>#REF!</v>
      </c>
      <c r="O67" s="557" t="s">
        <v>681</v>
      </c>
      <c r="AX67" s="483"/>
    </row>
    <row r="68" spans="1:50" ht="58.95" customHeight="1">
      <c r="A68" s="1094"/>
      <c r="B68" s="1097"/>
      <c r="C68" s="1100"/>
      <c r="D68" s="1105"/>
      <c r="E68" s="1106"/>
      <c r="F68" s="1092"/>
      <c r="G68" s="1108"/>
      <c r="H68" s="1102"/>
      <c r="I68" s="1102"/>
      <c r="J68" s="1120" t="s">
        <v>682</v>
      </c>
      <c r="K68" s="551" t="s">
        <v>683</v>
      </c>
      <c r="L68" s="542">
        <f>H66/2/7</f>
        <v>3.5714285714285714E-4</v>
      </c>
      <c r="M68" s="1121" t="s">
        <v>684</v>
      </c>
      <c r="N68" s="542" t="e">
        <f>DIRECCIONAMIENTO!#REF!+DIRECCIONAMIENTO!#REF!+DIRECCIONAMIENTO!#REF!+DIRECCIONAMIENTO!#REF!+DIRECCIONAMIENTO!#REF!</f>
        <v>#REF!</v>
      </c>
      <c r="O68" s="543" t="s">
        <v>548</v>
      </c>
    </row>
    <row r="69" spans="1:50" ht="66" customHeight="1">
      <c r="A69" s="1094"/>
      <c r="B69" s="1097"/>
      <c r="C69" s="1100"/>
      <c r="D69" s="1105"/>
      <c r="E69" s="1106"/>
      <c r="F69" s="1092"/>
      <c r="G69" s="1108"/>
      <c r="H69" s="1102"/>
      <c r="I69" s="1102"/>
      <c r="J69" s="1120"/>
      <c r="K69" s="551" t="s">
        <v>686</v>
      </c>
      <c r="L69" s="542">
        <f>H66/2/7</f>
        <v>3.5714285714285714E-4</v>
      </c>
      <c r="M69" s="1121"/>
      <c r="N69" s="542" t="e">
        <f>DIRECCIONAMIENTO!#REF!+DIRECCIONAMIENTO!#REF!</f>
        <v>#REF!</v>
      </c>
      <c r="O69" s="543" t="s">
        <v>760</v>
      </c>
    </row>
    <row r="70" spans="1:50" ht="108.6" customHeight="1">
      <c r="A70" s="1094"/>
      <c r="B70" s="1097"/>
      <c r="C70" s="1100"/>
      <c r="D70" s="1105"/>
      <c r="E70" s="1106"/>
      <c r="F70" s="1092"/>
      <c r="G70" s="1108"/>
      <c r="H70" s="1102"/>
      <c r="I70" s="1102"/>
      <c r="J70" s="1120"/>
      <c r="K70" s="551" t="s">
        <v>687</v>
      </c>
      <c r="L70" s="542">
        <f>H66/2/7</f>
        <v>3.5714285714285714E-4</v>
      </c>
      <c r="M70" s="1121"/>
      <c r="N70" s="542" t="e">
        <f>DIRECCIONAMIENTO!#REF!</f>
        <v>#REF!</v>
      </c>
      <c r="O70" s="564" t="s">
        <v>763</v>
      </c>
    </row>
    <row r="71" spans="1:50" ht="108.6" customHeight="1">
      <c r="A71" s="1094"/>
      <c r="B71" s="1097"/>
      <c r="C71" s="1100"/>
      <c r="D71" s="1105"/>
      <c r="E71" s="1106"/>
      <c r="F71" s="1092"/>
      <c r="G71" s="1108"/>
      <c r="H71" s="1102"/>
      <c r="I71" s="1102"/>
      <c r="J71" s="1120"/>
      <c r="K71" s="551" t="s">
        <v>688</v>
      </c>
      <c r="L71" s="542">
        <f>H66/2/7</f>
        <v>3.5714285714285714E-4</v>
      </c>
      <c r="M71" s="1121"/>
      <c r="N71" s="542" t="e">
        <f>DIRECCIONAMIENTO!#REF!</f>
        <v>#REF!</v>
      </c>
      <c r="O71" s="523" t="s">
        <v>685</v>
      </c>
    </row>
    <row r="72" spans="1:50" ht="108.6" customHeight="1">
      <c r="A72" s="1094"/>
      <c r="B72" s="1097"/>
      <c r="C72" s="1100"/>
      <c r="D72" s="1105"/>
      <c r="E72" s="1106"/>
      <c r="F72" s="1092"/>
      <c r="G72" s="1108"/>
      <c r="H72" s="1102"/>
      <c r="I72" s="1102"/>
      <c r="J72" s="1120"/>
      <c r="K72" s="551" t="s">
        <v>689</v>
      </c>
      <c r="L72" s="542">
        <f>H66/2/7</f>
        <v>3.5714285714285714E-4</v>
      </c>
      <c r="M72" s="1121"/>
      <c r="N72" s="560" t="e">
        <f>DIRECCIONAMIENTO!#REF!</f>
        <v>#REF!</v>
      </c>
      <c r="O72" s="523" t="s">
        <v>685</v>
      </c>
    </row>
    <row r="73" spans="1:50" ht="108.6" customHeight="1">
      <c r="A73" s="1094"/>
      <c r="B73" s="1097"/>
      <c r="C73" s="1100"/>
      <c r="D73" s="1105"/>
      <c r="E73" s="1106"/>
      <c r="F73" s="1092"/>
      <c r="G73" s="1108"/>
      <c r="H73" s="1102"/>
      <c r="I73" s="1102"/>
      <c r="J73" s="1120"/>
      <c r="K73" s="551" t="s">
        <v>690</v>
      </c>
      <c r="L73" s="542">
        <f>H66/2/7</f>
        <v>3.5714285714285714E-4</v>
      </c>
      <c r="M73" s="1121"/>
      <c r="N73" s="560" t="e">
        <f>DIRECCIONAMIENTO!#REF!+DIRECCIONAMIENTO!#REF!+DIRECCIONAMIENTO!#REF!</f>
        <v>#REF!</v>
      </c>
      <c r="O73" s="543" t="s">
        <v>761</v>
      </c>
    </row>
    <row r="74" spans="1:50" ht="66" customHeight="1">
      <c r="A74" s="1094"/>
      <c r="B74" s="1097"/>
      <c r="C74" s="1100"/>
      <c r="D74" s="1105"/>
      <c r="E74" s="1106"/>
      <c r="F74" s="1092"/>
      <c r="G74" s="1108"/>
      <c r="H74" s="1102"/>
      <c r="I74" s="1102"/>
      <c r="J74" s="1120"/>
      <c r="K74" s="551" t="s">
        <v>691</v>
      </c>
      <c r="L74" s="560">
        <f>H66/2/7</f>
        <v>3.5714285714285714E-4</v>
      </c>
      <c r="M74" s="1121"/>
      <c r="N74" s="572" t="e">
        <f>DIRECCIONAMIENTO!#REF!+DIRECCIONAMIENTO!#REF!+DIRECCIONAMIENTO!#REF!</f>
        <v>#REF!</v>
      </c>
      <c r="O74" s="543" t="s">
        <v>762</v>
      </c>
    </row>
    <row r="75" spans="1:50" ht="100.95" customHeight="1">
      <c r="A75" s="1094"/>
      <c r="B75" s="1097"/>
      <c r="C75" s="1100"/>
      <c r="D75" s="1105"/>
      <c r="E75" s="1106"/>
      <c r="F75" s="1092"/>
      <c r="G75" s="1157" t="s">
        <v>720</v>
      </c>
      <c r="H75" s="1102">
        <v>1.4999999999999999E-2</v>
      </c>
      <c r="I75" s="1102" t="e">
        <f>SUM(N75:N86)</f>
        <v>#REF!</v>
      </c>
      <c r="J75" s="1155" t="s">
        <v>721</v>
      </c>
      <c r="K75" s="551" t="s">
        <v>721</v>
      </c>
      <c r="L75" s="542">
        <f>H75/3/3</f>
        <v>1.6666666666666668E-3</v>
      </c>
      <c r="M75" s="1121" t="s">
        <v>723</v>
      </c>
      <c r="N75" s="560" t="e">
        <f>DIRECCIONAMIENTO!#REF!</f>
        <v>#REF!</v>
      </c>
      <c r="O75" s="1154" t="s">
        <v>753</v>
      </c>
    </row>
    <row r="76" spans="1:50" ht="68.25" customHeight="1">
      <c r="A76" s="1094"/>
      <c r="B76" s="1097"/>
      <c r="C76" s="1100"/>
      <c r="D76" s="1105"/>
      <c r="E76" s="1106"/>
      <c r="F76" s="1092"/>
      <c r="G76" s="1157"/>
      <c r="H76" s="1102"/>
      <c r="I76" s="1102"/>
      <c r="J76" s="1155"/>
      <c r="K76" s="551" t="s">
        <v>722</v>
      </c>
      <c r="L76" s="542">
        <f>H75/3/3</f>
        <v>1.6666666666666668E-3</v>
      </c>
      <c r="M76" s="1121"/>
      <c r="N76" s="1090" t="e">
        <f>DIRECCIONAMIENTO!#REF!</f>
        <v>#REF!</v>
      </c>
      <c r="O76" s="1154"/>
    </row>
    <row r="77" spans="1:50" ht="78.75" customHeight="1">
      <c r="A77" s="1094"/>
      <c r="B77" s="1097"/>
      <c r="C77" s="1100"/>
      <c r="D77" s="1105"/>
      <c r="E77" s="1106"/>
      <c r="F77" s="1092"/>
      <c r="G77" s="1157"/>
      <c r="H77" s="1102"/>
      <c r="I77" s="1102"/>
      <c r="J77" s="1155"/>
      <c r="K77" s="551" t="s">
        <v>717</v>
      </c>
      <c r="L77" s="542">
        <f>H75/3/3</f>
        <v>1.6666666666666668E-3</v>
      </c>
      <c r="M77" s="1121"/>
      <c r="N77" s="1091"/>
      <c r="O77" s="1154"/>
    </row>
    <row r="78" spans="1:50" ht="65.25" customHeight="1">
      <c r="A78" s="1094"/>
      <c r="B78" s="1097"/>
      <c r="C78" s="1100"/>
      <c r="D78" s="1105"/>
      <c r="E78" s="1106"/>
      <c r="F78" s="1092"/>
      <c r="G78" s="1157"/>
      <c r="H78" s="1102"/>
      <c r="I78" s="1102"/>
      <c r="J78" s="1116" t="s">
        <v>724</v>
      </c>
      <c r="K78" s="551" t="s">
        <v>725</v>
      </c>
      <c r="L78" s="542">
        <f>H75/3/3</f>
        <v>1.6666666666666668E-3</v>
      </c>
      <c r="M78" s="1115" t="s">
        <v>727</v>
      </c>
      <c r="N78" s="542" t="e">
        <f>DIRECCIONAMIENTO!#REF!</f>
        <v>#REF!</v>
      </c>
      <c r="O78" s="543" t="s">
        <v>728</v>
      </c>
    </row>
    <row r="79" spans="1:50" ht="65.25" customHeight="1">
      <c r="A79" s="1094"/>
      <c r="B79" s="1097"/>
      <c r="C79" s="1100"/>
      <c r="D79" s="1105"/>
      <c r="E79" s="1106"/>
      <c r="F79" s="1092"/>
      <c r="G79" s="1157"/>
      <c r="H79" s="1102"/>
      <c r="I79" s="1102"/>
      <c r="J79" s="1116"/>
      <c r="K79" s="553" t="s">
        <v>545</v>
      </c>
      <c r="L79" s="547">
        <f>H75/3/3</f>
        <v>1.6666666666666668E-3</v>
      </c>
      <c r="M79" s="1115"/>
      <c r="N79" s="547" t="e">
        <f>DIRECCIONAMIENTO!#REF!</f>
        <v>#REF!</v>
      </c>
      <c r="O79" s="1115" t="s">
        <v>729</v>
      </c>
    </row>
    <row r="80" spans="1:50" ht="136.94999999999999" customHeight="1">
      <c r="A80" s="1094"/>
      <c r="B80" s="1097"/>
      <c r="C80" s="1100"/>
      <c r="D80" s="1105"/>
      <c r="E80" s="1106"/>
      <c r="F80" s="1092"/>
      <c r="G80" s="1157"/>
      <c r="H80" s="1102"/>
      <c r="I80" s="1102"/>
      <c r="J80" s="1116"/>
      <c r="K80" s="553" t="s">
        <v>726</v>
      </c>
      <c r="L80" s="547">
        <f>H75/3/3</f>
        <v>1.6666666666666668E-3</v>
      </c>
      <c r="M80" s="1115"/>
      <c r="N80" s="547" t="e">
        <f>DIRECCIONAMIENTO!#REF!</f>
        <v>#REF!</v>
      </c>
      <c r="O80" s="1115"/>
    </row>
    <row r="81" spans="1:15" ht="74.400000000000006" customHeight="1">
      <c r="A81" s="1094"/>
      <c r="B81" s="1097"/>
      <c r="C81" s="1100"/>
      <c r="D81" s="1105"/>
      <c r="E81" s="1106"/>
      <c r="F81" s="1092"/>
      <c r="G81" s="1157"/>
      <c r="H81" s="1102"/>
      <c r="I81" s="1102"/>
      <c r="J81" s="1116" t="s">
        <v>742</v>
      </c>
      <c r="K81" s="1117" t="s">
        <v>730</v>
      </c>
      <c r="L81" s="547">
        <f>H75/3/6</f>
        <v>8.3333333333333339E-4</v>
      </c>
      <c r="M81" s="554" t="s">
        <v>731</v>
      </c>
      <c r="N81" s="547" t="e">
        <f>DIRECCIONAMIENTO!#REF!</f>
        <v>#REF!</v>
      </c>
      <c r="O81" s="554" t="s">
        <v>732</v>
      </c>
    </row>
    <row r="82" spans="1:15" ht="51.6" customHeight="1">
      <c r="A82" s="1094"/>
      <c r="B82" s="1097"/>
      <c r="C82" s="1100"/>
      <c r="D82" s="1105"/>
      <c r="E82" s="1106"/>
      <c r="F82" s="1092"/>
      <c r="G82" s="1157"/>
      <c r="H82" s="1102"/>
      <c r="I82" s="1102"/>
      <c r="J82" s="1116"/>
      <c r="K82" s="1117"/>
      <c r="L82" s="547">
        <f>H75/3/6</f>
        <v>8.3333333333333339E-4</v>
      </c>
      <c r="M82" s="554" t="s">
        <v>733</v>
      </c>
      <c r="N82" s="561" t="e">
        <f>DIRECCIONAMIENTO!#REF!</f>
        <v>#REF!</v>
      </c>
      <c r="O82" s="554" t="s">
        <v>738</v>
      </c>
    </row>
    <row r="83" spans="1:15" ht="79.2" customHeight="1">
      <c r="A83" s="1094"/>
      <c r="B83" s="1097"/>
      <c r="C83" s="1100"/>
      <c r="D83" s="1105"/>
      <c r="E83" s="1106"/>
      <c r="F83" s="1092"/>
      <c r="G83" s="1157"/>
      <c r="H83" s="1102"/>
      <c r="I83" s="1102"/>
      <c r="J83" s="1116"/>
      <c r="K83" s="1117"/>
      <c r="L83" s="547">
        <f>H75/3/6</f>
        <v>8.3333333333333339E-4</v>
      </c>
      <c r="M83" s="554" t="s">
        <v>734</v>
      </c>
      <c r="N83" s="547" t="e">
        <f>DIRECCIONAMIENTO!#REF!</f>
        <v>#REF!</v>
      </c>
      <c r="O83" s="554" t="s">
        <v>737</v>
      </c>
    </row>
    <row r="84" spans="1:15" ht="79.2" customHeight="1">
      <c r="A84" s="1094"/>
      <c r="B84" s="1097"/>
      <c r="C84" s="1100"/>
      <c r="D84" s="1105"/>
      <c r="E84" s="1106"/>
      <c r="F84" s="1092"/>
      <c r="G84" s="1157"/>
      <c r="H84" s="1102"/>
      <c r="I84" s="1102"/>
      <c r="J84" s="1116"/>
      <c r="K84" s="1117"/>
      <c r="L84" s="547">
        <f>H75/3/6</f>
        <v>8.3333333333333339E-4</v>
      </c>
      <c r="M84" s="554" t="s">
        <v>735</v>
      </c>
      <c r="N84" s="547" t="e">
        <f>DIRECCIONAMIENTO!#REF!</f>
        <v>#REF!</v>
      </c>
      <c r="O84" s="554" t="s">
        <v>736</v>
      </c>
    </row>
    <row r="85" spans="1:15" ht="132">
      <c r="A85" s="1094"/>
      <c r="B85" s="1097"/>
      <c r="C85" s="1100"/>
      <c r="D85" s="1105"/>
      <c r="E85" s="1106"/>
      <c r="F85" s="1092"/>
      <c r="G85" s="1157"/>
      <c r="H85" s="1102"/>
      <c r="I85" s="1102"/>
      <c r="J85" s="1116"/>
      <c r="K85" s="553" t="s">
        <v>739</v>
      </c>
      <c r="L85" s="547">
        <f>H75/3/6</f>
        <v>8.3333333333333339E-4</v>
      </c>
      <c r="M85" s="554" t="s">
        <v>740</v>
      </c>
      <c r="N85" s="547" t="e">
        <f>DIRECCIONAMIENTO!#REF!</f>
        <v>#REF!</v>
      </c>
      <c r="O85" s="554" t="s">
        <v>741</v>
      </c>
    </row>
    <row r="86" spans="1:15" ht="132">
      <c r="A86" s="1094"/>
      <c r="B86" s="1097"/>
      <c r="C86" s="1100"/>
      <c r="D86" s="1105"/>
      <c r="E86" s="1106"/>
      <c r="F86" s="1092"/>
      <c r="G86" s="1157"/>
      <c r="H86" s="1102"/>
      <c r="I86" s="1102"/>
      <c r="J86" s="1116"/>
      <c r="K86" s="553" t="s">
        <v>743</v>
      </c>
      <c r="L86" s="547">
        <f>H75/3/6</f>
        <v>8.3333333333333339E-4</v>
      </c>
      <c r="M86" s="554" t="s">
        <v>744</v>
      </c>
      <c r="N86" s="547" t="e">
        <f>DIRECCIONAMIENTO!#REF!</f>
        <v>#REF!</v>
      </c>
      <c r="O86" s="554" t="s">
        <v>745</v>
      </c>
    </row>
    <row r="87" spans="1:15" ht="99.75" customHeight="1">
      <c r="A87" s="1094"/>
      <c r="B87" s="1097"/>
      <c r="C87" s="1100"/>
      <c r="D87" s="1105"/>
      <c r="E87" s="1106"/>
      <c r="F87" s="1092"/>
      <c r="G87" s="1156" t="s">
        <v>718</v>
      </c>
      <c r="H87" s="1104">
        <v>0.02</v>
      </c>
      <c r="I87" s="1104">
        <f>SUM(N87:N90)</f>
        <v>0.02</v>
      </c>
      <c r="J87" s="1151" t="s">
        <v>716</v>
      </c>
      <c r="K87" s="558" t="s">
        <v>715</v>
      </c>
      <c r="L87" s="1152">
        <f>H87/3</f>
        <v>6.6666666666666671E-3</v>
      </c>
      <c r="M87" s="1153" t="s">
        <v>714</v>
      </c>
      <c r="N87" s="1149">
        <f>L87</f>
        <v>6.6666666666666671E-3</v>
      </c>
      <c r="O87" s="1151" t="s">
        <v>719</v>
      </c>
    </row>
    <row r="88" spans="1:15" ht="66">
      <c r="A88" s="1094"/>
      <c r="B88" s="1097"/>
      <c r="C88" s="1100"/>
      <c r="D88" s="1105"/>
      <c r="E88" s="1106"/>
      <c r="F88" s="1092"/>
      <c r="G88" s="1156"/>
      <c r="H88" s="1104"/>
      <c r="I88" s="1104"/>
      <c r="J88" s="1151"/>
      <c r="K88" s="558" t="s">
        <v>713</v>
      </c>
      <c r="L88" s="1152"/>
      <c r="M88" s="1153"/>
      <c r="N88" s="1150"/>
      <c r="O88" s="1151"/>
    </row>
    <row r="89" spans="1:15" ht="66">
      <c r="A89" s="1094"/>
      <c r="B89" s="1097"/>
      <c r="C89" s="1100"/>
      <c r="D89" s="1105"/>
      <c r="E89" s="1106"/>
      <c r="F89" s="1092"/>
      <c r="G89" s="1156"/>
      <c r="H89" s="1104"/>
      <c r="I89" s="1104"/>
      <c r="J89" s="1151"/>
      <c r="K89" s="558" t="s">
        <v>712</v>
      </c>
      <c r="L89" s="559">
        <f>H87/3</f>
        <v>6.6666666666666671E-3</v>
      </c>
      <c r="M89" s="563" t="s">
        <v>711</v>
      </c>
      <c r="N89" s="573">
        <f>L89</f>
        <v>6.6666666666666671E-3</v>
      </c>
      <c r="O89" s="558" t="s">
        <v>710</v>
      </c>
    </row>
    <row r="90" spans="1:15" ht="118.8">
      <c r="A90" s="1094"/>
      <c r="B90" s="1097"/>
      <c r="C90" s="1100"/>
      <c r="D90" s="1105"/>
      <c r="E90" s="1106"/>
      <c r="F90" s="1092"/>
      <c r="G90" s="1156"/>
      <c r="H90" s="1104"/>
      <c r="I90" s="1104"/>
      <c r="J90" s="1151"/>
      <c r="K90" s="558" t="s">
        <v>709</v>
      </c>
      <c r="L90" s="559">
        <f>H87/3</f>
        <v>6.6666666666666671E-3</v>
      </c>
      <c r="M90" s="563" t="s">
        <v>708</v>
      </c>
      <c r="N90" s="573">
        <f>L90</f>
        <v>6.6666666666666671E-3</v>
      </c>
      <c r="O90" s="558" t="s">
        <v>707</v>
      </c>
    </row>
    <row r="91" spans="1:15" ht="66">
      <c r="A91" s="1094"/>
      <c r="B91" s="1097"/>
      <c r="C91" s="1100"/>
      <c r="D91" s="1105" t="s">
        <v>754</v>
      </c>
      <c r="E91" s="1106">
        <f>SUM(H91+H96+H99)</f>
        <v>3.3000000000000002E-2</v>
      </c>
      <c r="F91" s="1092"/>
      <c r="G91" s="1108" t="s">
        <v>570</v>
      </c>
      <c r="H91" s="1102">
        <v>7.0000000000000001E-3</v>
      </c>
      <c r="I91" s="1102" t="e">
        <f>SUM(N91:N95)</f>
        <v>#REF!</v>
      </c>
      <c r="J91" s="1110" t="s">
        <v>638</v>
      </c>
      <c r="K91" s="550" t="s">
        <v>639</v>
      </c>
      <c r="L91" s="1107">
        <f>H91/2</f>
        <v>3.5000000000000001E-3</v>
      </c>
      <c r="M91" s="1119" t="s">
        <v>640</v>
      </c>
      <c r="N91" s="1107">
        <f>L91</f>
        <v>3.5000000000000001E-3</v>
      </c>
      <c r="O91" s="1110" t="s">
        <v>641</v>
      </c>
    </row>
    <row r="92" spans="1:15" ht="75" customHeight="1">
      <c r="A92" s="1094"/>
      <c r="B92" s="1097"/>
      <c r="C92" s="1100"/>
      <c r="D92" s="1105"/>
      <c r="E92" s="1106"/>
      <c r="F92" s="1092"/>
      <c r="G92" s="1109"/>
      <c r="H92" s="1102"/>
      <c r="I92" s="1102"/>
      <c r="J92" s="1110"/>
      <c r="K92" s="550" t="s">
        <v>642</v>
      </c>
      <c r="L92" s="1107"/>
      <c r="M92" s="1119"/>
      <c r="N92" s="1107"/>
      <c r="O92" s="1110"/>
    </row>
    <row r="93" spans="1:15" ht="84" customHeight="1">
      <c r="A93" s="1094"/>
      <c r="B93" s="1097"/>
      <c r="C93" s="1100"/>
      <c r="D93" s="1105"/>
      <c r="E93" s="1106"/>
      <c r="F93" s="1092"/>
      <c r="G93" s="1109"/>
      <c r="H93" s="1102"/>
      <c r="I93" s="1102"/>
      <c r="J93" s="1110" t="s">
        <v>643</v>
      </c>
      <c r="K93" s="548" t="s">
        <v>644</v>
      </c>
      <c r="L93" s="1107">
        <f>H91/2/2</f>
        <v>1.75E-3</v>
      </c>
      <c r="M93" s="1110" t="s">
        <v>645</v>
      </c>
      <c r="N93" s="1107" t="e">
        <f>#REF!+#REF!+#REF!</f>
        <v>#REF!</v>
      </c>
      <c r="O93" s="1110" t="s">
        <v>646</v>
      </c>
    </row>
    <row r="94" spans="1:15" ht="79.2">
      <c r="A94" s="1094"/>
      <c r="B94" s="1097"/>
      <c r="C94" s="1100"/>
      <c r="D94" s="1105"/>
      <c r="E94" s="1106"/>
      <c r="F94" s="1092"/>
      <c r="G94" s="1109"/>
      <c r="H94" s="1102"/>
      <c r="I94" s="1102"/>
      <c r="J94" s="1110"/>
      <c r="K94" s="548" t="s">
        <v>647</v>
      </c>
      <c r="L94" s="1107"/>
      <c r="M94" s="1110"/>
      <c r="N94" s="1107"/>
      <c r="O94" s="1110"/>
    </row>
    <row r="95" spans="1:15" ht="118.8">
      <c r="A95" s="1094"/>
      <c r="B95" s="1097"/>
      <c r="C95" s="1100"/>
      <c r="D95" s="1105"/>
      <c r="E95" s="1106"/>
      <c r="F95" s="1092"/>
      <c r="G95" s="1109"/>
      <c r="H95" s="1102"/>
      <c r="I95" s="1102"/>
      <c r="J95" s="1110"/>
      <c r="K95" s="548" t="s">
        <v>648</v>
      </c>
      <c r="L95" s="542">
        <f>H91/2/2</f>
        <v>1.75E-3</v>
      </c>
      <c r="M95" s="548" t="s">
        <v>649</v>
      </c>
      <c r="N95" s="542" t="e">
        <f>#REF!</f>
        <v>#REF!</v>
      </c>
      <c r="O95" s="543" t="s">
        <v>650</v>
      </c>
    </row>
    <row r="96" spans="1:15" ht="68.25" customHeight="1">
      <c r="A96" s="1094"/>
      <c r="B96" s="1097"/>
      <c r="C96" s="1100"/>
      <c r="D96" s="1105"/>
      <c r="E96" s="1106"/>
      <c r="F96" s="1092"/>
      <c r="G96" s="1108" t="s">
        <v>571</v>
      </c>
      <c r="H96" s="1102">
        <v>1.0999999999999999E-2</v>
      </c>
      <c r="I96" s="1102" t="e">
        <f>SUM(N96:N98)</f>
        <v>#REF!</v>
      </c>
      <c r="J96" s="1110" t="s">
        <v>651</v>
      </c>
      <c r="K96" s="548" t="s">
        <v>652</v>
      </c>
      <c r="L96" s="542">
        <f>H96/2</f>
        <v>5.4999999999999997E-3</v>
      </c>
      <c r="M96" s="548" t="s">
        <v>653</v>
      </c>
      <c r="N96" s="549">
        <f>L96</f>
        <v>5.4999999999999997E-3</v>
      </c>
      <c r="O96" s="548" t="s">
        <v>654</v>
      </c>
    </row>
    <row r="97" spans="1:15" s="504" customFormat="1" ht="62.25" customHeight="1">
      <c r="A97" s="1094"/>
      <c r="B97" s="1097"/>
      <c r="C97" s="1100"/>
      <c r="D97" s="1105"/>
      <c r="E97" s="1106"/>
      <c r="F97" s="1092"/>
      <c r="G97" s="1109"/>
      <c r="H97" s="1102"/>
      <c r="I97" s="1102"/>
      <c r="J97" s="1110"/>
      <c r="K97" s="548" t="s">
        <v>655</v>
      </c>
      <c r="L97" s="1107">
        <f>H96/2</f>
        <v>5.4999999999999997E-3</v>
      </c>
      <c r="M97" s="1119" t="s">
        <v>656</v>
      </c>
      <c r="N97" s="1107" t="e">
        <f>#REF!+#REF!+#REF!</f>
        <v>#REF!</v>
      </c>
      <c r="O97" s="1119" t="s">
        <v>657</v>
      </c>
    </row>
    <row r="98" spans="1:15" ht="92.4">
      <c r="A98" s="1094"/>
      <c r="B98" s="1097"/>
      <c r="C98" s="1100"/>
      <c r="D98" s="1105"/>
      <c r="E98" s="1106"/>
      <c r="F98" s="1092"/>
      <c r="G98" s="1109"/>
      <c r="H98" s="1102"/>
      <c r="I98" s="1102"/>
      <c r="J98" s="1110"/>
      <c r="K98" s="548" t="s">
        <v>658</v>
      </c>
      <c r="L98" s="1107"/>
      <c r="M98" s="1158"/>
      <c r="N98" s="1107"/>
      <c r="O98" s="1158"/>
    </row>
    <row r="99" spans="1:15" ht="92.4">
      <c r="A99" s="1094"/>
      <c r="B99" s="1097"/>
      <c r="C99" s="1100"/>
      <c r="D99" s="1105"/>
      <c r="E99" s="1106"/>
      <c r="F99" s="1092"/>
      <c r="G99" s="1108" t="s">
        <v>572</v>
      </c>
      <c r="H99" s="1102">
        <v>1.4999999999999999E-2</v>
      </c>
      <c r="I99" s="1102" t="e">
        <f>SUM(N99:N103)</f>
        <v>#REF!</v>
      </c>
      <c r="J99" s="1110" t="s">
        <v>659</v>
      </c>
      <c r="K99" s="548" t="s">
        <v>660</v>
      </c>
      <c r="L99" s="542">
        <f>H99/2/2</f>
        <v>3.7499999999999999E-3</v>
      </c>
      <c r="M99" s="548" t="s">
        <v>661</v>
      </c>
      <c r="N99" s="549">
        <f>L99</f>
        <v>3.7499999999999999E-3</v>
      </c>
      <c r="O99" s="548" t="s">
        <v>662</v>
      </c>
    </row>
    <row r="100" spans="1:15" ht="132">
      <c r="A100" s="1094"/>
      <c r="B100" s="1097"/>
      <c r="C100" s="1100"/>
      <c r="D100" s="1105"/>
      <c r="E100" s="1106"/>
      <c r="F100" s="1092"/>
      <c r="G100" s="1109"/>
      <c r="H100" s="1102"/>
      <c r="I100" s="1102"/>
      <c r="J100" s="1110"/>
      <c r="K100" s="548" t="s">
        <v>663</v>
      </c>
      <c r="L100" s="542">
        <f>H99/2/2</f>
        <v>3.7499999999999999E-3</v>
      </c>
      <c r="M100" s="548" t="s">
        <v>664</v>
      </c>
      <c r="N100" s="542" t="e">
        <f>#REF!</f>
        <v>#REF!</v>
      </c>
      <c r="O100" s="548" t="s">
        <v>665</v>
      </c>
    </row>
    <row r="101" spans="1:15" ht="132">
      <c r="A101" s="1094"/>
      <c r="B101" s="1097"/>
      <c r="C101" s="1100"/>
      <c r="D101" s="1105"/>
      <c r="E101" s="1106"/>
      <c r="F101" s="1092"/>
      <c r="G101" s="1109"/>
      <c r="H101" s="1102"/>
      <c r="I101" s="1102"/>
      <c r="J101" s="1110" t="s">
        <v>666</v>
      </c>
      <c r="K101" s="548" t="s">
        <v>667</v>
      </c>
      <c r="L101" s="542">
        <f>H99/2/3</f>
        <v>2.5000000000000001E-3</v>
      </c>
      <c r="M101" s="548" t="s">
        <v>668</v>
      </c>
      <c r="N101" s="549">
        <f>L101</f>
        <v>2.5000000000000001E-3</v>
      </c>
      <c r="O101" s="548" t="s">
        <v>669</v>
      </c>
    </row>
    <row r="102" spans="1:15" ht="118.8">
      <c r="A102" s="1094"/>
      <c r="B102" s="1097"/>
      <c r="C102" s="1100"/>
      <c r="D102" s="1105"/>
      <c r="E102" s="1106"/>
      <c r="F102" s="1092"/>
      <c r="G102" s="1109"/>
      <c r="H102" s="1102"/>
      <c r="I102" s="1102"/>
      <c r="J102" s="1110"/>
      <c r="K102" s="1119" t="s">
        <v>670</v>
      </c>
      <c r="L102" s="547">
        <f>H99/2/3</f>
        <v>2.5000000000000001E-3</v>
      </c>
      <c r="M102" s="548" t="s">
        <v>671</v>
      </c>
      <c r="N102" s="568">
        <v>0</v>
      </c>
      <c r="O102" s="548" t="s">
        <v>672</v>
      </c>
    </row>
    <row r="103" spans="1:15" ht="99.75" customHeight="1">
      <c r="A103" s="1095"/>
      <c r="B103" s="1098"/>
      <c r="C103" s="1101"/>
      <c r="D103" s="1105"/>
      <c r="E103" s="1106"/>
      <c r="F103" s="1092"/>
      <c r="G103" s="1109"/>
      <c r="H103" s="1102"/>
      <c r="I103" s="1102"/>
      <c r="J103" s="1110"/>
      <c r="K103" s="1119"/>
      <c r="L103" s="547">
        <f>H99/2/3</f>
        <v>2.5000000000000001E-3</v>
      </c>
      <c r="M103" s="548" t="s">
        <v>673</v>
      </c>
      <c r="N103" s="514" t="e">
        <f>#REF!</f>
        <v>#REF!</v>
      </c>
      <c r="O103" s="548" t="s">
        <v>674</v>
      </c>
    </row>
    <row r="104" spans="1:15">
      <c r="B104" s="524">
        <f>SUM(B11)</f>
        <v>0.2</v>
      </c>
      <c r="C104" s="524" t="e">
        <f>SUM(C11)</f>
        <v>#REF!</v>
      </c>
      <c r="E104" s="524">
        <f>SUM(E11:E103)</f>
        <v>0.2</v>
      </c>
      <c r="H104" s="517">
        <f>SUM(H11:H103)</f>
        <v>0.2</v>
      </c>
      <c r="I104" s="518" t="e">
        <f>SUM(I11:I103)</f>
        <v>#REF!</v>
      </c>
      <c r="J104" s="519"/>
      <c r="K104" s="516"/>
      <c r="L104" s="517">
        <f>SUM(L11:L103)</f>
        <v>0.20000000000000007</v>
      </c>
      <c r="M104" s="516"/>
      <c r="N104" s="518" t="e">
        <f>SUM(N11:N103)</f>
        <v>#REF!</v>
      </c>
      <c r="O104" s="516"/>
    </row>
    <row r="105" spans="1:15">
      <c r="H105" s="520"/>
      <c r="I105" s="520"/>
      <c r="J105" s="521"/>
      <c r="K105" s="520"/>
      <c r="L105" s="522"/>
      <c r="M105" s="520"/>
      <c r="N105" s="522"/>
      <c r="O105" s="520"/>
    </row>
    <row r="106" spans="1:15">
      <c r="A106" s="574" t="s">
        <v>766</v>
      </c>
      <c r="B106" s="575"/>
      <c r="C106" s="576" t="e">
        <f>C104/B104</f>
        <v>#REF!</v>
      </c>
      <c r="H106" s="520"/>
      <c r="I106" s="520"/>
      <c r="J106" s="521"/>
      <c r="K106" s="520"/>
      <c r="L106" s="522"/>
      <c r="M106" s="520"/>
      <c r="N106" s="520"/>
      <c r="O106" s="520"/>
    </row>
    <row r="1001" spans="50:50">
      <c r="AX1001" s="477" t="s">
        <v>439</v>
      </c>
    </row>
    <row r="1002" spans="50:50">
      <c r="AX1002" s="477" t="s">
        <v>440</v>
      </c>
    </row>
    <row r="1003" spans="50:50">
      <c r="AX1003" s="477" t="s">
        <v>441</v>
      </c>
    </row>
    <row r="1004" spans="50:50">
      <c r="AX1004" s="477" t="s">
        <v>91</v>
      </c>
    </row>
    <row r="1005" spans="50:50">
      <c r="AX1005" s="477" t="s">
        <v>92</v>
      </c>
    </row>
    <row r="1006" spans="50:50">
      <c r="AX1006" s="477" t="s">
        <v>129</v>
      </c>
    </row>
    <row r="1007" spans="50:50">
      <c r="AX1007" s="477" t="s">
        <v>442</v>
      </c>
    </row>
    <row r="1008" spans="50:50">
      <c r="AX1008" s="477" t="s">
        <v>443</v>
      </c>
    </row>
    <row r="1009" spans="50:50">
      <c r="AX1009" s="477" t="s">
        <v>142</v>
      </c>
    </row>
    <row r="1010" spans="50:50">
      <c r="AX1010" s="477" t="s">
        <v>444</v>
      </c>
    </row>
    <row r="1011" spans="50:50">
      <c r="AX1011" s="477" t="s">
        <v>445</v>
      </c>
    </row>
    <row r="1012" spans="50:50">
      <c r="AX1012" s="477" t="s">
        <v>446</v>
      </c>
    </row>
    <row r="1013" spans="50:50">
      <c r="AX1013" s="477" t="s">
        <v>447</v>
      </c>
    </row>
    <row r="1014" spans="50:50">
      <c r="AX1014" s="477" t="s">
        <v>448</v>
      </c>
    </row>
  </sheetData>
  <mergeCells count="186">
    <mergeCell ref="N91:N92"/>
    <mergeCell ref="O91:O92"/>
    <mergeCell ref="N97:N98"/>
    <mergeCell ref="O97:O98"/>
    <mergeCell ref="J96:J98"/>
    <mergeCell ref="L97:L98"/>
    <mergeCell ref="M97:M98"/>
    <mergeCell ref="G99:G103"/>
    <mergeCell ref="H99:H103"/>
    <mergeCell ref="I99:I103"/>
    <mergeCell ref="J99:J100"/>
    <mergeCell ref="J101:J103"/>
    <mergeCell ref="K102:K103"/>
    <mergeCell ref="G96:G98"/>
    <mergeCell ref="H96:H98"/>
    <mergeCell ref="I96:I98"/>
    <mergeCell ref="G91:G95"/>
    <mergeCell ref="H91:H95"/>
    <mergeCell ref="I91:I95"/>
    <mergeCell ref="J93:J95"/>
    <mergeCell ref="L93:L94"/>
    <mergeCell ref="M93:M94"/>
    <mergeCell ref="J91:J92"/>
    <mergeCell ref="L91:L92"/>
    <mergeCell ref="N87:N88"/>
    <mergeCell ref="O87:O88"/>
    <mergeCell ref="L87:L88"/>
    <mergeCell ref="M87:M88"/>
    <mergeCell ref="M75:M77"/>
    <mergeCell ref="O75:O77"/>
    <mergeCell ref="J75:J77"/>
    <mergeCell ref="G87:G90"/>
    <mergeCell ref="H87:H90"/>
    <mergeCell ref="G75:G86"/>
    <mergeCell ref="H75:H86"/>
    <mergeCell ref="I75:I86"/>
    <mergeCell ref="M78:M80"/>
    <mergeCell ref="J87:J90"/>
    <mergeCell ref="M91:M92"/>
    <mergeCell ref="N30:N34"/>
    <mergeCell ref="J32:J34"/>
    <mergeCell ref="M26:M27"/>
    <mergeCell ref="N26:N27"/>
    <mergeCell ref="O26:O27"/>
    <mergeCell ref="J28:J29"/>
    <mergeCell ref="M28:M29"/>
    <mergeCell ref="O30:O34"/>
    <mergeCell ref="K45:K46"/>
    <mergeCell ref="M45:M46"/>
    <mergeCell ref="J39:J42"/>
    <mergeCell ref="L39:L40"/>
    <mergeCell ref="M39:M42"/>
    <mergeCell ref="N39:N40"/>
    <mergeCell ref="O39:O40"/>
    <mergeCell ref="L41:L42"/>
    <mergeCell ref="N41:N42"/>
    <mergeCell ref="O41:O42"/>
    <mergeCell ref="O61:O62"/>
    <mergeCell ref="O57:O59"/>
    <mergeCell ref="N35:N36"/>
    <mergeCell ref="O35:O36"/>
    <mergeCell ref="M48:M49"/>
    <mergeCell ref="N20:N21"/>
    <mergeCell ref="O20:O21"/>
    <mergeCell ref="D22:D34"/>
    <mergeCell ref="E22:E34"/>
    <mergeCell ref="F22:F34"/>
    <mergeCell ref="G22:G25"/>
    <mergeCell ref="H22:H25"/>
    <mergeCell ref="I22:I25"/>
    <mergeCell ref="G30:G34"/>
    <mergeCell ref="H30:H34"/>
    <mergeCell ref="I30:I34"/>
    <mergeCell ref="J22:J23"/>
    <mergeCell ref="M22:M23"/>
    <mergeCell ref="O22:O23"/>
    <mergeCell ref="J24:J25"/>
    <mergeCell ref="M24:M25"/>
    <mergeCell ref="G26:G29"/>
    <mergeCell ref="H26:H29"/>
    <mergeCell ref="I26:I29"/>
    <mergeCell ref="J26:J27"/>
    <mergeCell ref="L26:L27"/>
    <mergeCell ref="J30:J31"/>
    <mergeCell ref="L30:L34"/>
    <mergeCell ref="M30:M34"/>
    <mergeCell ref="N18:N19"/>
    <mergeCell ref="G11:G17"/>
    <mergeCell ref="H11:H17"/>
    <mergeCell ref="I11:I17"/>
    <mergeCell ref="J11:J13"/>
    <mergeCell ref="M11:M12"/>
    <mergeCell ref="K12:K13"/>
    <mergeCell ref="J14:J17"/>
    <mergeCell ref="O18:O19"/>
    <mergeCell ref="I61:I65"/>
    <mergeCell ref="G66:G74"/>
    <mergeCell ref="J43:J47"/>
    <mergeCell ref="M43:M44"/>
    <mergeCell ref="J18:J19"/>
    <mergeCell ref="L18:L19"/>
    <mergeCell ref="M18:M19"/>
    <mergeCell ref="J20:J21"/>
    <mergeCell ref="L20:L21"/>
    <mergeCell ref="M20:M21"/>
    <mergeCell ref="J66:J67"/>
    <mergeCell ref="I48:I49"/>
    <mergeCell ref="I50:I60"/>
    <mergeCell ref="G50:G60"/>
    <mergeCell ref="M57:M60"/>
    <mergeCell ref="L57:L59"/>
    <mergeCell ref="G48:G49"/>
    <mergeCell ref="J35:J38"/>
    <mergeCell ref="L35:L36"/>
    <mergeCell ref="M35:M38"/>
    <mergeCell ref="K37:K38"/>
    <mergeCell ref="J48:J49"/>
    <mergeCell ref="O50:O51"/>
    <mergeCell ref="L52:L53"/>
    <mergeCell ref="O52:O53"/>
    <mergeCell ref="J54:J56"/>
    <mergeCell ref="L55:L56"/>
    <mergeCell ref="M55:M56"/>
    <mergeCell ref="O55:O56"/>
    <mergeCell ref="N50:N51"/>
    <mergeCell ref="G35:G47"/>
    <mergeCell ref="N52:N53"/>
    <mergeCell ref="N55:N56"/>
    <mergeCell ref="A1:O5"/>
    <mergeCell ref="A6:D6"/>
    <mergeCell ref="E6:H6"/>
    <mergeCell ref="J6:J7"/>
    <mergeCell ref="K6:O7"/>
    <mergeCell ref="A7:D7"/>
    <mergeCell ref="E7:H7"/>
    <mergeCell ref="A8:D8"/>
    <mergeCell ref="E8:H8"/>
    <mergeCell ref="K8:O8"/>
    <mergeCell ref="O63:O65"/>
    <mergeCell ref="A9:O9"/>
    <mergeCell ref="D11:D21"/>
    <mergeCell ref="E11:E21"/>
    <mergeCell ref="N93:N94"/>
    <mergeCell ref="O93:O94"/>
    <mergeCell ref="O79:O80"/>
    <mergeCell ref="J78:J80"/>
    <mergeCell ref="J81:J86"/>
    <mergeCell ref="K81:K84"/>
    <mergeCell ref="J50:J53"/>
    <mergeCell ref="L50:L51"/>
    <mergeCell ref="J63:J65"/>
    <mergeCell ref="L63:L65"/>
    <mergeCell ref="M63:M65"/>
    <mergeCell ref="J68:J74"/>
    <mergeCell ref="M68:M74"/>
    <mergeCell ref="M50:M53"/>
    <mergeCell ref="J61:J62"/>
    <mergeCell ref="L61:L62"/>
    <mergeCell ref="M61:M62"/>
    <mergeCell ref="J57:J60"/>
    <mergeCell ref="F11:F21"/>
    <mergeCell ref="N61:N62"/>
    <mergeCell ref="N57:N59"/>
    <mergeCell ref="N76:N77"/>
    <mergeCell ref="F35:F90"/>
    <mergeCell ref="F91:F103"/>
    <mergeCell ref="A11:A103"/>
    <mergeCell ref="B11:B103"/>
    <mergeCell ref="C11:C103"/>
    <mergeCell ref="H66:H74"/>
    <mergeCell ref="I66:I74"/>
    <mergeCell ref="H50:H60"/>
    <mergeCell ref="I87:I90"/>
    <mergeCell ref="G18:G21"/>
    <mergeCell ref="H18:H21"/>
    <mergeCell ref="I18:I21"/>
    <mergeCell ref="D35:D90"/>
    <mergeCell ref="E35:E90"/>
    <mergeCell ref="E91:E103"/>
    <mergeCell ref="D91:D103"/>
    <mergeCell ref="H48:H49"/>
    <mergeCell ref="N63:N65"/>
    <mergeCell ref="H35:H47"/>
    <mergeCell ref="I35:I47"/>
    <mergeCell ref="G61:G65"/>
    <mergeCell ref="H61:H65"/>
  </mergeCells>
  <pageMargins left="0.47244094488188981" right="0.16" top="0.19685039370078741" bottom="0.31496062992125984" header="0.15748031496062992" footer="0.31496062992125984"/>
  <pageSetup paperSize="9" scale="50" orientation="portrait" r:id="rId1"/>
  <headerFooter>
    <oddHeader>&amp;R&amp;G</oddHeader>
    <oddFooter>&amp;R&amp;G</oddFooter>
  </headerFooter>
  <legacyDrawing r:id="rId2"/>
  <legacyDrawingHF r:id="rId3"/>
</worksheet>
</file>

<file path=xl/worksheets/sheet4.xml><?xml version="1.0" encoding="utf-8"?>
<worksheet xmlns="http://schemas.openxmlformats.org/spreadsheetml/2006/main" xmlns:r="http://schemas.openxmlformats.org/officeDocument/2006/relationships">
  <sheetPr>
    <tabColor rgb="FF99CC00"/>
  </sheetPr>
  <dimension ref="A1:AQ944"/>
  <sheetViews>
    <sheetView zoomScale="60" zoomScaleNormal="60" workbookViewId="0">
      <selection activeCell="E15" sqref="E15:E17"/>
    </sheetView>
  </sheetViews>
  <sheetFormatPr baseColWidth="10" defaultColWidth="11.54296875" defaultRowHeight="14.4"/>
  <cols>
    <col min="1" max="1" width="11" style="477" customWidth="1"/>
    <col min="2" max="2" width="6.36328125" style="477" customWidth="1"/>
    <col min="3" max="4" width="8.54296875" style="477" customWidth="1"/>
    <col min="5" max="5" width="22.81640625" style="477" customWidth="1"/>
    <col min="6" max="6" width="6.36328125" style="477" customWidth="1"/>
    <col min="7" max="7" width="6.6328125" style="477" customWidth="1"/>
    <col min="8" max="8" width="8.36328125" style="477" customWidth="1"/>
    <col min="9" max="9" width="23.453125" style="477" customWidth="1"/>
    <col min="10" max="11" width="8.1796875" style="477" customWidth="1"/>
    <col min="12" max="13" width="11.54296875" style="477"/>
    <col min="14" max="14" width="12.1796875" style="477" hidden="1" customWidth="1"/>
    <col min="15" max="15" width="0" style="477" hidden="1" customWidth="1"/>
    <col min="16" max="42" width="11.54296875" style="477"/>
    <col min="43" max="43" width="28.6328125" style="477" bestFit="1" customWidth="1"/>
    <col min="44" max="256" width="11.54296875" style="477"/>
    <col min="257" max="257" width="11" style="477" customWidth="1"/>
    <col min="258" max="258" width="6.36328125" style="477" customWidth="1"/>
    <col min="259" max="260" width="8.54296875" style="477" customWidth="1"/>
    <col min="261" max="261" width="22.81640625" style="477" customWidth="1"/>
    <col min="262" max="264" width="6.36328125" style="477" customWidth="1"/>
    <col min="265" max="265" width="23.453125" style="477" customWidth="1"/>
    <col min="266" max="266" width="6.90625" style="477" customWidth="1"/>
    <col min="267" max="267" width="8.1796875" style="477" customWidth="1"/>
    <col min="268" max="269" width="11.54296875" style="477"/>
    <col min="270" max="271" width="0" style="477" hidden="1" customWidth="1"/>
    <col min="272" max="298" width="11.54296875" style="477"/>
    <col min="299" max="299" width="28.6328125" style="477" bestFit="1" customWidth="1"/>
    <col min="300" max="512" width="11.54296875" style="477"/>
    <col min="513" max="513" width="11" style="477" customWidth="1"/>
    <col min="514" max="514" width="6.36328125" style="477" customWidth="1"/>
    <col min="515" max="516" width="8.54296875" style="477" customWidth="1"/>
    <col min="517" max="517" width="22.81640625" style="477" customWidth="1"/>
    <col min="518" max="520" width="6.36328125" style="477" customWidth="1"/>
    <col min="521" max="521" width="23.453125" style="477" customWidth="1"/>
    <col min="522" max="522" width="6.90625" style="477" customWidth="1"/>
    <col min="523" max="523" width="8.1796875" style="477" customWidth="1"/>
    <col min="524" max="525" width="11.54296875" style="477"/>
    <col min="526" max="527" width="0" style="477" hidden="1" customWidth="1"/>
    <col min="528" max="554" width="11.54296875" style="477"/>
    <col min="555" max="555" width="28.6328125" style="477" bestFit="1" customWidth="1"/>
    <col min="556" max="768" width="11.54296875" style="477"/>
    <col min="769" max="769" width="11" style="477" customWidth="1"/>
    <col min="770" max="770" width="6.36328125" style="477" customWidth="1"/>
    <col min="771" max="772" width="8.54296875" style="477" customWidth="1"/>
    <col min="773" max="773" width="22.81640625" style="477" customWidth="1"/>
    <col min="774" max="776" width="6.36328125" style="477" customWidth="1"/>
    <col min="777" max="777" width="23.453125" style="477" customWidth="1"/>
    <col min="778" max="778" width="6.90625" style="477" customWidth="1"/>
    <col min="779" max="779" width="8.1796875" style="477" customWidth="1"/>
    <col min="780" max="781" width="11.54296875" style="477"/>
    <col min="782" max="783" width="0" style="477" hidden="1" customWidth="1"/>
    <col min="784" max="810" width="11.54296875" style="477"/>
    <col min="811" max="811" width="28.6328125" style="477" bestFit="1" customWidth="1"/>
    <col min="812" max="1024" width="11.54296875" style="477"/>
    <col min="1025" max="1025" width="11" style="477" customWidth="1"/>
    <col min="1026" max="1026" width="6.36328125" style="477" customWidth="1"/>
    <col min="1027" max="1028" width="8.54296875" style="477" customWidth="1"/>
    <col min="1029" max="1029" width="22.81640625" style="477" customWidth="1"/>
    <col min="1030" max="1032" width="6.36328125" style="477" customWidth="1"/>
    <col min="1033" max="1033" width="23.453125" style="477" customWidth="1"/>
    <col min="1034" max="1034" width="6.90625" style="477" customWidth="1"/>
    <col min="1035" max="1035" width="8.1796875" style="477" customWidth="1"/>
    <col min="1036" max="1037" width="11.54296875" style="477"/>
    <col min="1038" max="1039" width="0" style="477" hidden="1" customWidth="1"/>
    <col min="1040" max="1066" width="11.54296875" style="477"/>
    <col min="1067" max="1067" width="28.6328125" style="477" bestFit="1" customWidth="1"/>
    <col min="1068" max="1280" width="11.54296875" style="477"/>
    <col min="1281" max="1281" width="11" style="477" customWidth="1"/>
    <col min="1282" max="1282" width="6.36328125" style="477" customWidth="1"/>
    <col min="1283" max="1284" width="8.54296875" style="477" customWidth="1"/>
    <col min="1285" max="1285" width="22.81640625" style="477" customWidth="1"/>
    <col min="1286" max="1288" width="6.36328125" style="477" customWidth="1"/>
    <col min="1289" max="1289" width="23.453125" style="477" customWidth="1"/>
    <col min="1290" max="1290" width="6.90625" style="477" customWidth="1"/>
    <col min="1291" max="1291" width="8.1796875" style="477" customWidth="1"/>
    <col min="1292" max="1293" width="11.54296875" style="477"/>
    <col min="1294" max="1295" width="0" style="477" hidden="1" customWidth="1"/>
    <col min="1296" max="1322" width="11.54296875" style="477"/>
    <col min="1323" max="1323" width="28.6328125" style="477" bestFit="1" customWidth="1"/>
    <col min="1324" max="1536" width="11.54296875" style="477"/>
    <col min="1537" max="1537" width="11" style="477" customWidth="1"/>
    <col min="1538" max="1538" width="6.36328125" style="477" customWidth="1"/>
    <col min="1539" max="1540" width="8.54296875" style="477" customWidth="1"/>
    <col min="1541" max="1541" width="22.81640625" style="477" customWidth="1"/>
    <col min="1542" max="1544" width="6.36328125" style="477" customWidth="1"/>
    <col min="1545" max="1545" width="23.453125" style="477" customWidth="1"/>
    <col min="1546" max="1546" width="6.90625" style="477" customWidth="1"/>
    <col min="1547" max="1547" width="8.1796875" style="477" customWidth="1"/>
    <col min="1548" max="1549" width="11.54296875" style="477"/>
    <col min="1550" max="1551" width="0" style="477" hidden="1" customWidth="1"/>
    <col min="1552" max="1578" width="11.54296875" style="477"/>
    <col min="1579" max="1579" width="28.6328125" style="477" bestFit="1" customWidth="1"/>
    <col min="1580" max="1792" width="11.54296875" style="477"/>
    <col min="1793" max="1793" width="11" style="477" customWidth="1"/>
    <col min="1794" max="1794" width="6.36328125" style="477" customWidth="1"/>
    <col min="1795" max="1796" width="8.54296875" style="477" customWidth="1"/>
    <col min="1797" max="1797" width="22.81640625" style="477" customWidth="1"/>
    <col min="1798" max="1800" width="6.36328125" style="477" customWidth="1"/>
    <col min="1801" max="1801" width="23.453125" style="477" customWidth="1"/>
    <col min="1802" max="1802" width="6.90625" style="477" customWidth="1"/>
    <col min="1803" max="1803" width="8.1796875" style="477" customWidth="1"/>
    <col min="1804" max="1805" width="11.54296875" style="477"/>
    <col min="1806" max="1807" width="0" style="477" hidden="1" customWidth="1"/>
    <col min="1808" max="1834" width="11.54296875" style="477"/>
    <col min="1835" max="1835" width="28.6328125" style="477" bestFit="1" customWidth="1"/>
    <col min="1836" max="2048" width="11.54296875" style="477"/>
    <col min="2049" max="2049" width="11" style="477" customWidth="1"/>
    <col min="2050" max="2050" width="6.36328125" style="477" customWidth="1"/>
    <col min="2051" max="2052" width="8.54296875" style="477" customWidth="1"/>
    <col min="2053" max="2053" width="22.81640625" style="477" customWidth="1"/>
    <col min="2054" max="2056" width="6.36328125" style="477" customWidth="1"/>
    <col min="2057" max="2057" width="23.453125" style="477" customWidth="1"/>
    <col min="2058" max="2058" width="6.90625" style="477" customWidth="1"/>
    <col min="2059" max="2059" width="8.1796875" style="477" customWidth="1"/>
    <col min="2060" max="2061" width="11.54296875" style="477"/>
    <col min="2062" max="2063" width="0" style="477" hidden="1" customWidth="1"/>
    <col min="2064" max="2090" width="11.54296875" style="477"/>
    <col min="2091" max="2091" width="28.6328125" style="477" bestFit="1" customWidth="1"/>
    <col min="2092" max="2304" width="11.54296875" style="477"/>
    <col min="2305" max="2305" width="11" style="477" customWidth="1"/>
    <col min="2306" max="2306" width="6.36328125" style="477" customWidth="1"/>
    <col min="2307" max="2308" width="8.54296875" style="477" customWidth="1"/>
    <col min="2309" max="2309" width="22.81640625" style="477" customWidth="1"/>
    <col min="2310" max="2312" width="6.36328125" style="477" customWidth="1"/>
    <col min="2313" max="2313" width="23.453125" style="477" customWidth="1"/>
    <col min="2314" max="2314" width="6.90625" style="477" customWidth="1"/>
    <col min="2315" max="2315" width="8.1796875" style="477" customWidth="1"/>
    <col min="2316" max="2317" width="11.54296875" style="477"/>
    <col min="2318" max="2319" width="0" style="477" hidden="1" customWidth="1"/>
    <col min="2320" max="2346" width="11.54296875" style="477"/>
    <col min="2347" max="2347" width="28.6328125" style="477" bestFit="1" customWidth="1"/>
    <col min="2348" max="2560" width="11.54296875" style="477"/>
    <col min="2561" max="2561" width="11" style="477" customWidth="1"/>
    <col min="2562" max="2562" width="6.36328125" style="477" customWidth="1"/>
    <col min="2563" max="2564" width="8.54296875" style="477" customWidth="1"/>
    <col min="2565" max="2565" width="22.81640625" style="477" customWidth="1"/>
    <col min="2566" max="2568" width="6.36328125" style="477" customWidth="1"/>
    <col min="2569" max="2569" width="23.453125" style="477" customWidth="1"/>
    <col min="2570" max="2570" width="6.90625" style="477" customWidth="1"/>
    <col min="2571" max="2571" width="8.1796875" style="477" customWidth="1"/>
    <col min="2572" max="2573" width="11.54296875" style="477"/>
    <col min="2574" max="2575" width="0" style="477" hidden="1" customWidth="1"/>
    <col min="2576" max="2602" width="11.54296875" style="477"/>
    <col min="2603" max="2603" width="28.6328125" style="477" bestFit="1" customWidth="1"/>
    <col min="2604" max="2816" width="11.54296875" style="477"/>
    <col min="2817" max="2817" width="11" style="477" customWidth="1"/>
    <col min="2818" max="2818" width="6.36328125" style="477" customWidth="1"/>
    <col min="2819" max="2820" width="8.54296875" style="477" customWidth="1"/>
    <col min="2821" max="2821" width="22.81640625" style="477" customWidth="1"/>
    <col min="2822" max="2824" width="6.36328125" style="477" customWidth="1"/>
    <col min="2825" max="2825" width="23.453125" style="477" customWidth="1"/>
    <col min="2826" max="2826" width="6.90625" style="477" customWidth="1"/>
    <col min="2827" max="2827" width="8.1796875" style="477" customWidth="1"/>
    <col min="2828" max="2829" width="11.54296875" style="477"/>
    <col min="2830" max="2831" width="0" style="477" hidden="1" customWidth="1"/>
    <col min="2832" max="2858" width="11.54296875" style="477"/>
    <col min="2859" max="2859" width="28.6328125" style="477" bestFit="1" customWidth="1"/>
    <col min="2860" max="3072" width="11.54296875" style="477"/>
    <col min="3073" max="3073" width="11" style="477" customWidth="1"/>
    <col min="3074" max="3074" width="6.36328125" style="477" customWidth="1"/>
    <col min="3075" max="3076" width="8.54296875" style="477" customWidth="1"/>
    <col min="3077" max="3077" width="22.81640625" style="477" customWidth="1"/>
    <col min="3078" max="3080" width="6.36328125" style="477" customWidth="1"/>
    <col min="3081" max="3081" width="23.453125" style="477" customWidth="1"/>
    <col min="3082" max="3082" width="6.90625" style="477" customWidth="1"/>
    <col min="3083" max="3083" width="8.1796875" style="477" customWidth="1"/>
    <col min="3084" max="3085" width="11.54296875" style="477"/>
    <col min="3086" max="3087" width="0" style="477" hidden="1" customWidth="1"/>
    <col min="3088" max="3114" width="11.54296875" style="477"/>
    <col min="3115" max="3115" width="28.6328125" style="477" bestFit="1" customWidth="1"/>
    <col min="3116" max="3328" width="11.54296875" style="477"/>
    <col min="3329" max="3329" width="11" style="477" customWidth="1"/>
    <col min="3330" max="3330" width="6.36328125" style="477" customWidth="1"/>
    <col min="3331" max="3332" width="8.54296875" style="477" customWidth="1"/>
    <col min="3333" max="3333" width="22.81640625" style="477" customWidth="1"/>
    <col min="3334" max="3336" width="6.36328125" style="477" customWidth="1"/>
    <col min="3337" max="3337" width="23.453125" style="477" customWidth="1"/>
    <col min="3338" max="3338" width="6.90625" style="477" customWidth="1"/>
    <col min="3339" max="3339" width="8.1796875" style="477" customWidth="1"/>
    <col min="3340" max="3341" width="11.54296875" style="477"/>
    <col min="3342" max="3343" width="0" style="477" hidden="1" customWidth="1"/>
    <col min="3344" max="3370" width="11.54296875" style="477"/>
    <col min="3371" max="3371" width="28.6328125" style="477" bestFit="1" customWidth="1"/>
    <col min="3372" max="3584" width="11.54296875" style="477"/>
    <col min="3585" max="3585" width="11" style="477" customWidth="1"/>
    <col min="3586" max="3586" width="6.36328125" style="477" customWidth="1"/>
    <col min="3587" max="3588" width="8.54296875" style="477" customWidth="1"/>
    <col min="3589" max="3589" width="22.81640625" style="477" customWidth="1"/>
    <col min="3590" max="3592" width="6.36328125" style="477" customWidth="1"/>
    <col min="3593" max="3593" width="23.453125" style="477" customWidth="1"/>
    <col min="3594" max="3594" width="6.90625" style="477" customWidth="1"/>
    <col min="3595" max="3595" width="8.1796875" style="477" customWidth="1"/>
    <col min="3596" max="3597" width="11.54296875" style="477"/>
    <col min="3598" max="3599" width="0" style="477" hidden="1" customWidth="1"/>
    <col min="3600" max="3626" width="11.54296875" style="477"/>
    <col min="3627" max="3627" width="28.6328125" style="477" bestFit="1" customWidth="1"/>
    <col min="3628" max="3840" width="11.54296875" style="477"/>
    <col min="3841" max="3841" width="11" style="477" customWidth="1"/>
    <col min="3842" max="3842" width="6.36328125" style="477" customWidth="1"/>
    <col min="3843" max="3844" width="8.54296875" style="477" customWidth="1"/>
    <col min="3845" max="3845" width="22.81640625" style="477" customWidth="1"/>
    <col min="3846" max="3848" width="6.36328125" style="477" customWidth="1"/>
    <col min="3849" max="3849" width="23.453125" style="477" customWidth="1"/>
    <col min="3850" max="3850" width="6.90625" style="477" customWidth="1"/>
    <col min="3851" max="3851" width="8.1796875" style="477" customWidth="1"/>
    <col min="3852" max="3853" width="11.54296875" style="477"/>
    <col min="3854" max="3855" width="0" style="477" hidden="1" customWidth="1"/>
    <col min="3856" max="3882" width="11.54296875" style="477"/>
    <col min="3883" max="3883" width="28.6328125" style="477" bestFit="1" customWidth="1"/>
    <col min="3884" max="4096" width="11.54296875" style="477"/>
    <col min="4097" max="4097" width="11" style="477" customWidth="1"/>
    <col min="4098" max="4098" width="6.36328125" style="477" customWidth="1"/>
    <col min="4099" max="4100" width="8.54296875" style="477" customWidth="1"/>
    <col min="4101" max="4101" width="22.81640625" style="477" customWidth="1"/>
    <col min="4102" max="4104" width="6.36328125" style="477" customWidth="1"/>
    <col min="4105" max="4105" width="23.453125" style="477" customWidth="1"/>
    <col min="4106" max="4106" width="6.90625" style="477" customWidth="1"/>
    <col min="4107" max="4107" width="8.1796875" style="477" customWidth="1"/>
    <col min="4108" max="4109" width="11.54296875" style="477"/>
    <col min="4110" max="4111" width="0" style="477" hidden="1" customWidth="1"/>
    <col min="4112" max="4138" width="11.54296875" style="477"/>
    <col min="4139" max="4139" width="28.6328125" style="477" bestFit="1" customWidth="1"/>
    <col min="4140" max="4352" width="11.54296875" style="477"/>
    <col min="4353" max="4353" width="11" style="477" customWidth="1"/>
    <col min="4354" max="4354" width="6.36328125" style="477" customWidth="1"/>
    <col min="4355" max="4356" width="8.54296875" style="477" customWidth="1"/>
    <col min="4357" max="4357" width="22.81640625" style="477" customWidth="1"/>
    <col min="4358" max="4360" width="6.36328125" style="477" customWidth="1"/>
    <col min="4361" max="4361" width="23.453125" style="477" customWidth="1"/>
    <col min="4362" max="4362" width="6.90625" style="477" customWidth="1"/>
    <col min="4363" max="4363" width="8.1796875" style="477" customWidth="1"/>
    <col min="4364" max="4365" width="11.54296875" style="477"/>
    <col min="4366" max="4367" width="0" style="477" hidden="1" customWidth="1"/>
    <col min="4368" max="4394" width="11.54296875" style="477"/>
    <col min="4395" max="4395" width="28.6328125" style="477" bestFit="1" customWidth="1"/>
    <col min="4396" max="4608" width="11.54296875" style="477"/>
    <col min="4609" max="4609" width="11" style="477" customWidth="1"/>
    <col min="4610" max="4610" width="6.36328125" style="477" customWidth="1"/>
    <col min="4611" max="4612" width="8.54296875" style="477" customWidth="1"/>
    <col min="4613" max="4613" width="22.81640625" style="477" customWidth="1"/>
    <col min="4614" max="4616" width="6.36328125" style="477" customWidth="1"/>
    <col min="4617" max="4617" width="23.453125" style="477" customWidth="1"/>
    <col min="4618" max="4618" width="6.90625" style="477" customWidth="1"/>
    <col min="4619" max="4619" width="8.1796875" style="477" customWidth="1"/>
    <col min="4620" max="4621" width="11.54296875" style="477"/>
    <col min="4622" max="4623" width="0" style="477" hidden="1" customWidth="1"/>
    <col min="4624" max="4650" width="11.54296875" style="477"/>
    <col min="4651" max="4651" width="28.6328125" style="477" bestFit="1" customWidth="1"/>
    <col min="4652" max="4864" width="11.54296875" style="477"/>
    <col min="4865" max="4865" width="11" style="477" customWidth="1"/>
    <col min="4866" max="4866" width="6.36328125" style="477" customWidth="1"/>
    <col min="4867" max="4868" width="8.54296875" style="477" customWidth="1"/>
    <col min="4869" max="4869" width="22.81640625" style="477" customWidth="1"/>
    <col min="4870" max="4872" width="6.36328125" style="477" customWidth="1"/>
    <col min="4873" max="4873" width="23.453125" style="477" customWidth="1"/>
    <col min="4874" max="4874" width="6.90625" style="477" customWidth="1"/>
    <col min="4875" max="4875" width="8.1796875" style="477" customWidth="1"/>
    <col min="4876" max="4877" width="11.54296875" style="477"/>
    <col min="4878" max="4879" width="0" style="477" hidden="1" customWidth="1"/>
    <col min="4880" max="4906" width="11.54296875" style="477"/>
    <col min="4907" max="4907" width="28.6328125" style="477" bestFit="1" customWidth="1"/>
    <col min="4908" max="5120" width="11.54296875" style="477"/>
    <col min="5121" max="5121" width="11" style="477" customWidth="1"/>
    <col min="5122" max="5122" width="6.36328125" style="477" customWidth="1"/>
    <col min="5123" max="5124" width="8.54296875" style="477" customWidth="1"/>
    <col min="5125" max="5125" width="22.81640625" style="477" customWidth="1"/>
    <col min="5126" max="5128" width="6.36328125" style="477" customWidth="1"/>
    <col min="5129" max="5129" width="23.453125" style="477" customWidth="1"/>
    <col min="5130" max="5130" width="6.90625" style="477" customWidth="1"/>
    <col min="5131" max="5131" width="8.1796875" style="477" customWidth="1"/>
    <col min="5132" max="5133" width="11.54296875" style="477"/>
    <col min="5134" max="5135" width="0" style="477" hidden="1" customWidth="1"/>
    <col min="5136" max="5162" width="11.54296875" style="477"/>
    <col min="5163" max="5163" width="28.6328125" style="477" bestFit="1" customWidth="1"/>
    <col min="5164" max="5376" width="11.54296875" style="477"/>
    <col min="5377" max="5377" width="11" style="477" customWidth="1"/>
    <col min="5378" max="5378" width="6.36328125" style="477" customWidth="1"/>
    <col min="5379" max="5380" width="8.54296875" style="477" customWidth="1"/>
    <col min="5381" max="5381" width="22.81640625" style="477" customWidth="1"/>
    <col min="5382" max="5384" width="6.36328125" style="477" customWidth="1"/>
    <col min="5385" max="5385" width="23.453125" style="477" customWidth="1"/>
    <col min="5386" max="5386" width="6.90625" style="477" customWidth="1"/>
    <col min="5387" max="5387" width="8.1796875" style="477" customWidth="1"/>
    <col min="5388" max="5389" width="11.54296875" style="477"/>
    <col min="5390" max="5391" width="0" style="477" hidden="1" customWidth="1"/>
    <col min="5392" max="5418" width="11.54296875" style="477"/>
    <col min="5419" max="5419" width="28.6328125" style="477" bestFit="1" customWidth="1"/>
    <col min="5420" max="5632" width="11.54296875" style="477"/>
    <col min="5633" max="5633" width="11" style="477" customWidth="1"/>
    <col min="5634" max="5634" width="6.36328125" style="477" customWidth="1"/>
    <col min="5635" max="5636" width="8.54296875" style="477" customWidth="1"/>
    <col min="5637" max="5637" width="22.81640625" style="477" customWidth="1"/>
    <col min="5638" max="5640" width="6.36328125" style="477" customWidth="1"/>
    <col min="5641" max="5641" width="23.453125" style="477" customWidth="1"/>
    <col min="5642" max="5642" width="6.90625" style="477" customWidth="1"/>
    <col min="5643" max="5643" width="8.1796875" style="477" customWidth="1"/>
    <col min="5644" max="5645" width="11.54296875" style="477"/>
    <col min="5646" max="5647" width="0" style="477" hidden="1" customWidth="1"/>
    <col min="5648" max="5674" width="11.54296875" style="477"/>
    <col min="5675" max="5675" width="28.6328125" style="477" bestFit="1" customWidth="1"/>
    <col min="5676" max="5888" width="11.54296875" style="477"/>
    <col min="5889" max="5889" width="11" style="477" customWidth="1"/>
    <col min="5890" max="5890" width="6.36328125" style="477" customWidth="1"/>
    <col min="5891" max="5892" width="8.54296875" style="477" customWidth="1"/>
    <col min="5893" max="5893" width="22.81640625" style="477" customWidth="1"/>
    <col min="5894" max="5896" width="6.36328125" style="477" customWidth="1"/>
    <col min="5897" max="5897" width="23.453125" style="477" customWidth="1"/>
    <col min="5898" max="5898" width="6.90625" style="477" customWidth="1"/>
    <col min="5899" max="5899" width="8.1796875" style="477" customWidth="1"/>
    <col min="5900" max="5901" width="11.54296875" style="477"/>
    <col min="5902" max="5903" width="0" style="477" hidden="1" customWidth="1"/>
    <col min="5904" max="5930" width="11.54296875" style="477"/>
    <col min="5931" max="5931" width="28.6328125" style="477" bestFit="1" customWidth="1"/>
    <col min="5932" max="6144" width="11.54296875" style="477"/>
    <col min="6145" max="6145" width="11" style="477" customWidth="1"/>
    <col min="6146" max="6146" width="6.36328125" style="477" customWidth="1"/>
    <col min="6147" max="6148" width="8.54296875" style="477" customWidth="1"/>
    <col min="6149" max="6149" width="22.81640625" style="477" customWidth="1"/>
    <col min="6150" max="6152" width="6.36328125" style="477" customWidth="1"/>
    <col min="6153" max="6153" width="23.453125" style="477" customWidth="1"/>
    <col min="6154" max="6154" width="6.90625" style="477" customWidth="1"/>
    <col min="6155" max="6155" width="8.1796875" style="477" customWidth="1"/>
    <col min="6156" max="6157" width="11.54296875" style="477"/>
    <col min="6158" max="6159" width="0" style="477" hidden="1" customWidth="1"/>
    <col min="6160" max="6186" width="11.54296875" style="477"/>
    <col min="6187" max="6187" width="28.6328125" style="477" bestFit="1" customWidth="1"/>
    <col min="6188" max="6400" width="11.54296875" style="477"/>
    <col min="6401" max="6401" width="11" style="477" customWidth="1"/>
    <col min="6402" max="6402" width="6.36328125" style="477" customWidth="1"/>
    <col min="6403" max="6404" width="8.54296875" style="477" customWidth="1"/>
    <col min="6405" max="6405" width="22.81640625" style="477" customWidth="1"/>
    <col min="6406" max="6408" width="6.36328125" style="477" customWidth="1"/>
    <col min="6409" max="6409" width="23.453125" style="477" customWidth="1"/>
    <col min="6410" max="6410" width="6.90625" style="477" customWidth="1"/>
    <col min="6411" max="6411" width="8.1796875" style="477" customWidth="1"/>
    <col min="6412" max="6413" width="11.54296875" style="477"/>
    <col min="6414" max="6415" width="0" style="477" hidden="1" customWidth="1"/>
    <col min="6416" max="6442" width="11.54296875" style="477"/>
    <col min="6443" max="6443" width="28.6328125" style="477" bestFit="1" customWidth="1"/>
    <col min="6444" max="6656" width="11.54296875" style="477"/>
    <col min="6657" max="6657" width="11" style="477" customWidth="1"/>
    <col min="6658" max="6658" width="6.36328125" style="477" customWidth="1"/>
    <col min="6659" max="6660" width="8.54296875" style="477" customWidth="1"/>
    <col min="6661" max="6661" width="22.81640625" style="477" customWidth="1"/>
    <col min="6662" max="6664" width="6.36328125" style="477" customWidth="1"/>
    <col min="6665" max="6665" width="23.453125" style="477" customWidth="1"/>
    <col min="6666" max="6666" width="6.90625" style="477" customWidth="1"/>
    <col min="6667" max="6667" width="8.1796875" style="477" customWidth="1"/>
    <col min="6668" max="6669" width="11.54296875" style="477"/>
    <col min="6670" max="6671" width="0" style="477" hidden="1" customWidth="1"/>
    <col min="6672" max="6698" width="11.54296875" style="477"/>
    <col min="6699" max="6699" width="28.6328125" style="477" bestFit="1" customWidth="1"/>
    <col min="6700" max="6912" width="11.54296875" style="477"/>
    <col min="6913" max="6913" width="11" style="477" customWidth="1"/>
    <col min="6914" max="6914" width="6.36328125" style="477" customWidth="1"/>
    <col min="6915" max="6916" width="8.54296875" style="477" customWidth="1"/>
    <col min="6917" max="6917" width="22.81640625" style="477" customWidth="1"/>
    <col min="6918" max="6920" width="6.36328125" style="477" customWidth="1"/>
    <col min="6921" max="6921" width="23.453125" style="477" customWidth="1"/>
    <col min="6922" max="6922" width="6.90625" style="477" customWidth="1"/>
    <col min="6923" max="6923" width="8.1796875" style="477" customWidth="1"/>
    <col min="6924" max="6925" width="11.54296875" style="477"/>
    <col min="6926" max="6927" width="0" style="477" hidden="1" customWidth="1"/>
    <col min="6928" max="6954" width="11.54296875" style="477"/>
    <col min="6955" max="6955" width="28.6328125" style="477" bestFit="1" customWidth="1"/>
    <col min="6956" max="7168" width="11.54296875" style="477"/>
    <col min="7169" max="7169" width="11" style="477" customWidth="1"/>
    <col min="7170" max="7170" width="6.36328125" style="477" customWidth="1"/>
    <col min="7171" max="7172" width="8.54296875" style="477" customWidth="1"/>
    <col min="7173" max="7173" width="22.81640625" style="477" customWidth="1"/>
    <col min="7174" max="7176" width="6.36328125" style="477" customWidth="1"/>
    <col min="7177" max="7177" width="23.453125" style="477" customWidth="1"/>
    <col min="7178" max="7178" width="6.90625" style="477" customWidth="1"/>
    <col min="7179" max="7179" width="8.1796875" style="477" customWidth="1"/>
    <col min="7180" max="7181" width="11.54296875" style="477"/>
    <col min="7182" max="7183" width="0" style="477" hidden="1" customWidth="1"/>
    <col min="7184" max="7210" width="11.54296875" style="477"/>
    <col min="7211" max="7211" width="28.6328125" style="477" bestFit="1" customWidth="1"/>
    <col min="7212" max="7424" width="11.54296875" style="477"/>
    <col min="7425" max="7425" width="11" style="477" customWidth="1"/>
    <col min="7426" max="7426" width="6.36328125" style="477" customWidth="1"/>
    <col min="7427" max="7428" width="8.54296875" style="477" customWidth="1"/>
    <col min="7429" max="7429" width="22.81640625" style="477" customWidth="1"/>
    <col min="7430" max="7432" width="6.36328125" style="477" customWidth="1"/>
    <col min="7433" max="7433" width="23.453125" style="477" customWidth="1"/>
    <col min="7434" max="7434" width="6.90625" style="477" customWidth="1"/>
    <col min="7435" max="7435" width="8.1796875" style="477" customWidth="1"/>
    <col min="7436" max="7437" width="11.54296875" style="477"/>
    <col min="7438" max="7439" width="0" style="477" hidden="1" customWidth="1"/>
    <col min="7440" max="7466" width="11.54296875" style="477"/>
    <col min="7467" max="7467" width="28.6328125" style="477" bestFit="1" customWidth="1"/>
    <col min="7468" max="7680" width="11.54296875" style="477"/>
    <col min="7681" max="7681" width="11" style="477" customWidth="1"/>
    <col min="7682" max="7682" width="6.36328125" style="477" customWidth="1"/>
    <col min="7683" max="7684" width="8.54296875" style="477" customWidth="1"/>
    <col min="7685" max="7685" width="22.81640625" style="477" customWidth="1"/>
    <col min="7686" max="7688" width="6.36328125" style="477" customWidth="1"/>
    <col min="7689" max="7689" width="23.453125" style="477" customWidth="1"/>
    <col min="7690" max="7690" width="6.90625" style="477" customWidth="1"/>
    <col min="7691" max="7691" width="8.1796875" style="477" customWidth="1"/>
    <col min="7692" max="7693" width="11.54296875" style="477"/>
    <col min="7694" max="7695" width="0" style="477" hidden="1" customWidth="1"/>
    <col min="7696" max="7722" width="11.54296875" style="477"/>
    <col min="7723" max="7723" width="28.6328125" style="477" bestFit="1" customWidth="1"/>
    <col min="7724" max="7936" width="11.54296875" style="477"/>
    <col min="7937" max="7937" width="11" style="477" customWidth="1"/>
    <col min="7938" max="7938" width="6.36328125" style="477" customWidth="1"/>
    <col min="7939" max="7940" width="8.54296875" style="477" customWidth="1"/>
    <col min="7941" max="7941" width="22.81640625" style="477" customWidth="1"/>
    <col min="7942" max="7944" width="6.36328125" style="477" customWidth="1"/>
    <col min="7945" max="7945" width="23.453125" style="477" customWidth="1"/>
    <col min="7946" max="7946" width="6.90625" style="477" customWidth="1"/>
    <col min="7947" max="7947" width="8.1796875" style="477" customWidth="1"/>
    <col min="7948" max="7949" width="11.54296875" style="477"/>
    <col min="7950" max="7951" width="0" style="477" hidden="1" customWidth="1"/>
    <col min="7952" max="7978" width="11.54296875" style="477"/>
    <col min="7979" max="7979" width="28.6328125" style="477" bestFit="1" customWidth="1"/>
    <col min="7980" max="8192" width="11.54296875" style="477"/>
    <col min="8193" max="8193" width="11" style="477" customWidth="1"/>
    <col min="8194" max="8194" width="6.36328125" style="477" customWidth="1"/>
    <col min="8195" max="8196" width="8.54296875" style="477" customWidth="1"/>
    <col min="8197" max="8197" width="22.81640625" style="477" customWidth="1"/>
    <col min="8198" max="8200" width="6.36328125" style="477" customWidth="1"/>
    <col min="8201" max="8201" width="23.453125" style="477" customWidth="1"/>
    <col min="8202" max="8202" width="6.90625" style="477" customWidth="1"/>
    <col min="8203" max="8203" width="8.1796875" style="477" customWidth="1"/>
    <col min="8204" max="8205" width="11.54296875" style="477"/>
    <col min="8206" max="8207" width="0" style="477" hidden="1" customWidth="1"/>
    <col min="8208" max="8234" width="11.54296875" style="477"/>
    <col min="8235" max="8235" width="28.6328125" style="477" bestFit="1" customWidth="1"/>
    <col min="8236" max="8448" width="11.54296875" style="477"/>
    <col min="8449" max="8449" width="11" style="477" customWidth="1"/>
    <col min="8450" max="8450" width="6.36328125" style="477" customWidth="1"/>
    <col min="8451" max="8452" width="8.54296875" style="477" customWidth="1"/>
    <col min="8453" max="8453" width="22.81640625" style="477" customWidth="1"/>
    <col min="8454" max="8456" width="6.36328125" style="477" customWidth="1"/>
    <col min="8457" max="8457" width="23.453125" style="477" customWidth="1"/>
    <col min="8458" max="8458" width="6.90625" style="477" customWidth="1"/>
    <col min="8459" max="8459" width="8.1796875" style="477" customWidth="1"/>
    <col min="8460" max="8461" width="11.54296875" style="477"/>
    <col min="8462" max="8463" width="0" style="477" hidden="1" customWidth="1"/>
    <col min="8464" max="8490" width="11.54296875" style="477"/>
    <col min="8491" max="8491" width="28.6328125" style="477" bestFit="1" customWidth="1"/>
    <col min="8492" max="8704" width="11.54296875" style="477"/>
    <col min="8705" max="8705" width="11" style="477" customWidth="1"/>
    <col min="8706" max="8706" width="6.36328125" style="477" customWidth="1"/>
    <col min="8707" max="8708" width="8.54296875" style="477" customWidth="1"/>
    <col min="8709" max="8709" width="22.81640625" style="477" customWidth="1"/>
    <col min="8710" max="8712" width="6.36328125" style="477" customWidth="1"/>
    <col min="8713" max="8713" width="23.453125" style="477" customWidth="1"/>
    <col min="8714" max="8714" width="6.90625" style="477" customWidth="1"/>
    <col min="8715" max="8715" width="8.1796875" style="477" customWidth="1"/>
    <col min="8716" max="8717" width="11.54296875" style="477"/>
    <col min="8718" max="8719" width="0" style="477" hidden="1" customWidth="1"/>
    <col min="8720" max="8746" width="11.54296875" style="477"/>
    <col min="8747" max="8747" width="28.6328125" style="477" bestFit="1" customWidth="1"/>
    <col min="8748" max="8960" width="11.54296875" style="477"/>
    <col min="8961" max="8961" width="11" style="477" customWidth="1"/>
    <col min="8962" max="8962" width="6.36328125" style="477" customWidth="1"/>
    <col min="8963" max="8964" width="8.54296875" style="477" customWidth="1"/>
    <col min="8965" max="8965" width="22.81640625" style="477" customWidth="1"/>
    <col min="8966" max="8968" width="6.36328125" style="477" customWidth="1"/>
    <col min="8969" max="8969" width="23.453125" style="477" customWidth="1"/>
    <col min="8970" max="8970" width="6.90625" style="477" customWidth="1"/>
    <col min="8971" max="8971" width="8.1796875" style="477" customWidth="1"/>
    <col min="8972" max="8973" width="11.54296875" style="477"/>
    <col min="8974" max="8975" width="0" style="477" hidden="1" customWidth="1"/>
    <col min="8976" max="9002" width="11.54296875" style="477"/>
    <col min="9003" max="9003" width="28.6328125" style="477" bestFit="1" customWidth="1"/>
    <col min="9004" max="9216" width="11.54296875" style="477"/>
    <col min="9217" max="9217" width="11" style="477" customWidth="1"/>
    <col min="9218" max="9218" width="6.36328125" style="477" customWidth="1"/>
    <col min="9219" max="9220" width="8.54296875" style="477" customWidth="1"/>
    <col min="9221" max="9221" width="22.81640625" style="477" customWidth="1"/>
    <col min="9222" max="9224" width="6.36328125" style="477" customWidth="1"/>
    <col min="9225" max="9225" width="23.453125" style="477" customWidth="1"/>
    <col min="9226" max="9226" width="6.90625" style="477" customWidth="1"/>
    <col min="9227" max="9227" width="8.1796875" style="477" customWidth="1"/>
    <col min="9228" max="9229" width="11.54296875" style="477"/>
    <col min="9230" max="9231" width="0" style="477" hidden="1" customWidth="1"/>
    <col min="9232" max="9258" width="11.54296875" style="477"/>
    <col min="9259" max="9259" width="28.6328125" style="477" bestFit="1" customWidth="1"/>
    <col min="9260" max="9472" width="11.54296875" style="477"/>
    <col min="9473" max="9473" width="11" style="477" customWidth="1"/>
    <col min="9474" max="9474" width="6.36328125" style="477" customWidth="1"/>
    <col min="9475" max="9476" width="8.54296875" style="477" customWidth="1"/>
    <col min="9477" max="9477" width="22.81640625" style="477" customWidth="1"/>
    <col min="9478" max="9480" width="6.36328125" style="477" customWidth="1"/>
    <col min="9481" max="9481" width="23.453125" style="477" customWidth="1"/>
    <col min="9482" max="9482" width="6.90625" style="477" customWidth="1"/>
    <col min="9483" max="9483" width="8.1796875" style="477" customWidth="1"/>
    <col min="9484" max="9485" width="11.54296875" style="477"/>
    <col min="9486" max="9487" width="0" style="477" hidden="1" customWidth="1"/>
    <col min="9488" max="9514" width="11.54296875" style="477"/>
    <col min="9515" max="9515" width="28.6328125" style="477" bestFit="1" customWidth="1"/>
    <col min="9516" max="9728" width="11.54296875" style="477"/>
    <col min="9729" max="9729" width="11" style="477" customWidth="1"/>
    <col min="9730" max="9730" width="6.36328125" style="477" customWidth="1"/>
    <col min="9731" max="9732" width="8.54296875" style="477" customWidth="1"/>
    <col min="9733" max="9733" width="22.81640625" style="477" customWidth="1"/>
    <col min="9734" max="9736" width="6.36328125" style="477" customWidth="1"/>
    <col min="9737" max="9737" width="23.453125" style="477" customWidth="1"/>
    <col min="9738" max="9738" width="6.90625" style="477" customWidth="1"/>
    <col min="9739" max="9739" width="8.1796875" style="477" customWidth="1"/>
    <col min="9740" max="9741" width="11.54296875" style="477"/>
    <col min="9742" max="9743" width="0" style="477" hidden="1" customWidth="1"/>
    <col min="9744" max="9770" width="11.54296875" style="477"/>
    <col min="9771" max="9771" width="28.6328125" style="477" bestFit="1" customWidth="1"/>
    <col min="9772" max="9984" width="11.54296875" style="477"/>
    <col min="9985" max="9985" width="11" style="477" customWidth="1"/>
    <col min="9986" max="9986" width="6.36328125" style="477" customWidth="1"/>
    <col min="9987" max="9988" width="8.54296875" style="477" customWidth="1"/>
    <col min="9989" max="9989" width="22.81640625" style="477" customWidth="1"/>
    <col min="9990" max="9992" width="6.36328125" style="477" customWidth="1"/>
    <col min="9993" max="9993" width="23.453125" style="477" customWidth="1"/>
    <col min="9994" max="9994" width="6.90625" style="477" customWidth="1"/>
    <col min="9995" max="9995" width="8.1796875" style="477" customWidth="1"/>
    <col min="9996" max="9997" width="11.54296875" style="477"/>
    <col min="9998" max="9999" width="0" style="477" hidden="1" customWidth="1"/>
    <col min="10000" max="10026" width="11.54296875" style="477"/>
    <col min="10027" max="10027" width="28.6328125" style="477" bestFit="1" customWidth="1"/>
    <col min="10028" max="10240" width="11.54296875" style="477"/>
    <col min="10241" max="10241" width="11" style="477" customWidth="1"/>
    <col min="10242" max="10242" width="6.36328125" style="477" customWidth="1"/>
    <col min="10243" max="10244" width="8.54296875" style="477" customWidth="1"/>
    <col min="10245" max="10245" width="22.81640625" style="477" customWidth="1"/>
    <col min="10246" max="10248" width="6.36328125" style="477" customWidth="1"/>
    <col min="10249" max="10249" width="23.453125" style="477" customWidth="1"/>
    <col min="10250" max="10250" width="6.90625" style="477" customWidth="1"/>
    <col min="10251" max="10251" width="8.1796875" style="477" customWidth="1"/>
    <col min="10252" max="10253" width="11.54296875" style="477"/>
    <col min="10254" max="10255" width="0" style="477" hidden="1" customWidth="1"/>
    <col min="10256" max="10282" width="11.54296875" style="477"/>
    <col min="10283" max="10283" width="28.6328125" style="477" bestFit="1" customWidth="1"/>
    <col min="10284" max="10496" width="11.54296875" style="477"/>
    <col min="10497" max="10497" width="11" style="477" customWidth="1"/>
    <col min="10498" max="10498" width="6.36328125" style="477" customWidth="1"/>
    <col min="10499" max="10500" width="8.54296875" style="477" customWidth="1"/>
    <col min="10501" max="10501" width="22.81640625" style="477" customWidth="1"/>
    <col min="10502" max="10504" width="6.36328125" style="477" customWidth="1"/>
    <col min="10505" max="10505" width="23.453125" style="477" customWidth="1"/>
    <col min="10506" max="10506" width="6.90625" style="477" customWidth="1"/>
    <col min="10507" max="10507" width="8.1796875" style="477" customWidth="1"/>
    <col min="10508" max="10509" width="11.54296875" style="477"/>
    <col min="10510" max="10511" width="0" style="477" hidden="1" customWidth="1"/>
    <col min="10512" max="10538" width="11.54296875" style="477"/>
    <col min="10539" max="10539" width="28.6328125" style="477" bestFit="1" customWidth="1"/>
    <col min="10540" max="10752" width="11.54296875" style="477"/>
    <col min="10753" max="10753" width="11" style="477" customWidth="1"/>
    <col min="10754" max="10754" width="6.36328125" style="477" customWidth="1"/>
    <col min="10755" max="10756" width="8.54296875" style="477" customWidth="1"/>
    <col min="10757" max="10757" width="22.81640625" style="477" customWidth="1"/>
    <col min="10758" max="10760" width="6.36328125" style="477" customWidth="1"/>
    <col min="10761" max="10761" width="23.453125" style="477" customWidth="1"/>
    <col min="10762" max="10762" width="6.90625" style="477" customWidth="1"/>
    <col min="10763" max="10763" width="8.1796875" style="477" customWidth="1"/>
    <col min="10764" max="10765" width="11.54296875" style="477"/>
    <col min="10766" max="10767" width="0" style="477" hidden="1" customWidth="1"/>
    <col min="10768" max="10794" width="11.54296875" style="477"/>
    <col min="10795" max="10795" width="28.6328125" style="477" bestFit="1" customWidth="1"/>
    <col min="10796" max="11008" width="11.54296875" style="477"/>
    <col min="11009" max="11009" width="11" style="477" customWidth="1"/>
    <col min="11010" max="11010" width="6.36328125" style="477" customWidth="1"/>
    <col min="11011" max="11012" width="8.54296875" style="477" customWidth="1"/>
    <col min="11013" max="11013" width="22.81640625" style="477" customWidth="1"/>
    <col min="11014" max="11016" width="6.36328125" style="477" customWidth="1"/>
    <col min="11017" max="11017" width="23.453125" style="477" customWidth="1"/>
    <col min="11018" max="11018" width="6.90625" style="477" customWidth="1"/>
    <col min="11019" max="11019" width="8.1796875" style="477" customWidth="1"/>
    <col min="11020" max="11021" width="11.54296875" style="477"/>
    <col min="11022" max="11023" width="0" style="477" hidden="1" customWidth="1"/>
    <col min="11024" max="11050" width="11.54296875" style="477"/>
    <col min="11051" max="11051" width="28.6328125" style="477" bestFit="1" customWidth="1"/>
    <col min="11052" max="11264" width="11.54296875" style="477"/>
    <col min="11265" max="11265" width="11" style="477" customWidth="1"/>
    <col min="11266" max="11266" width="6.36328125" style="477" customWidth="1"/>
    <col min="11267" max="11268" width="8.54296875" style="477" customWidth="1"/>
    <col min="11269" max="11269" width="22.81640625" style="477" customWidth="1"/>
    <col min="11270" max="11272" width="6.36328125" style="477" customWidth="1"/>
    <col min="11273" max="11273" width="23.453125" style="477" customWidth="1"/>
    <col min="11274" max="11274" width="6.90625" style="477" customWidth="1"/>
    <col min="11275" max="11275" width="8.1796875" style="477" customWidth="1"/>
    <col min="11276" max="11277" width="11.54296875" style="477"/>
    <col min="11278" max="11279" width="0" style="477" hidden="1" customWidth="1"/>
    <col min="11280" max="11306" width="11.54296875" style="477"/>
    <col min="11307" max="11307" width="28.6328125" style="477" bestFit="1" customWidth="1"/>
    <col min="11308" max="11520" width="11.54296875" style="477"/>
    <col min="11521" max="11521" width="11" style="477" customWidth="1"/>
    <col min="11522" max="11522" width="6.36328125" style="477" customWidth="1"/>
    <col min="11523" max="11524" width="8.54296875" style="477" customWidth="1"/>
    <col min="11525" max="11525" width="22.81640625" style="477" customWidth="1"/>
    <col min="11526" max="11528" width="6.36328125" style="477" customWidth="1"/>
    <col min="11529" max="11529" width="23.453125" style="477" customWidth="1"/>
    <col min="11530" max="11530" width="6.90625" style="477" customWidth="1"/>
    <col min="11531" max="11531" width="8.1796875" style="477" customWidth="1"/>
    <col min="11532" max="11533" width="11.54296875" style="477"/>
    <col min="11534" max="11535" width="0" style="477" hidden="1" customWidth="1"/>
    <col min="11536" max="11562" width="11.54296875" style="477"/>
    <col min="11563" max="11563" width="28.6328125" style="477" bestFit="1" customWidth="1"/>
    <col min="11564" max="11776" width="11.54296875" style="477"/>
    <col min="11777" max="11777" width="11" style="477" customWidth="1"/>
    <col min="11778" max="11778" width="6.36328125" style="477" customWidth="1"/>
    <col min="11779" max="11780" width="8.54296875" style="477" customWidth="1"/>
    <col min="11781" max="11781" width="22.81640625" style="477" customWidth="1"/>
    <col min="11782" max="11784" width="6.36328125" style="477" customWidth="1"/>
    <col min="11785" max="11785" width="23.453125" style="477" customWidth="1"/>
    <col min="11786" max="11786" width="6.90625" style="477" customWidth="1"/>
    <col min="11787" max="11787" width="8.1796875" style="477" customWidth="1"/>
    <col min="11788" max="11789" width="11.54296875" style="477"/>
    <col min="11790" max="11791" width="0" style="477" hidden="1" customWidth="1"/>
    <col min="11792" max="11818" width="11.54296875" style="477"/>
    <col min="11819" max="11819" width="28.6328125" style="477" bestFit="1" customWidth="1"/>
    <col min="11820" max="12032" width="11.54296875" style="477"/>
    <col min="12033" max="12033" width="11" style="477" customWidth="1"/>
    <col min="12034" max="12034" width="6.36328125" style="477" customWidth="1"/>
    <col min="12035" max="12036" width="8.54296875" style="477" customWidth="1"/>
    <col min="12037" max="12037" width="22.81640625" style="477" customWidth="1"/>
    <col min="12038" max="12040" width="6.36328125" style="477" customWidth="1"/>
    <col min="12041" max="12041" width="23.453125" style="477" customWidth="1"/>
    <col min="12042" max="12042" width="6.90625" style="477" customWidth="1"/>
    <col min="12043" max="12043" width="8.1796875" style="477" customWidth="1"/>
    <col min="12044" max="12045" width="11.54296875" style="477"/>
    <col min="12046" max="12047" width="0" style="477" hidden="1" customWidth="1"/>
    <col min="12048" max="12074" width="11.54296875" style="477"/>
    <col min="12075" max="12075" width="28.6328125" style="477" bestFit="1" customWidth="1"/>
    <col min="12076" max="12288" width="11.54296875" style="477"/>
    <col min="12289" max="12289" width="11" style="477" customWidth="1"/>
    <col min="12290" max="12290" width="6.36328125" style="477" customWidth="1"/>
    <col min="12291" max="12292" width="8.54296875" style="477" customWidth="1"/>
    <col min="12293" max="12293" width="22.81640625" style="477" customWidth="1"/>
    <col min="12294" max="12296" width="6.36328125" style="477" customWidth="1"/>
    <col min="12297" max="12297" width="23.453125" style="477" customWidth="1"/>
    <col min="12298" max="12298" width="6.90625" style="477" customWidth="1"/>
    <col min="12299" max="12299" width="8.1796875" style="477" customWidth="1"/>
    <col min="12300" max="12301" width="11.54296875" style="477"/>
    <col min="12302" max="12303" width="0" style="477" hidden="1" customWidth="1"/>
    <col min="12304" max="12330" width="11.54296875" style="477"/>
    <col min="12331" max="12331" width="28.6328125" style="477" bestFit="1" customWidth="1"/>
    <col min="12332" max="12544" width="11.54296875" style="477"/>
    <col min="12545" max="12545" width="11" style="477" customWidth="1"/>
    <col min="12546" max="12546" width="6.36328125" style="477" customWidth="1"/>
    <col min="12547" max="12548" width="8.54296875" style="477" customWidth="1"/>
    <col min="12549" max="12549" width="22.81640625" style="477" customWidth="1"/>
    <col min="12550" max="12552" width="6.36328125" style="477" customWidth="1"/>
    <col min="12553" max="12553" width="23.453125" style="477" customWidth="1"/>
    <col min="12554" max="12554" width="6.90625" style="477" customWidth="1"/>
    <col min="12555" max="12555" width="8.1796875" style="477" customWidth="1"/>
    <col min="12556" max="12557" width="11.54296875" style="477"/>
    <col min="12558" max="12559" width="0" style="477" hidden="1" customWidth="1"/>
    <col min="12560" max="12586" width="11.54296875" style="477"/>
    <col min="12587" max="12587" width="28.6328125" style="477" bestFit="1" customWidth="1"/>
    <col min="12588" max="12800" width="11.54296875" style="477"/>
    <col min="12801" max="12801" width="11" style="477" customWidth="1"/>
    <col min="12802" max="12802" width="6.36328125" style="477" customWidth="1"/>
    <col min="12803" max="12804" width="8.54296875" style="477" customWidth="1"/>
    <col min="12805" max="12805" width="22.81640625" style="477" customWidth="1"/>
    <col min="12806" max="12808" width="6.36328125" style="477" customWidth="1"/>
    <col min="12809" max="12809" width="23.453125" style="477" customWidth="1"/>
    <col min="12810" max="12810" width="6.90625" style="477" customWidth="1"/>
    <col min="12811" max="12811" width="8.1796875" style="477" customWidth="1"/>
    <col min="12812" max="12813" width="11.54296875" style="477"/>
    <col min="12814" max="12815" width="0" style="477" hidden="1" customWidth="1"/>
    <col min="12816" max="12842" width="11.54296875" style="477"/>
    <col min="12843" max="12843" width="28.6328125" style="477" bestFit="1" customWidth="1"/>
    <col min="12844" max="13056" width="11.54296875" style="477"/>
    <col min="13057" max="13057" width="11" style="477" customWidth="1"/>
    <col min="13058" max="13058" width="6.36328125" style="477" customWidth="1"/>
    <col min="13059" max="13060" width="8.54296875" style="477" customWidth="1"/>
    <col min="13061" max="13061" width="22.81640625" style="477" customWidth="1"/>
    <col min="13062" max="13064" width="6.36328125" style="477" customWidth="1"/>
    <col min="13065" max="13065" width="23.453125" style="477" customWidth="1"/>
    <col min="13066" max="13066" width="6.90625" style="477" customWidth="1"/>
    <col min="13067" max="13067" width="8.1796875" style="477" customWidth="1"/>
    <col min="13068" max="13069" width="11.54296875" style="477"/>
    <col min="13070" max="13071" width="0" style="477" hidden="1" customWidth="1"/>
    <col min="13072" max="13098" width="11.54296875" style="477"/>
    <col min="13099" max="13099" width="28.6328125" style="477" bestFit="1" customWidth="1"/>
    <col min="13100" max="13312" width="11.54296875" style="477"/>
    <col min="13313" max="13313" width="11" style="477" customWidth="1"/>
    <col min="13314" max="13314" width="6.36328125" style="477" customWidth="1"/>
    <col min="13315" max="13316" width="8.54296875" style="477" customWidth="1"/>
    <col min="13317" max="13317" width="22.81640625" style="477" customWidth="1"/>
    <col min="13318" max="13320" width="6.36328125" style="477" customWidth="1"/>
    <col min="13321" max="13321" width="23.453125" style="477" customWidth="1"/>
    <col min="13322" max="13322" width="6.90625" style="477" customWidth="1"/>
    <col min="13323" max="13323" width="8.1796875" style="477" customWidth="1"/>
    <col min="13324" max="13325" width="11.54296875" style="477"/>
    <col min="13326" max="13327" width="0" style="477" hidden="1" customWidth="1"/>
    <col min="13328" max="13354" width="11.54296875" style="477"/>
    <col min="13355" max="13355" width="28.6328125" style="477" bestFit="1" customWidth="1"/>
    <col min="13356" max="13568" width="11.54296875" style="477"/>
    <col min="13569" max="13569" width="11" style="477" customWidth="1"/>
    <col min="13570" max="13570" width="6.36328125" style="477" customWidth="1"/>
    <col min="13571" max="13572" width="8.54296875" style="477" customWidth="1"/>
    <col min="13573" max="13573" width="22.81640625" style="477" customWidth="1"/>
    <col min="13574" max="13576" width="6.36328125" style="477" customWidth="1"/>
    <col min="13577" max="13577" width="23.453125" style="477" customWidth="1"/>
    <col min="13578" max="13578" width="6.90625" style="477" customWidth="1"/>
    <col min="13579" max="13579" width="8.1796875" style="477" customWidth="1"/>
    <col min="13580" max="13581" width="11.54296875" style="477"/>
    <col min="13582" max="13583" width="0" style="477" hidden="1" customWidth="1"/>
    <col min="13584" max="13610" width="11.54296875" style="477"/>
    <col min="13611" max="13611" width="28.6328125" style="477" bestFit="1" customWidth="1"/>
    <col min="13612" max="13824" width="11.54296875" style="477"/>
    <col min="13825" max="13825" width="11" style="477" customWidth="1"/>
    <col min="13826" max="13826" width="6.36328125" style="477" customWidth="1"/>
    <col min="13827" max="13828" width="8.54296875" style="477" customWidth="1"/>
    <col min="13829" max="13829" width="22.81640625" style="477" customWidth="1"/>
    <col min="13830" max="13832" width="6.36328125" style="477" customWidth="1"/>
    <col min="13833" max="13833" width="23.453125" style="477" customWidth="1"/>
    <col min="13834" max="13834" width="6.90625" style="477" customWidth="1"/>
    <col min="13835" max="13835" width="8.1796875" style="477" customWidth="1"/>
    <col min="13836" max="13837" width="11.54296875" style="477"/>
    <col min="13838" max="13839" width="0" style="477" hidden="1" customWidth="1"/>
    <col min="13840" max="13866" width="11.54296875" style="477"/>
    <col min="13867" max="13867" width="28.6328125" style="477" bestFit="1" customWidth="1"/>
    <col min="13868" max="14080" width="11.54296875" style="477"/>
    <col min="14081" max="14081" width="11" style="477" customWidth="1"/>
    <col min="14082" max="14082" width="6.36328125" style="477" customWidth="1"/>
    <col min="14083" max="14084" width="8.54296875" style="477" customWidth="1"/>
    <col min="14085" max="14085" width="22.81640625" style="477" customWidth="1"/>
    <col min="14086" max="14088" width="6.36328125" style="477" customWidth="1"/>
    <col min="14089" max="14089" width="23.453125" style="477" customWidth="1"/>
    <col min="14090" max="14090" width="6.90625" style="477" customWidth="1"/>
    <col min="14091" max="14091" width="8.1796875" style="477" customWidth="1"/>
    <col min="14092" max="14093" width="11.54296875" style="477"/>
    <col min="14094" max="14095" width="0" style="477" hidden="1" customWidth="1"/>
    <col min="14096" max="14122" width="11.54296875" style="477"/>
    <col min="14123" max="14123" width="28.6328125" style="477" bestFit="1" customWidth="1"/>
    <col min="14124" max="14336" width="11.54296875" style="477"/>
    <col min="14337" max="14337" width="11" style="477" customWidth="1"/>
    <col min="14338" max="14338" width="6.36328125" style="477" customWidth="1"/>
    <col min="14339" max="14340" width="8.54296875" style="477" customWidth="1"/>
    <col min="14341" max="14341" width="22.81640625" style="477" customWidth="1"/>
    <col min="14342" max="14344" width="6.36328125" style="477" customWidth="1"/>
    <col min="14345" max="14345" width="23.453125" style="477" customWidth="1"/>
    <col min="14346" max="14346" width="6.90625" style="477" customWidth="1"/>
    <col min="14347" max="14347" width="8.1796875" style="477" customWidth="1"/>
    <col min="14348" max="14349" width="11.54296875" style="477"/>
    <col min="14350" max="14351" width="0" style="477" hidden="1" customWidth="1"/>
    <col min="14352" max="14378" width="11.54296875" style="477"/>
    <col min="14379" max="14379" width="28.6328125" style="477" bestFit="1" customWidth="1"/>
    <col min="14380" max="14592" width="11.54296875" style="477"/>
    <col min="14593" max="14593" width="11" style="477" customWidth="1"/>
    <col min="14594" max="14594" width="6.36328125" style="477" customWidth="1"/>
    <col min="14595" max="14596" width="8.54296875" style="477" customWidth="1"/>
    <col min="14597" max="14597" width="22.81640625" style="477" customWidth="1"/>
    <col min="14598" max="14600" width="6.36328125" style="477" customWidth="1"/>
    <col min="14601" max="14601" width="23.453125" style="477" customWidth="1"/>
    <col min="14602" max="14602" width="6.90625" style="477" customWidth="1"/>
    <col min="14603" max="14603" width="8.1796875" style="477" customWidth="1"/>
    <col min="14604" max="14605" width="11.54296875" style="477"/>
    <col min="14606" max="14607" width="0" style="477" hidden="1" customWidth="1"/>
    <col min="14608" max="14634" width="11.54296875" style="477"/>
    <col min="14635" max="14635" width="28.6328125" style="477" bestFit="1" customWidth="1"/>
    <col min="14636" max="14848" width="11.54296875" style="477"/>
    <col min="14849" max="14849" width="11" style="477" customWidth="1"/>
    <col min="14850" max="14850" width="6.36328125" style="477" customWidth="1"/>
    <col min="14851" max="14852" width="8.54296875" style="477" customWidth="1"/>
    <col min="14853" max="14853" width="22.81640625" style="477" customWidth="1"/>
    <col min="14854" max="14856" width="6.36328125" style="477" customWidth="1"/>
    <col min="14857" max="14857" width="23.453125" style="477" customWidth="1"/>
    <col min="14858" max="14858" width="6.90625" style="477" customWidth="1"/>
    <col min="14859" max="14859" width="8.1796875" style="477" customWidth="1"/>
    <col min="14860" max="14861" width="11.54296875" style="477"/>
    <col min="14862" max="14863" width="0" style="477" hidden="1" customWidth="1"/>
    <col min="14864" max="14890" width="11.54296875" style="477"/>
    <col min="14891" max="14891" width="28.6328125" style="477" bestFit="1" customWidth="1"/>
    <col min="14892" max="15104" width="11.54296875" style="477"/>
    <col min="15105" max="15105" width="11" style="477" customWidth="1"/>
    <col min="15106" max="15106" width="6.36328125" style="477" customWidth="1"/>
    <col min="15107" max="15108" width="8.54296875" style="477" customWidth="1"/>
    <col min="15109" max="15109" width="22.81640625" style="477" customWidth="1"/>
    <col min="15110" max="15112" width="6.36328125" style="477" customWidth="1"/>
    <col min="15113" max="15113" width="23.453125" style="477" customWidth="1"/>
    <col min="15114" max="15114" width="6.90625" style="477" customWidth="1"/>
    <col min="15115" max="15115" width="8.1796875" style="477" customWidth="1"/>
    <col min="15116" max="15117" width="11.54296875" style="477"/>
    <col min="15118" max="15119" width="0" style="477" hidden="1" customWidth="1"/>
    <col min="15120" max="15146" width="11.54296875" style="477"/>
    <col min="15147" max="15147" width="28.6328125" style="477" bestFit="1" customWidth="1"/>
    <col min="15148" max="15360" width="11.54296875" style="477"/>
    <col min="15361" max="15361" width="11" style="477" customWidth="1"/>
    <col min="15362" max="15362" width="6.36328125" style="477" customWidth="1"/>
    <col min="15363" max="15364" width="8.54296875" style="477" customWidth="1"/>
    <col min="15365" max="15365" width="22.81640625" style="477" customWidth="1"/>
    <col min="15366" max="15368" width="6.36328125" style="477" customWidth="1"/>
    <col min="15369" max="15369" width="23.453125" style="477" customWidth="1"/>
    <col min="15370" max="15370" width="6.90625" style="477" customWidth="1"/>
    <col min="15371" max="15371" width="8.1796875" style="477" customWidth="1"/>
    <col min="15372" max="15373" width="11.54296875" style="477"/>
    <col min="15374" max="15375" width="0" style="477" hidden="1" customWidth="1"/>
    <col min="15376" max="15402" width="11.54296875" style="477"/>
    <col min="15403" max="15403" width="28.6328125" style="477" bestFit="1" customWidth="1"/>
    <col min="15404" max="15616" width="11.54296875" style="477"/>
    <col min="15617" max="15617" width="11" style="477" customWidth="1"/>
    <col min="15618" max="15618" width="6.36328125" style="477" customWidth="1"/>
    <col min="15619" max="15620" width="8.54296875" style="477" customWidth="1"/>
    <col min="15621" max="15621" width="22.81640625" style="477" customWidth="1"/>
    <col min="15622" max="15624" width="6.36328125" style="477" customWidth="1"/>
    <col min="15625" max="15625" width="23.453125" style="477" customWidth="1"/>
    <col min="15626" max="15626" width="6.90625" style="477" customWidth="1"/>
    <col min="15627" max="15627" width="8.1796875" style="477" customWidth="1"/>
    <col min="15628" max="15629" width="11.54296875" style="477"/>
    <col min="15630" max="15631" width="0" style="477" hidden="1" customWidth="1"/>
    <col min="15632" max="15658" width="11.54296875" style="477"/>
    <col min="15659" max="15659" width="28.6328125" style="477" bestFit="1" customWidth="1"/>
    <col min="15660" max="15872" width="11.54296875" style="477"/>
    <col min="15873" max="15873" width="11" style="477" customWidth="1"/>
    <col min="15874" max="15874" width="6.36328125" style="477" customWidth="1"/>
    <col min="15875" max="15876" width="8.54296875" style="477" customWidth="1"/>
    <col min="15877" max="15877" width="22.81640625" style="477" customWidth="1"/>
    <col min="15878" max="15880" width="6.36328125" style="477" customWidth="1"/>
    <col min="15881" max="15881" width="23.453125" style="477" customWidth="1"/>
    <col min="15882" max="15882" width="6.90625" style="477" customWidth="1"/>
    <col min="15883" max="15883" width="8.1796875" style="477" customWidth="1"/>
    <col min="15884" max="15885" width="11.54296875" style="477"/>
    <col min="15886" max="15887" width="0" style="477" hidden="1" customWidth="1"/>
    <col min="15888" max="15914" width="11.54296875" style="477"/>
    <col min="15915" max="15915" width="28.6328125" style="477" bestFit="1" customWidth="1"/>
    <col min="15916" max="16128" width="11.54296875" style="477"/>
    <col min="16129" max="16129" width="11" style="477" customWidth="1"/>
    <col min="16130" max="16130" width="6.36328125" style="477" customWidth="1"/>
    <col min="16131" max="16132" width="8.54296875" style="477" customWidth="1"/>
    <col min="16133" max="16133" width="22.81640625" style="477" customWidth="1"/>
    <col min="16134" max="16136" width="6.36328125" style="477" customWidth="1"/>
    <col min="16137" max="16137" width="23.453125" style="477" customWidth="1"/>
    <col min="16138" max="16138" width="6.90625" style="477" customWidth="1"/>
    <col min="16139" max="16139" width="8.1796875" style="477" customWidth="1"/>
    <col min="16140" max="16141" width="11.54296875" style="477"/>
    <col min="16142" max="16143" width="0" style="477" hidden="1" customWidth="1"/>
    <col min="16144" max="16170" width="11.54296875" style="477"/>
    <col min="16171" max="16171" width="28.6328125" style="477" bestFit="1" customWidth="1"/>
    <col min="16172" max="16384" width="11.54296875" style="477"/>
  </cols>
  <sheetData>
    <row r="1" spans="1:43">
      <c r="A1" s="1159" t="s">
        <v>750</v>
      </c>
      <c r="B1" s="1160"/>
      <c r="C1" s="1160"/>
      <c r="D1" s="1160"/>
      <c r="E1" s="1160"/>
      <c r="F1" s="1160"/>
      <c r="G1" s="1160"/>
      <c r="H1" s="1160"/>
      <c r="I1" s="1160"/>
      <c r="J1" s="1160"/>
      <c r="K1" s="1160"/>
      <c r="L1" s="1160"/>
      <c r="M1" s="1160"/>
      <c r="N1" s="1160"/>
      <c r="O1" s="1160"/>
    </row>
    <row r="2" spans="1:43">
      <c r="A2" s="1160"/>
      <c r="B2" s="1160"/>
      <c r="C2" s="1160"/>
      <c r="D2" s="1160"/>
      <c r="E2" s="1160"/>
      <c r="F2" s="1160"/>
      <c r="G2" s="1160"/>
      <c r="H2" s="1160"/>
      <c r="I2" s="1160"/>
      <c r="J2" s="1160"/>
      <c r="K2" s="1160"/>
      <c r="L2" s="1160"/>
      <c r="M2" s="1160"/>
      <c r="N2" s="1160"/>
      <c r="O2" s="1160"/>
    </row>
    <row r="3" spans="1:43" ht="20.399999999999999" customHeight="1">
      <c r="A3" s="1160"/>
      <c r="B3" s="1160"/>
      <c r="C3" s="1160"/>
      <c r="D3" s="1160"/>
      <c r="E3" s="1160"/>
      <c r="F3" s="1160"/>
      <c r="G3" s="1160"/>
      <c r="H3" s="1160"/>
      <c r="I3" s="1160"/>
      <c r="J3" s="1160"/>
      <c r="K3" s="1160"/>
      <c r="L3" s="1160"/>
      <c r="M3" s="1160"/>
      <c r="N3" s="1160"/>
      <c r="O3" s="1160"/>
    </row>
    <row r="4" spans="1:43">
      <c r="A4" s="1161" t="s">
        <v>552</v>
      </c>
      <c r="B4" s="1161"/>
      <c r="C4" s="1161"/>
      <c r="D4" s="1161"/>
      <c r="E4" s="1161"/>
      <c r="F4" s="1161"/>
      <c r="G4" s="1161"/>
      <c r="H4" s="1161"/>
      <c r="I4" s="1161"/>
      <c r="J4" s="1161"/>
      <c r="K4" s="1161"/>
      <c r="L4" s="1161"/>
      <c r="N4" s="1162" t="s">
        <v>553</v>
      </c>
      <c r="O4" s="1163"/>
    </row>
    <row r="5" spans="1:43" ht="45.6">
      <c r="A5" s="533" t="s">
        <v>89</v>
      </c>
      <c r="B5" s="533" t="s">
        <v>554</v>
      </c>
      <c r="C5" s="533" t="s">
        <v>555</v>
      </c>
      <c r="D5" s="533" t="s">
        <v>556</v>
      </c>
      <c r="E5" s="533" t="s">
        <v>155</v>
      </c>
      <c r="F5" s="533" t="s">
        <v>554</v>
      </c>
      <c r="G5" s="533" t="s">
        <v>555</v>
      </c>
      <c r="H5" s="533" t="s">
        <v>556</v>
      </c>
      <c r="I5" s="533" t="s">
        <v>557</v>
      </c>
      <c r="J5" s="533" t="s">
        <v>554</v>
      </c>
      <c r="K5" s="533" t="s">
        <v>555</v>
      </c>
      <c r="L5" s="534" t="s">
        <v>310</v>
      </c>
      <c r="N5" s="478" t="s">
        <v>558</v>
      </c>
      <c r="O5" s="479" t="s">
        <v>559</v>
      </c>
    </row>
    <row r="6" spans="1:43" ht="26.4">
      <c r="A6" s="1164" t="s">
        <v>560</v>
      </c>
      <c r="B6" s="1165">
        <v>0.15</v>
      </c>
      <c r="C6" s="1114">
        <v>0.13104777227678729</v>
      </c>
      <c r="D6" s="1114">
        <f>C6/B6</f>
        <v>0.87365181517858204</v>
      </c>
      <c r="E6" s="1113" t="s">
        <v>511</v>
      </c>
      <c r="F6" s="1165">
        <v>0.01</v>
      </c>
      <c r="G6" s="1114">
        <v>8.7500000000000008E-3</v>
      </c>
      <c r="H6" s="1114">
        <f>(K6+K7)/(J6+J7)</f>
        <v>0.87500000000000011</v>
      </c>
      <c r="I6" s="526" t="s">
        <v>561</v>
      </c>
      <c r="J6" s="528">
        <v>5.0000000000000001E-3</v>
      </c>
      <c r="K6" s="528">
        <v>4.3750000000000004E-3</v>
      </c>
      <c r="L6" s="535">
        <f>K6/J6</f>
        <v>0.87500000000000011</v>
      </c>
      <c r="M6" s="480"/>
      <c r="N6" s="481">
        <v>4.1666666666666666E-3</v>
      </c>
      <c r="O6" s="482">
        <v>3.5416666666666669E-3</v>
      </c>
      <c r="AQ6" s="483"/>
    </row>
    <row r="7" spans="1:43" ht="26.4">
      <c r="A7" s="1164"/>
      <c r="B7" s="1165"/>
      <c r="C7" s="1114"/>
      <c r="D7" s="1114"/>
      <c r="E7" s="1113"/>
      <c r="F7" s="1165"/>
      <c r="G7" s="1114"/>
      <c r="H7" s="1114"/>
      <c r="I7" s="526" t="s">
        <v>562</v>
      </c>
      <c r="J7" s="528">
        <v>5.0000000000000001E-3</v>
      </c>
      <c r="K7" s="528">
        <v>4.3750000000000004E-3</v>
      </c>
      <c r="L7" s="535">
        <f t="shared" ref="L7:L17" si="0">K7/J7</f>
        <v>0.87500000000000011</v>
      </c>
      <c r="M7" s="480"/>
      <c r="N7" s="481">
        <v>5.0000000000000001E-3</v>
      </c>
      <c r="O7" s="482">
        <v>4.3750000000000004E-3</v>
      </c>
      <c r="AQ7" s="483"/>
    </row>
    <row r="8" spans="1:43" ht="26.4">
      <c r="A8" s="1164"/>
      <c r="B8" s="1165"/>
      <c r="C8" s="1114"/>
      <c r="D8" s="1114"/>
      <c r="E8" s="1105" t="s">
        <v>527</v>
      </c>
      <c r="F8" s="1106">
        <v>5.2000000000000005E-2</v>
      </c>
      <c r="G8" s="1092">
        <v>5.0099999999999999E-2</v>
      </c>
      <c r="H8" s="1092">
        <f>SUM(K8:K10)/SUM(J8:J10)</f>
        <v>0.96346153846153837</v>
      </c>
      <c r="I8" s="526" t="s">
        <v>563</v>
      </c>
      <c r="J8" s="528">
        <v>1.9E-2</v>
      </c>
      <c r="K8" s="528">
        <v>1.7099999999999997E-2</v>
      </c>
      <c r="L8" s="535">
        <f>K8/J8</f>
        <v>0.89999999999999991</v>
      </c>
      <c r="M8" s="480"/>
      <c r="N8" s="481">
        <v>3.8E-3</v>
      </c>
      <c r="O8" s="482">
        <v>3.8E-3</v>
      </c>
      <c r="AQ8" s="483"/>
    </row>
    <row r="9" spans="1:43" ht="26.4">
      <c r="A9" s="1164"/>
      <c r="B9" s="1165"/>
      <c r="C9" s="1114"/>
      <c r="D9" s="1114"/>
      <c r="E9" s="1105"/>
      <c r="F9" s="1106"/>
      <c r="G9" s="1092"/>
      <c r="H9" s="1092"/>
      <c r="I9" s="526" t="s">
        <v>564</v>
      </c>
      <c r="J9" s="528">
        <v>3.1E-2</v>
      </c>
      <c r="K9" s="528">
        <v>3.1E-2</v>
      </c>
      <c r="L9" s="535">
        <f t="shared" si="0"/>
        <v>1</v>
      </c>
      <c r="M9" s="480"/>
      <c r="N9" s="481">
        <v>2.4799999999999996E-2</v>
      </c>
      <c r="O9" s="482">
        <v>2.4799999999999996E-2</v>
      </c>
      <c r="AQ9" s="483"/>
    </row>
    <row r="10" spans="1:43" ht="26.4">
      <c r="A10" s="1164"/>
      <c r="B10" s="1165"/>
      <c r="C10" s="1114"/>
      <c r="D10" s="1114"/>
      <c r="E10" s="1105"/>
      <c r="F10" s="1106"/>
      <c r="G10" s="1092"/>
      <c r="H10" s="1092"/>
      <c r="I10" s="527" t="s">
        <v>565</v>
      </c>
      <c r="J10" s="528">
        <v>2E-3</v>
      </c>
      <c r="K10" s="528">
        <v>2E-3</v>
      </c>
      <c r="L10" s="535">
        <f t="shared" si="0"/>
        <v>1</v>
      </c>
      <c r="M10" s="480"/>
      <c r="N10" s="481">
        <v>2E-3</v>
      </c>
      <c r="O10" s="482">
        <v>2E-3</v>
      </c>
      <c r="AQ10" s="483"/>
    </row>
    <row r="11" spans="1:43" ht="26.4">
      <c r="A11" s="1164"/>
      <c r="B11" s="1165"/>
      <c r="C11" s="1114"/>
      <c r="D11" s="1114"/>
      <c r="E11" s="1105" t="s">
        <v>416</v>
      </c>
      <c r="F11" s="1106">
        <v>5.4999999999999993E-2</v>
      </c>
      <c r="G11" s="1092">
        <v>4.7351105610120646E-2</v>
      </c>
      <c r="H11" s="1092">
        <f>SUM(K11:K14)/SUM(J11:J14)</f>
        <v>0.86092919291128456</v>
      </c>
      <c r="I11" s="527" t="s">
        <v>566</v>
      </c>
      <c r="J11" s="528">
        <v>0.03</v>
      </c>
      <c r="K11" s="528">
        <v>2.8533333333333341E-2</v>
      </c>
      <c r="L11" s="535">
        <f t="shared" si="0"/>
        <v>0.95111111111111135</v>
      </c>
      <c r="M11" s="480"/>
      <c r="N11" s="484">
        <v>1.4666666666666666E-2</v>
      </c>
      <c r="O11" s="485">
        <v>1.32E-2</v>
      </c>
      <c r="AQ11" s="483"/>
    </row>
    <row r="12" spans="1:43" ht="26.4">
      <c r="A12" s="1164"/>
      <c r="B12" s="1165"/>
      <c r="C12" s="1114"/>
      <c r="D12" s="1114"/>
      <c r="E12" s="1105"/>
      <c r="F12" s="1106"/>
      <c r="G12" s="1092"/>
      <c r="H12" s="1092"/>
      <c r="I12" s="527" t="s">
        <v>567</v>
      </c>
      <c r="J12" s="528">
        <v>5.0000000000000001E-3</v>
      </c>
      <c r="K12" s="528">
        <v>2.5000000000000001E-3</v>
      </c>
      <c r="L12" s="535">
        <f t="shared" si="0"/>
        <v>0.5</v>
      </c>
      <c r="M12" s="480"/>
      <c r="N12" s="484">
        <v>5.0000000000000001E-3</v>
      </c>
      <c r="O12" s="485">
        <v>2.5000000000000001E-3</v>
      </c>
      <c r="AQ12" s="483"/>
    </row>
    <row r="13" spans="1:43" ht="26.4">
      <c r="A13" s="1164"/>
      <c r="B13" s="1165"/>
      <c r="C13" s="1114"/>
      <c r="D13" s="1114"/>
      <c r="E13" s="1105"/>
      <c r="F13" s="1106"/>
      <c r="G13" s="1092"/>
      <c r="H13" s="1092"/>
      <c r="I13" s="527" t="s">
        <v>568</v>
      </c>
      <c r="J13" s="528">
        <v>5.0000000000000001E-3</v>
      </c>
      <c r="K13" s="528">
        <v>4.3750000000000004E-3</v>
      </c>
      <c r="L13" s="535">
        <f t="shared" si="0"/>
        <v>0.87500000000000011</v>
      </c>
      <c r="M13" s="480"/>
      <c r="N13" s="484">
        <v>3.7500000000000003E-3</v>
      </c>
      <c r="O13" s="485">
        <v>3.1250000000000002E-3</v>
      </c>
      <c r="AQ13" s="483"/>
    </row>
    <row r="14" spans="1:43" ht="26.4">
      <c r="A14" s="1164"/>
      <c r="B14" s="1165"/>
      <c r="C14" s="1114"/>
      <c r="D14" s="1114"/>
      <c r="E14" s="1105"/>
      <c r="F14" s="1106"/>
      <c r="G14" s="1092"/>
      <c r="H14" s="1092"/>
      <c r="I14" s="536" t="s">
        <v>569</v>
      </c>
      <c r="J14" s="528">
        <v>1.4999999999999999E-2</v>
      </c>
      <c r="K14" s="528">
        <v>1.1942772276787304E-2</v>
      </c>
      <c r="L14" s="535">
        <f t="shared" si="0"/>
        <v>0.79618481845248701</v>
      </c>
      <c r="M14" s="480"/>
      <c r="N14" s="484">
        <v>1.5000000000000001E-2</v>
      </c>
      <c r="O14" s="485">
        <v>1.2330272276787305E-2</v>
      </c>
    </row>
    <row r="15" spans="1:43" ht="26.4">
      <c r="A15" s="1164"/>
      <c r="B15" s="1165"/>
      <c r="C15" s="1114"/>
      <c r="D15" s="1114"/>
      <c r="E15" s="1105" t="s">
        <v>526</v>
      </c>
      <c r="F15" s="1106">
        <v>3.3000000000000002E-2</v>
      </c>
      <c r="G15" s="1092">
        <v>2.4846666666666666E-2</v>
      </c>
      <c r="H15" s="1092">
        <f>SUM(K15:K17)/SUM(J15:J17)</f>
        <v>0.75292929292929289</v>
      </c>
      <c r="I15" s="527" t="s">
        <v>570</v>
      </c>
      <c r="J15" s="528">
        <v>7.0000000000000001E-3</v>
      </c>
      <c r="K15" s="528">
        <v>7.0000000000000001E-3</v>
      </c>
      <c r="L15" s="537">
        <f t="shared" si="0"/>
        <v>1</v>
      </c>
      <c r="M15" s="480"/>
      <c r="N15" s="484">
        <v>7.0000000000000001E-3</v>
      </c>
      <c r="O15" s="485">
        <v>7.0000000000000001E-3</v>
      </c>
    </row>
    <row r="16" spans="1:43" ht="33.6" customHeight="1">
      <c r="A16" s="1164"/>
      <c r="B16" s="1165"/>
      <c r="C16" s="1114"/>
      <c r="D16" s="1114"/>
      <c r="E16" s="1105"/>
      <c r="F16" s="1106"/>
      <c r="G16" s="1092"/>
      <c r="H16" s="1092"/>
      <c r="I16" s="527" t="s">
        <v>571</v>
      </c>
      <c r="J16" s="528">
        <v>1.0999999999999999E-2</v>
      </c>
      <c r="K16" s="528">
        <v>1.0999999999999999E-2</v>
      </c>
      <c r="L16" s="537">
        <f t="shared" si="0"/>
        <v>1</v>
      </c>
      <c r="M16" s="480"/>
      <c r="N16" s="484">
        <v>5.4999999999999997E-3</v>
      </c>
      <c r="O16" s="485">
        <v>5.4999999999999997E-3</v>
      </c>
    </row>
    <row r="17" spans="1:15" ht="32.4" customHeight="1">
      <c r="A17" s="1164"/>
      <c r="B17" s="1165"/>
      <c r="C17" s="1114"/>
      <c r="D17" s="1114"/>
      <c r="E17" s="1105"/>
      <c r="F17" s="1106"/>
      <c r="G17" s="1092"/>
      <c r="H17" s="1092"/>
      <c r="I17" s="538" t="s">
        <v>572</v>
      </c>
      <c r="J17" s="528">
        <v>1.4999999999999999E-2</v>
      </c>
      <c r="K17" s="528">
        <v>6.8466666666666676E-3</v>
      </c>
      <c r="L17" s="539">
        <f t="shared" si="0"/>
        <v>0.45644444444444454</v>
      </c>
      <c r="M17" s="480"/>
      <c r="N17" s="484">
        <v>8.7500000000000008E-3</v>
      </c>
      <c r="O17" s="485">
        <v>5.9666666666666668E-4</v>
      </c>
    </row>
    <row r="18" spans="1:15" s="493" customFormat="1" hidden="1">
      <c r="A18" s="486"/>
      <c r="B18" s="532">
        <f>SUM(B6:B17)</f>
        <v>0.15</v>
      </c>
      <c r="C18" s="532">
        <f>SUM(C6:C17)</f>
        <v>0.13104777227678729</v>
      </c>
      <c r="D18" s="487"/>
      <c r="E18" s="488"/>
      <c r="F18" s="532">
        <f>SUM(F6:F17)</f>
        <v>0.15</v>
      </c>
      <c r="G18" s="532">
        <f>SUM(G6:G17)</f>
        <v>0.13104777227678729</v>
      </c>
      <c r="H18" s="487"/>
      <c r="I18" s="488"/>
      <c r="J18" s="532">
        <f>SUM(J6:J17)</f>
        <v>0.15000000000000002</v>
      </c>
      <c r="K18" s="532">
        <f>SUM(K6:K17)</f>
        <v>0.13104777227678732</v>
      </c>
      <c r="L18" s="489"/>
      <c r="M18" s="490"/>
      <c r="N18" s="491">
        <f>SUM(N6:N17)</f>
        <v>9.9433333333333346E-2</v>
      </c>
      <c r="O18" s="492">
        <f>SUM(O6:O17)</f>
        <v>8.2768605610120644E-2</v>
      </c>
    </row>
    <row r="19" spans="1:15" s="502" customFormat="1" hidden="1">
      <c r="A19" s="1166" t="s">
        <v>573</v>
      </c>
      <c r="B19" s="1167"/>
      <c r="C19" s="494">
        <f>C18/B18</f>
        <v>0.87365181517858204</v>
      </c>
      <c r="D19" s="495"/>
      <c r="E19" s="496"/>
      <c r="F19" s="496"/>
      <c r="G19" s="496"/>
      <c r="H19" s="496"/>
      <c r="I19" s="496"/>
      <c r="J19" s="497"/>
      <c r="K19" s="497"/>
      <c r="L19" s="498"/>
      <c r="M19" s="499"/>
      <c r="N19" s="500"/>
      <c r="O19" s="501">
        <f>O18/N18</f>
        <v>0.83240300647120991</v>
      </c>
    </row>
    <row r="20" spans="1:15">
      <c r="C20" s="480"/>
      <c r="D20" s="480"/>
    </row>
    <row r="931" spans="43:43">
      <c r="AQ931" s="477" t="s">
        <v>439</v>
      </c>
    </row>
    <row r="932" spans="43:43">
      <c r="AQ932" s="477" t="s">
        <v>440</v>
      </c>
    </row>
    <row r="933" spans="43:43">
      <c r="AQ933" s="477" t="s">
        <v>441</v>
      </c>
    </row>
    <row r="934" spans="43:43">
      <c r="AQ934" s="477" t="s">
        <v>91</v>
      </c>
    </row>
    <row r="935" spans="43:43">
      <c r="AQ935" s="477" t="s">
        <v>92</v>
      </c>
    </row>
    <row r="936" spans="43:43">
      <c r="AQ936" s="477" t="s">
        <v>129</v>
      </c>
    </row>
    <row r="937" spans="43:43">
      <c r="AQ937" s="477" t="s">
        <v>442</v>
      </c>
    </row>
    <row r="938" spans="43:43">
      <c r="AQ938" s="477" t="s">
        <v>443</v>
      </c>
    </row>
    <row r="939" spans="43:43">
      <c r="AQ939" s="477" t="s">
        <v>142</v>
      </c>
    </row>
    <row r="940" spans="43:43">
      <c r="AQ940" s="477" t="s">
        <v>444</v>
      </c>
    </row>
    <row r="941" spans="43:43">
      <c r="AQ941" s="477" t="s">
        <v>445</v>
      </c>
    </row>
    <row r="942" spans="43:43">
      <c r="AQ942" s="477" t="s">
        <v>446</v>
      </c>
    </row>
    <row r="943" spans="43:43">
      <c r="AQ943" s="477" t="s">
        <v>447</v>
      </c>
    </row>
    <row r="944" spans="43:43">
      <c r="AQ944" s="477" t="s">
        <v>448</v>
      </c>
    </row>
  </sheetData>
  <mergeCells count="24">
    <mergeCell ref="A19:B19"/>
    <mergeCell ref="F8:F10"/>
    <mergeCell ref="G8:G10"/>
    <mergeCell ref="H8:H10"/>
    <mergeCell ref="E15:E17"/>
    <mergeCell ref="F15:F17"/>
    <mergeCell ref="G15:G17"/>
    <mergeCell ref="H15:H17"/>
    <mergeCell ref="E11:E14"/>
    <mergeCell ref="F11:F14"/>
    <mergeCell ref="G11:G14"/>
    <mergeCell ref="H11:H14"/>
    <mergeCell ref="A1:O3"/>
    <mergeCell ref="A4:L4"/>
    <mergeCell ref="N4:O4"/>
    <mergeCell ref="A6:A17"/>
    <mergeCell ref="B6:B17"/>
    <mergeCell ref="C6:C17"/>
    <mergeCell ref="D6:D17"/>
    <mergeCell ref="E6:E7"/>
    <mergeCell ref="F6:F7"/>
    <mergeCell ref="G6:G7"/>
    <mergeCell ref="H6:H7"/>
    <mergeCell ref="E8:E10"/>
  </mergeCells>
  <printOptions horizontalCentered="1" verticalCentered="1"/>
  <pageMargins left="0.9055118110236221" right="0.27559055118110237" top="0.27559055118110237" bottom="0.31496062992125984" header="0.15748031496062992" footer="0.31496062992125984"/>
  <pageSetup paperSize="9" scale="72" orientation="landscape" r:id="rId1"/>
  <headerFooter>
    <oddHeader>&amp;R&amp;G</oddHeader>
    <oddFooter>&amp;R&amp;G</oddFooter>
  </headerFooter>
  <legacyDrawingHF r:id="rId2"/>
</worksheet>
</file>

<file path=xl/worksheets/sheet5.xml><?xml version="1.0" encoding="utf-8"?>
<worksheet xmlns="http://schemas.openxmlformats.org/spreadsheetml/2006/main" xmlns:r="http://schemas.openxmlformats.org/officeDocument/2006/relationships">
  <sheetPr>
    <tabColor rgb="FF99CC00"/>
  </sheetPr>
  <dimension ref="A1:AQ944"/>
  <sheetViews>
    <sheetView zoomScale="90" zoomScaleNormal="90" workbookViewId="0">
      <selection activeCell="M13" sqref="M13"/>
    </sheetView>
  </sheetViews>
  <sheetFormatPr baseColWidth="10" defaultColWidth="11.54296875" defaultRowHeight="14.4"/>
  <cols>
    <col min="1" max="1" width="11" style="477" customWidth="1"/>
    <col min="2" max="2" width="6.36328125" style="477" hidden="1" customWidth="1"/>
    <col min="3" max="3" width="8.54296875" style="477" hidden="1" customWidth="1"/>
    <col min="4" max="4" width="8.54296875" style="477" customWidth="1"/>
    <col min="5" max="5" width="22.81640625" style="477" customWidth="1"/>
    <col min="6" max="7" width="6.36328125" style="477" hidden="1" customWidth="1"/>
    <col min="8" max="8" width="6.36328125" style="477" customWidth="1"/>
    <col min="9" max="9" width="23.453125" style="477" customWidth="1"/>
    <col min="10" max="10" width="6.90625" style="477" hidden="1" customWidth="1"/>
    <col min="11" max="11" width="8.1796875" style="477" hidden="1" customWidth="1"/>
    <col min="12" max="13" width="11.54296875" style="477"/>
    <col min="14" max="14" width="12.1796875" style="477" hidden="1" customWidth="1"/>
    <col min="15" max="15" width="0" style="477" hidden="1" customWidth="1"/>
    <col min="16" max="42" width="11.54296875" style="477"/>
    <col min="43" max="43" width="28.6328125" style="477" bestFit="1" customWidth="1"/>
    <col min="44" max="256" width="11.54296875" style="477"/>
    <col min="257" max="257" width="11" style="477" customWidth="1"/>
    <col min="258" max="259" width="0" style="477" hidden="1" customWidth="1"/>
    <col min="260" max="260" width="8.54296875" style="477" customWidth="1"/>
    <col min="261" max="261" width="22.81640625" style="477" customWidth="1"/>
    <col min="262" max="263" width="0" style="477" hidden="1" customWidth="1"/>
    <col min="264" max="264" width="6.36328125" style="477" customWidth="1"/>
    <col min="265" max="265" width="23.453125" style="477" customWidth="1"/>
    <col min="266" max="267" width="0" style="477" hidden="1" customWidth="1"/>
    <col min="268" max="269" width="11.54296875" style="477"/>
    <col min="270" max="271" width="0" style="477" hidden="1" customWidth="1"/>
    <col min="272" max="298" width="11.54296875" style="477"/>
    <col min="299" max="299" width="28.6328125" style="477" bestFit="1" customWidth="1"/>
    <col min="300" max="512" width="11.54296875" style="477"/>
    <col min="513" max="513" width="11" style="477" customWidth="1"/>
    <col min="514" max="515" width="0" style="477" hidden="1" customWidth="1"/>
    <col min="516" max="516" width="8.54296875" style="477" customWidth="1"/>
    <col min="517" max="517" width="22.81640625" style="477" customWidth="1"/>
    <col min="518" max="519" width="0" style="477" hidden="1" customWidth="1"/>
    <col min="520" max="520" width="6.36328125" style="477" customWidth="1"/>
    <col min="521" max="521" width="23.453125" style="477" customWidth="1"/>
    <col min="522" max="523" width="0" style="477" hidden="1" customWidth="1"/>
    <col min="524" max="525" width="11.54296875" style="477"/>
    <col min="526" max="527" width="0" style="477" hidden="1" customWidth="1"/>
    <col min="528" max="554" width="11.54296875" style="477"/>
    <col min="555" max="555" width="28.6328125" style="477" bestFit="1" customWidth="1"/>
    <col min="556" max="768" width="11.54296875" style="477"/>
    <col min="769" max="769" width="11" style="477" customWidth="1"/>
    <col min="770" max="771" width="0" style="477" hidden="1" customWidth="1"/>
    <col min="772" max="772" width="8.54296875" style="477" customWidth="1"/>
    <col min="773" max="773" width="22.81640625" style="477" customWidth="1"/>
    <col min="774" max="775" width="0" style="477" hidden="1" customWidth="1"/>
    <col min="776" max="776" width="6.36328125" style="477" customWidth="1"/>
    <col min="777" max="777" width="23.453125" style="477" customWidth="1"/>
    <col min="778" max="779" width="0" style="477" hidden="1" customWidth="1"/>
    <col min="780" max="781" width="11.54296875" style="477"/>
    <col min="782" max="783" width="0" style="477" hidden="1" customWidth="1"/>
    <col min="784" max="810" width="11.54296875" style="477"/>
    <col min="811" max="811" width="28.6328125" style="477" bestFit="1" customWidth="1"/>
    <col min="812" max="1024" width="11.54296875" style="477"/>
    <col min="1025" max="1025" width="11" style="477" customWidth="1"/>
    <col min="1026" max="1027" width="0" style="477" hidden="1" customWidth="1"/>
    <col min="1028" max="1028" width="8.54296875" style="477" customWidth="1"/>
    <col min="1029" max="1029" width="22.81640625" style="477" customWidth="1"/>
    <col min="1030" max="1031" width="0" style="477" hidden="1" customWidth="1"/>
    <col min="1032" max="1032" width="6.36328125" style="477" customWidth="1"/>
    <col min="1033" max="1033" width="23.453125" style="477" customWidth="1"/>
    <col min="1034" max="1035" width="0" style="477" hidden="1" customWidth="1"/>
    <col min="1036" max="1037" width="11.54296875" style="477"/>
    <col min="1038" max="1039" width="0" style="477" hidden="1" customWidth="1"/>
    <col min="1040" max="1066" width="11.54296875" style="477"/>
    <col min="1067" max="1067" width="28.6328125" style="477" bestFit="1" customWidth="1"/>
    <col min="1068" max="1280" width="11.54296875" style="477"/>
    <col min="1281" max="1281" width="11" style="477" customWidth="1"/>
    <col min="1282" max="1283" width="0" style="477" hidden="1" customWidth="1"/>
    <col min="1284" max="1284" width="8.54296875" style="477" customWidth="1"/>
    <col min="1285" max="1285" width="22.81640625" style="477" customWidth="1"/>
    <col min="1286" max="1287" width="0" style="477" hidden="1" customWidth="1"/>
    <col min="1288" max="1288" width="6.36328125" style="477" customWidth="1"/>
    <col min="1289" max="1289" width="23.453125" style="477" customWidth="1"/>
    <col min="1290" max="1291" width="0" style="477" hidden="1" customWidth="1"/>
    <col min="1292" max="1293" width="11.54296875" style="477"/>
    <col min="1294" max="1295" width="0" style="477" hidden="1" customWidth="1"/>
    <col min="1296" max="1322" width="11.54296875" style="477"/>
    <col min="1323" max="1323" width="28.6328125" style="477" bestFit="1" customWidth="1"/>
    <col min="1324" max="1536" width="11.54296875" style="477"/>
    <col min="1537" max="1537" width="11" style="477" customWidth="1"/>
    <col min="1538" max="1539" width="0" style="477" hidden="1" customWidth="1"/>
    <col min="1540" max="1540" width="8.54296875" style="477" customWidth="1"/>
    <col min="1541" max="1541" width="22.81640625" style="477" customWidth="1"/>
    <col min="1542" max="1543" width="0" style="477" hidden="1" customWidth="1"/>
    <col min="1544" max="1544" width="6.36328125" style="477" customWidth="1"/>
    <col min="1545" max="1545" width="23.453125" style="477" customWidth="1"/>
    <col min="1546" max="1547" width="0" style="477" hidden="1" customWidth="1"/>
    <col min="1548" max="1549" width="11.54296875" style="477"/>
    <col min="1550" max="1551" width="0" style="477" hidden="1" customWidth="1"/>
    <col min="1552" max="1578" width="11.54296875" style="477"/>
    <col min="1579" max="1579" width="28.6328125" style="477" bestFit="1" customWidth="1"/>
    <col min="1580" max="1792" width="11.54296875" style="477"/>
    <col min="1793" max="1793" width="11" style="477" customWidth="1"/>
    <col min="1794" max="1795" width="0" style="477" hidden="1" customWidth="1"/>
    <col min="1796" max="1796" width="8.54296875" style="477" customWidth="1"/>
    <col min="1797" max="1797" width="22.81640625" style="477" customWidth="1"/>
    <col min="1798" max="1799" width="0" style="477" hidden="1" customWidth="1"/>
    <col min="1800" max="1800" width="6.36328125" style="477" customWidth="1"/>
    <col min="1801" max="1801" width="23.453125" style="477" customWidth="1"/>
    <col min="1802" max="1803" width="0" style="477" hidden="1" customWidth="1"/>
    <col min="1804" max="1805" width="11.54296875" style="477"/>
    <col min="1806" max="1807" width="0" style="477" hidden="1" customWidth="1"/>
    <col min="1808" max="1834" width="11.54296875" style="477"/>
    <col min="1835" max="1835" width="28.6328125" style="477" bestFit="1" customWidth="1"/>
    <col min="1836" max="2048" width="11.54296875" style="477"/>
    <col min="2049" max="2049" width="11" style="477" customWidth="1"/>
    <col min="2050" max="2051" width="0" style="477" hidden="1" customWidth="1"/>
    <col min="2052" max="2052" width="8.54296875" style="477" customWidth="1"/>
    <col min="2053" max="2053" width="22.81640625" style="477" customWidth="1"/>
    <col min="2054" max="2055" width="0" style="477" hidden="1" customWidth="1"/>
    <col min="2056" max="2056" width="6.36328125" style="477" customWidth="1"/>
    <col min="2057" max="2057" width="23.453125" style="477" customWidth="1"/>
    <col min="2058" max="2059" width="0" style="477" hidden="1" customWidth="1"/>
    <col min="2060" max="2061" width="11.54296875" style="477"/>
    <col min="2062" max="2063" width="0" style="477" hidden="1" customWidth="1"/>
    <col min="2064" max="2090" width="11.54296875" style="477"/>
    <col min="2091" max="2091" width="28.6328125" style="477" bestFit="1" customWidth="1"/>
    <col min="2092" max="2304" width="11.54296875" style="477"/>
    <col min="2305" max="2305" width="11" style="477" customWidth="1"/>
    <col min="2306" max="2307" width="0" style="477" hidden="1" customWidth="1"/>
    <col min="2308" max="2308" width="8.54296875" style="477" customWidth="1"/>
    <col min="2309" max="2309" width="22.81640625" style="477" customWidth="1"/>
    <col min="2310" max="2311" width="0" style="477" hidden="1" customWidth="1"/>
    <col min="2312" max="2312" width="6.36328125" style="477" customWidth="1"/>
    <col min="2313" max="2313" width="23.453125" style="477" customWidth="1"/>
    <col min="2314" max="2315" width="0" style="477" hidden="1" customWidth="1"/>
    <col min="2316" max="2317" width="11.54296875" style="477"/>
    <col min="2318" max="2319" width="0" style="477" hidden="1" customWidth="1"/>
    <col min="2320" max="2346" width="11.54296875" style="477"/>
    <col min="2347" max="2347" width="28.6328125" style="477" bestFit="1" customWidth="1"/>
    <col min="2348" max="2560" width="11.54296875" style="477"/>
    <col min="2561" max="2561" width="11" style="477" customWidth="1"/>
    <col min="2562" max="2563" width="0" style="477" hidden="1" customWidth="1"/>
    <col min="2564" max="2564" width="8.54296875" style="477" customWidth="1"/>
    <col min="2565" max="2565" width="22.81640625" style="477" customWidth="1"/>
    <col min="2566" max="2567" width="0" style="477" hidden="1" customWidth="1"/>
    <col min="2568" max="2568" width="6.36328125" style="477" customWidth="1"/>
    <col min="2569" max="2569" width="23.453125" style="477" customWidth="1"/>
    <col min="2570" max="2571" width="0" style="477" hidden="1" customWidth="1"/>
    <col min="2572" max="2573" width="11.54296875" style="477"/>
    <col min="2574" max="2575" width="0" style="477" hidden="1" customWidth="1"/>
    <col min="2576" max="2602" width="11.54296875" style="477"/>
    <col min="2603" max="2603" width="28.6328125" style="477" bestFit="1" customWidth="1"/>
    <col min="2604" max="2816" width="11.54296875" style="477"/>
    <col min="2817" max="2817" width="11" style="477" customWidth="1"/>
    <col min="2818" max="2819" width="0" style="477" hidden="1" customWidth="1"/>
    <col min="2820" max="2820" width="8.54296875" style="477" customWidth="1"/>
    <col min="2821" max="2821" width="22.81640625" style="477" customWidth="1"/>
    <col min="2822" max="2823" width="0" style="477" hidden="1" customWidth="1"/>
    <col min="2824" max="2824" width="6.36328125" style="477" customWidth="1"/>
    <col min="2825" max="2825" width="23.453125" style="477" customWidth="1"/>
    <col min="2826" max="2827" width="0" style="477" hidden="1" customWidth="1"/>
    <col min="2828" max="2829" width="11.54296875" style="477"/>
    <col min="2830" max="2831" width="0" style="477" hidden="1" customWidth="1"/>
    <col min="2832" max="2858" width="11.54296875" style="477"/>
    <col min="2859" max="2859" width="28.6328125" style="477" bestFit="1" customWidth="1"/>
    <col min="2860" max="3072" width="11.54296875" style="477"/>
    <col min="3073" max="3073" width="11" style="477" customWidth="1"/>
    <col min="3074" max="3075" width="0" style="477" hidden="1" customWidth="1"/>
    <col min="3076" max="3076" width="8.54296875" style="477" customWidth="1"/>
    <col min="3077" max="3077" width="22.81640625" style="477" customWidth="1"/>
    <col min="3078" max="3079" width="0" style="477" hidden="1" customWidth="1"/>
    <col min="3080" max="3080" width="6.36328125" style="477" customWidth="1"/>
    <col min="3081" max="3081" width="23.453125" style="477" customWidth="1"/>
    <col min="3082" max="3083" width="0" style="477" hidden="1" customWidth="1"/>
    <col min="3084" max="3085" width="11.54296875" style="477"/>
    <col min="3086" max="3087" width="0" style="477" hidden="1" customWidth="1"/>
    <col min="3088" max="3114" width="11.54296875" style="477"/>
    <col min="3115" max="3115" width="28.6328125" style="477" bestFit="1" customWidth="1"/>
    <col min="3116" max="3328" width="11.54296875" style="477"/>
    <col min="3329" max="3329" width="11" style="477" customWidth="1"/>
    <col min="3330" max="3331" width="0" style="477" hidden="1" customWidth="1"/>
    <col min="3332" max="3332" width="8.54296875" style="477" customWidth="1"/>
    <col min="3333" max="3333" width="22.81640625" style="477" customWidth="1"/>
    <col min="3334" max="3335" width="0" style="477" hidden="1" customWidth="1"/>
    <col min="3336" max="3336" width="6.36328125" style="477" customWidth="1"/>
    <col min="3337" max="3337" width="23.453125" style="477" customWidth="1"/>
    <col min="3338" max="3339" width="0" style="477" hidden="1" customWidth="1"/>
    <col min="3340" max="3341" width="11.54296875" style="477"/>
    <col min="3342" max="3343" width="0" style="477" hidden="1" customWidth="1"/>
    <col min="3344" max="3370" width="11.54296875" style="477"/>
    <col min="3371" max="3371" width="28.6328125" style="477" bestFit="1" customWidth="1"/>
    <col min="3372" max="3584" width="11.54296875" style="477"/>
    <col min="3585" max="3585" width="11" style="477" customWidth="1"/>
    <col min="3586" max="3587" width="0" style="477" hidden="1" customWidth="1"/>
    <col min="3588" max="3588" width="8.54296875" style="477" customWidth="1"/>
    <col min="3589" max="3589" width="22.81640625" style="477" customWidth="1"/>
    <col min="3590" max="3591" width="0" style="477" hidden="1" customWidth="1"/>
    <col min="3592" max="3592" width="6.36328125" style="477" customWidth="1"/>
    <col min="3593" max="3593" width="23.453125" style="477" customWidth="1"/>
    <col min="3594" max="3595" width="0" style="477" hidden="1" customWidth="1"/>
    <col min="3596" max="3597" width="11.54296875" style="477"/>
    <col min="3598" max="3599" width="0" style="477" hidden="1" customWidth="1"/>
    <col min="3600" max="3626" width="11.54296875" style="477"/>
    <col min="3627" max="3627" width="28.6328125" style="477" bestFit="1" customWidth="1"/>
    <col min="3628" max="3840" width="11.54296875" style="477"/>
    <col min="3841" max="3841" width="11" style="477" customWidth="1"/>
    <col min="3842" max="3843" width="0" style="477" hidden="1" customWidth="1"/>
    <col min="3844" max="3844" width="8.54296875" style="477" customWidth="1"/>
    <col min="3845" max="3845" width="22.81640625" style="477" customWidth="1"/>
    <col min="3846" max="3847" width="0" style="477" hidden="1" customWidth="1"/>
    <col min="3848" max="3848" width="6.36328125" style="477" customWidth="1"/>
    <col min="3849" max="3849" width="23.453125" style="477" customWidth="1"/>
    <col min="3850" max="3851" width="0" style="477" hidden="1" customWidth="1"/>
    <col min="3852" max="3853" width="11.54296875" style="477"/>
    <col min="3854" max="3855" width="0" style="477" hidden="1" customWidth="1"/>
    <col min="3856" max="3882" width="11.54296875" style="477"/>
    <col min="3883" max="3883" width="28.6328125" style="477" bestFit="1" customWidth="1"/>
    <col min="3884" max="4096" width="11.54296875" style="477"/>
    <col min="4097" max="4097" width="11" style="477" customWidth="1"/>
    <col min="4098" max="4099" width="0" style="477" hidden="1" customWidth="1"/>
    <col min="4100" max="4100" width="8.54296875" style="477" customWidth="1"/>
    <col min="4101" max="4101" width="22.81640625" style="477" customWidth="1"/>
    <col min="4102" max="4103" width="0" style="477" hidden="1" customWidth="1"/>
    <col min="4104" max="4104" width="6.36328125" style="477" customWidth="1"/>
    <col min="4105" max="4105" width="23.453125" style="477" customWidth="1"/>
    <col min="4106" max="4107" width="0" style="477" hidden="1" customWidth="1"/>
    <col min="4108" max="4109" width="11.54296875" style="477"/>
    <col min="4110" max="4111" width="0" style="477" hidden="1" customWidth="1"/>
    <col min="4112" max="4138" width="11.54296875" style="477"/>
    <col min="4139" max="4139" width="28.6328125" style="477" bestFit="1" customWidth="1"/>
    <col min="4140" max="4352" width="11.54296875" style="477"/>
    <col min="4353" max="4353" width="11" style="477" customWidth="1"/>
    <col min="4354" max="4355" width="0" style="477" hidden="1" customWidth="1"/>
    <col min="4356" max="4356" width="8.54296875" style="477" customWidth="1"/>
    <col min="4357" max="4357" width="22.81640625" style="477" customWidth="1"/>
    <col min="4358" max="4359" width="0" style="477" hidden="1" customWidth="1"/>
    <col min="4360" max="4360" width="6.36328125" style="477" customWidth="1"/>
    <col min="4361" max="4361" width="23.453125" style="477" customWidth="1"/>
    <col min="4362" max="4363" width="0" style="477" hidden="1" customWidth="1"/>
    <col min="4364" max="4365" width="11.54296875" style="477"/>
    <col min="4366" max="4367" width="0" style="477" hidden="1" customWidth="1"/>
    <col min="4368" max="4394" width="11.54296875" style="477"/>
    <col min="4395" max="4395" width="28.6328125" style="477" bestFit="1" customWidth="1"/>
    <col min="4396" max="4608" width="11.54296875" style="477"/>
    <col min="4609" max="4609" width="11" style="477" customWidth="1"/>
    <col min="4610" max="4611" width="0" style="477" hidden="1" customWidth="1"/>
    <col min="4612" max="4612" width="8.54296875" style="477" customWidth="1"/>
    <col min="4613" max="4613" width="22.81640625" style="477" customWidth="1"/>
    <col min="4614" max="4615" width="0" style="477" hidden="1" customWidth="1"/>
    <col min="4616" max="4616" width="6.36328125" style="477" customWidth="1"/>
    <col min="4617" max="4617" width="23.453125" style="477" customWidth="1"/>
    <col min="4618" max="4619" width="0" style="477" hidden="1" customWidth="1"/>
    <col min="4620" max="4621" width="11.54296875" style="477"/>
    <col min="4622" max="4623" width="0" style="477" hidden="1" customWidth="1"/>
    <col min="4624" max="4650" width="11.54296875" style="477"/>
    <col min="4651" max="4651" width="28.6328125" style="477" bestFit="1" customWidth="1"/>
    <col min="4652" max="4864" width="11.54296875" style="477"/>
    <col min="4865" max="4865" width="11" style="477" customWidth="1"/>
    <col min="4866" max="4867" width="0" style="477" hidden="1" customWidth="1"/>
    <col min="4868" max="4868" width="8.54296875" style="477" customWidth="1"/>
    <col min="4869" max="4869" width="22.81640625" style="477" customWidth="1"/>
    <col min="4870" max="4871" width="0" style="477" hidden="1" customWidth="1"/>
    <col min="4872" max="4872" width="6.36328125" style="477" customWidth="1"/>
    <col min="4873" max="4873" width="23.453125" style="477" customWidth="1"/>
    <col min="4874" max="4875" width="0" style="477" hidden="1" customWidth="1"/>
    <col min="4876" max="4877" width="11.54296875" style="477"/>
    <col min="4878" max="4879" width="0" style="477" hidden="1" customWidth="1"/>
    <col min="4880" max="4906" width="11.54296875" style="477"/>
    <col min="4907" max="4907" width="28.6328125" style="477" bestFit="1" customWidth="1"/>
    <col min="4908" max="5120" width="11.54296875" style="477"/>
    <col min="5121" max="5121" width="11" style="477" customWidth="1"/>
    <col min="5122" max="5123" width="0" style="477" hidden="1" customWidth="1"/>
    <col min="5124" max="5124" width="8.54296875" style="477" customWidth="1"/>
    <col min="5125" max="5125" width="22.81640625" style="477" customWidth="1"/>
    <col min="5126" max="5127" width="0" style="477" hidden="1" customWidth="1"/>
    <col min="5128" max="5128" width="6.36328125" style="477" customWidth="1"/>
    <col min="5129" max="5129" width="23.453125" style="477" customWidth="1"/>
    <col min="5130" max="5131" width="0" style="477" hidden="1" customWidth="1"/>
    <col min="5132" max="5133" width="11.54296875" style="477"/>
    <col min="5134" max="5135" width="0" style="477" hidden="1" customWidth="1"/>
    <col min="5136" max="5162" width="11.54296875" style="477"/>
    <col min="5163" max="5163" width="28.6328125" style="477" bestFit="1" customWidth="1"/>
    <col min="5164" max="5376" width="11.54296875" style="477"/>
    <col min="5377" max="5377" width="11" style="477" customWidth="1"/>
    <col min="5378" max="5379" width="0" style="477" hidden="1" customWidth="1"/>
    <col min="5380" max="5380" width="8.54296875" style="477" customWidth="1"/>
    <col min="5381" max="5381" width="22.81640625" style="477" customWidth="1"/>
    <col min="5382" max="5383" width="0" style="477" hidden="1" customWidth="1"/>
    <col min="5384" max="5384" width="6.36328125" style="477" customWidth="1"/>
    <col min="5385" max="5385" width="23.453125" style="477" customWidth="1"/>
    <col min="5386" max="5387" width="0" style="477" hidden="1" customWidth="1"/>
    <col min="5388" max="5389" width="11.54296875" style="477"/>
    <col min="5390" max="5391" width="0" style="477" hidden="1" customWidth="1"/>
    <col min="5392" max="5418" width="11.54296875" style="477"/>
    <col min="5419" max="5419" width="28.6328125" style="477" bestFit="1" customWidth="1"/>
    <col min="5420" max="5632" width="11.54296875" style="477"/>
    <col min="5633" max="5633" width="11" style="477" customWidth="1"/>
    <col min="5634" max="5635" width="0" style="477" hidden="1" customWidth="1"/>
    <col min="5636" max="5636" width="8.54296875" style="477" customWidth="1"/>
    <col min="5637" max="5637" width="22.81640625" style="477" customWidth="1"/>
    <col min="5638" max="5639" width="0" style="477" hidden="1" customWidth="1"/>
    <col min="5640" max="5640" width="6.36328125" style="477" customWidth="1"/>
    <col min="5641" max="5641" width="23.453125" style="477" customWidth="1"/>
    <col min="5642" max="5643" width="0" style="477" hidden="1" customWidth="1"/>
    <col min="5644" max="5645" width="11.54296875" style="477"/>
    <col min="5646" max="5647" width="0" style="477" hidden="1" customWidth="1"/>
    <col min="5648" max="5674" width="11.54296875" style="477"/>
    <col min="5675" max="5675" width="28.6328125" style="477" bestFit="1" customWidth="1"/>
    <col min="5676" max="5888" width="11.54296875" style="477"/>
    <col min="5889" max="5889" width="11" style="477" customWidth="1"/>
    <col min="5890" max="5891" width="0" style="477" hidden="1" customWidth="1"/>
    <col min="5892" max="5892" width="8.54296875" style="477" customWidth="1"/>
    <col min="5893" max="5893" width="22.81640625" style="477" customWidth="1"/>
    <col min="5894" max="5895" width="0" style="477" hidden="1" customWidth="1"/>
    <col min="5896" max="5896" width="6.36328125" style="477" customWidth="1"/>
    <col min="5897" max="5897" width="23.453125" style="477" customWidth="1"/>
    <col min="5898" max="5899" width="0" style="477" hidden="1" customWidth="1"/>
    <col min="5900" max="5901" width="11.54296875" style="477"/>
    <col min="5902" max="5903" width="0" style="477" hidden="1" customWidth="1"/>
    <col min="5904" max="5930" width="11.54296875" style="477"/>
    <col min="5931" max="5931" width="28.6328125" style="477" bestFit="1" customWidth="1"/>
    <col min="5932" max="6144" width="11.54296875" style="477"/>
    <col min="6145" max="6145" width="11" style="477" customWidth="1"/>
    <col min="6146" max="6147" width="0" style="477" hidden="1" customWidth="1"/>
    <col min="6148" max="6148" width="8.54296875" style="477" customWidth="1"/>
    <col min="6149" max="6149" width="22.81640625" style="477" customWidth="1"/>
    <col min="6150" max="6151" width="0" style="477" hidden="1" customWidth="1"/>
    <col min="6152" max="6152" width="6.36328125" style="477" customWidth="1"/>
    <col min="6153" max="6153" width="23.453125" style="477" customWidth="1"/>
    <col min="6154" max="6155" width="0" style="477" hidden="1" customWidth="1"/>
    <col min="6156" max="6157" width="11.54296875" style="477"/>
    <col min="6158" max="6159" width="0" style="477" hidden="1" customWidth="1"/>
    <col min="6160" max="6186" width="11.54296875" style="477"/>
    <col min="6187" max="6187" width="28.6328125" style="477" bestFit="1" customWidth="1"/>
    <col min="6188" max="6400" width="11.54296875" style="477"/>
    <col min="6401" max="6401" width="11" style="477" customWidth="1"/>
    <col min="6402" max="6403" width="0" style="477" hidden="1" customWidth="1"/>
    <col min="6404" max="6404" width="8.54296875" style="477" customWidth="1"/>
    <col min="6405" max="6405" width="22.81640625" style="477" customWidth="1"/>
    <col min="6406" max="6407" width="0" style="477" hidden="1" customWidth="1"/>
    <col min="6408" max="6408" width="6.36328125" style="477" customWidth="1"/>
    <col min="6409" max="6409" width="23.453125" style="477" customWidth="1"/>
    <col min="6410" max="6411" width="0" style="477" hidden="1" customWidth="1"/>
    <col min="6412" max="6413" width="11.54296875" style="477"/>
    <col min="6414" max="6415" width="0" style="477" hidden="1" customWidth="1"/>
    <col min="6416" max="6442" width="11.54296875" style="477"/>
    <col min="6443" max="6443" width="28.6328125" style="477" bestFit="1" customWidth="1"/>
    <col min="6444" max="6656" width="11.54296875" style="477"/>
    <col min="6657" max="6657" width="11" style="477" customWidth="1"/>
    <col min="6658" max="6659" width="0" style="477" hidden="1" customWidth="1"/>
    <col min="6660" max="6660" width="8.54296875" style="477" customWidth="1"/>
    <col min="6661" max="6661" width="22.81640625" style="477" customWidth="1"/>
    <col min="6662" max="6663" width="0" style="477" hidden="1" customWidth="1"/>
    <col min="6664" max="6664" width="6.36328125" style="477" customWidth="1"/>
    <col min="6665" max="6665" width="23.453125" style="477" customWidth="1"/>
    <col min="6666" max="6667" width="0" style="477" hidden="1" customWidth="1"/>
    <col min="6668" max="6669" width="11.54296875" style="477"/>
    <col min="6670" max="6671" width="0" style="477" hidden="1" customWidth="1"/>
    <col min="6672" max="6698" width="11.54296875" style="477"/>
    <col min="6699" max="6699" width="28.6328125" style="477" bestFit="1" customWidth="1"/>
    <col min="6700" max="6912" width="11.54296875" style="477"/>
    <col min="6913" max="6913" width="11" style="477" customWidth="1"/>
    <col min="6914" max="6915" width="0" style="477" hidden="1" customWidth="1"/>
    <col min="6916" max="6916" width="8.54296875" style="477" customWidth="1"/>
    <col min="6917" max="6917" width="22.81640625" style="477" customWidth="1"/>
    <col min="6918" max="6919" width="0" style="477" hidden="1" customWidth="1"/>
    <col min="6920" max="6920" width="6.36328125" style="477" customWidth="1"/>
    <col min="6921" max="6921" width="23.453125" style="477" customWidth="1"/>
    <col min="6922" max="6923" width="0" style="477" hidden="1" customWidth="1"/>
    <col min="6924" max="6925" width="11.54296875" style="477"/>
    <col min="6926" max="6927" width="0" style="477" hidden="1" customWidth="1"/>
    <col min="6928" max="6954" width="11.54296875" style="477"/>
    <col min="6955" max="6955" width="28.6328125" style="477" bestFit="1" customWidth="1"/>
    <col min="6956" max="7168" width="11.54296875" style="477"/>
    <col min="7169" max="7169" width="11" style="477" customWidth="1"/>
    <col min="7170" max="7171" width="0" style="477" hidden="1" customWidth="1"/>
    <col min="7172" max="7172" width="8.54296875" style="477" customWidth="1"/>
    <col min="7173" max="7173" width="22.81640625" style="477" customWidth="1"/>
    <col min="7174" max="7175" width="0" style="477" hidden="1" customWidth="1"/>
    <col min="7176" max="7176" width="6.36328125" style="477" customWidth="1"/>
    <col min="7177" max="7177" width="23.453125" style="477" customWidth="1"/>
    <col min="7178" max="7179" width="0" style="477" hidden="1" customWidth="1"/>
    <col min="7180" max="7181" width="11.54296875" style="477"/>
    <col min="7182" max="7183" width="0" style="477" hidden="1" customWidth="1"/>
    <col min="7184" max="7210" width="11.54296875" style="477"/>
    <col min="7211" max="7211" width="28.6328125" style="477" bestFit="1" customWidth="1"/>
    <col min="7212" max="7424" width="11.54296875" style="477"/>
    <col min="7425" max="7425" width="11" style="477" customWidth="1"/>
    <col min="7426" max="7427" width="0" style="477" hidden="1" customWidth="1"/>
    <col min="7428" max="7428" width="8.54296875" style="477" customWidth="1"/>
    <col min="7429" max="7429" width="22.81640625" style="477" customWidth="1"/>
    <col min="7430" max="7431" width="0" style="477" hidden="1" customWidth="1"/>
    <col min="7432" max="7432" width="6.36328125" style="477" customWidth="1"/>
    <col min="7433" max="7433" width="23.453125" style="477" customWidth="1"/>
    <col min="7434" max="7435" width="0" style="477" hidden="1" customWidth="1"/>
    <col min="7436" max="7437" width="11.54296875" style="477"/>
    <col min="7438" max="7439" width="0" style="477" hidden="1" customWidth="1"/>
    <col min="7440" max="7466" width="11.54296875" style="477"/>
    <col min="7467" max="7467" width="28.6328125" style="477" bestFit="1" customWidth="1"/>
    <col min="7468" max="7680" width="11.54296875" style="477"/>
    <col min="7681" max="7681" width="11" style="477" customWidth="1"/>
    <col min="7682" max="7683" width="0" style="477" hidden="1" customWidth="1"/>
    <col min="7684" max="7684" width="8.54296875" style="477" customWidth="1"/>
    <col min="7685" max="7685" width="22.81640625" style="477" customWidth="1"/>
    <col min="7686" max="7687" width="0" style="477" hidden="1" customWidth="1"/>
    <col min="7688" max="7688" width="6.36328125" style="477" customWidth="1"/>
    <col min="7689" max="7689" width="23.453125" style="477" customWidth="1"/>
    <col min="7690" max="7691" width="0" style="477" hidden="1" customWidth="1"/>
    <col min="7692" max="7693" width="11.54296875" style="477"/>
    <col min="7694" max="7695" width="0" style="477" hidden="1" customWidth="1"/>
    <col min="7696" max="7722" width="11.54296875" style="477"/>
    <col min="7723" max="7723" width="28.6328125" style="477" bestFit="1" customWidth="1"/>
    <col min="7724" max="7936" width="11.54296875" style="477"/>
    <col min="7937" max="7937" width="11" style="477" customWidth="1"/>
    <col min="7938" max="7939" width="0" style="477" hidden="1" customWidth="1"/>
    <col min="7940" max="7940" width="8.54296875" style="477" customWidth="1"/>
    <col min="7941" max="7941" width="22.81640625" style="477" customWidth="1"/>
    <col min="7942" max="7943" width="0" style="477" hidden="1" customWidth="1"/>
    <col min="7944" max="7944" width="6.36328125" style="477" customWidth="1"/>
    <col min="7945" max="7945" width="23.453125" style="477" customWidth="1"/>
    <col min="7946" max="7947" width="0" style="477" hidden="1" customWidth="1"/>
    <col min="7948" max="7949" width="11.54296875" style="477"/>
    <col min="7950" max="7951" width="0" style="477" hidden="1" customWidth="1"/>
    <col min="7952" max="7978" width="11.54296875" style="477"/>
    <col min="7979" max="7979" width="28.6328125" style="477" bestFit="1" customWidth="1"/>
    <col min="7980" max="8192" width="11.54296875" style="477"/>
    <col min="8193" max="8193" width="11" style="477" customWidth="1"/>
    <col min="8194" max="8195" width="0" style="477" hidden="1" customWidth="1"/>
    <col min="8196" max="8196" width="8.54296875" style="477" customWidth="1"/>
    <col min="8197" max="8197" width="22.81640625" style="477" customWidth="1"/>
    <col min="8198" max="8199" width="0" style="477" hidden="1" customWidth="1"/>
    <col min="8200" max="8200" width="6.36328125" style="477" customWidth="1"/>
    <col min="8201" max="8201" width="23.453125" style="477" customWidth="1"/>
    <col min="8202" max="8203" width="0" style="477" hidden="1" customWidth="1"/>
    <col min="8204" max="8205" width="11.54296875" style="477"/>
    <col min="8206" max="8207" width="0" style="477" hidden="1" customWidth="1"/>
    <col min="8208" max="8234" width="11.54296875" style="477"/>
    <col min="8235" max="8235" width="28.6328125" style="477" bestFit="1" customWidth="1"/>
    <col min="8236" max="8448" width="11.54296875" style="477"/>
    <col min="8449" max="8449" width="11" style="477" customWidth="1"/>
    <col min="8450" max="8451" width="0" style="477" hidden="1" customWidth="1"/>
    <col min="8452" max="8452" width="8.54296875" style="477" customWidth="1"/>
    <col min="8453" max="8453" width="22.81640625" style="477" customWidth="1"/>
    <col min="8454" max="8455" width="0" style="477" hidden="1" customWidth="1"/>
    <col min="8456" max="8456" width="6.36328125" style="477" customWidth="1"/>
    <col min="8457" max="8457" width="23.453125" style="477" customWidth="1"/>
    <col min="8458" max="8459" width="0" style="477" hidden="1" customWidth="1"/>
    <col min="8460" max="8461" width="11.54296875" style="477"/>
    <col min="8462" max="8463" width="0" style="477" hidden="1" customWidth="1"/>
    <col min="8464" max="8490" width="11.54296875" style="477"/>
    <col min="8491" max="8491" width="28.6328125" style="477" bestFit="1" customWidth="1"/>
    <col min="8492" max="8704" width="11.54296875" style="477"/>
    <col min="8705" max="8705" width="11" style="477" customWidth="1"/>
    <col min="8706" max="8707" width="0" style="477" hidden="1" customWidth="1"/>
    <col min="8708" max="8708" width="8.54296875" style="477" customWidth="1"/>
    <col min="8709" max="8709" width="22.81640625" style="477" customWidth="1"/>
    <col min="8710" max="8711" width="0" style="477" hidden="1" customWidth="1"/>
    <col min="8712" max="8712" width="6.36328125" style="477" customWidth="1"/>
    <col min="8713" max="8713" width="23.453125" style="477" customWidth="1"/>
    <col min="8714" max="8715" width="0" style="477" hidden="1" customWidth="1"/>
    <col min="8716" max="8717" width="11.54296875" style="477"/>
    <col min="8718" max="8719" width="0" style="477" hidden="1" customWidth="1"/>
    <col min="8720" max="8746" width="11.54296875" style="477"/>
    <col min="8747" max="8747" width="28.6328125" style="477" bestFit="1" customWidth="1"/>
    <col min="8748" max="8960" width="11.54296875" style="477"/>
    <col min="8961" max="8961" width="11" style="477" customWidth="1"/>
    <col min="8962" max="8963" width="0" style="477" hidden="1" customWidth="1"/>
    <col min="8964" max="8964" width="8.54296875" style="477" customWidth="1"/>
    <col min="8965" max="8965" width="22.81640625" style="477" customWidth="1"/>
    <col min="8966" max="8967" width="0" style="477" hidden="1" customWidth="1"/>
    <col min="8968" max="8968" width="6.36328125" style="477" customWidth="1"/>
    <col min="8969" max="8969" width="23.453125" style="477" customWidth="1"/>
    <col min="8970" max="8971" width="0" style="477" hidden="1" customWidth="1"/>
    <col min="8972" max="8973" width="11.54296875" style="477"/>
    <col min="8974" max="8975" width="0" style="477" hidden="1" customWidth="1"/>
    <col min="8976" max="9002" width="11.54296875" style="477"/>
    <col min="9003" max="9003" width="28.6328125" style="477" bestFit="1" customWidth="1"/>
    <col min="9004" max="9216" width="11.54296875" style="477"/>
    <col min="9217" max="9217" width="11" style="477" customWidth="1"/>
    <col min="9218" max="9219" width="0" style="477" hidden="1" customWidth="1"/>
    <col min="9220" max="9220" width="8.54296875" style="477" customWidth="1"/>
    <col min="9221" max="9221" width="22.81640625" style="477" customWidth="1"/>
    <col min="9222" max="9223" width="0" style="477" hidden="1" customWidth="1"/>
    <col min="9224" max="9224" width="6.36328125" style="477" customWidth="1"/>
    <col min="9225" max="9225" width="23.453125" style="477" customWidth="1"/>
    <col min="9226" max="9227" width="0" style="477" hidden="1" customWidth="1"/>
    <col min="9228" max="9229" width="11.54296875" style="477"/>
    <col min="9230" max="9231" width="0" style="477" hidden="1" customWidth="1"/>
    <col min="9232" max="9258" width="11.54296875" style="477"/>
    <col min="9259" max="9259" width="28.6328125" style="477" bestFit="1" customWidth="1"/>
    <col min="9260" max="9472" width="11.54296875" style="477"/>
    <col min="9473" max="9473" width="11" style="477" customWidth="1"/>
    <col min="9474" max="9475" width="0" style="477" hidden="1" customWidth="1"/>
    <col min="9476" max="9476" width="8.54296875" style="477" customWidth="1"/>
    <col min="9477" max="9477" width="22.81640625" style="477" customWidth="1"/>
    <col min="9478" max="9479" width="0" style="477" hidden="1" customWidth="1"/>
    <col min="9480" max="9480" width="6.36328125" style="477" customWidth="1"/>
    <col min="9481" max="9481" width="23.453125" style="477" customWidth="1"/>
    <col min="9482" max="9483" width="0" style="477" hidden="1" customWidth="1"/>
    <col min="9484" max="9485" width="11.54296875" style="477"/>
    <col min="9486" max="9487" width="0" style="477" hidden="1" customWidth="1"/>
    <col min="9488" max="9514" width="11.54296875" style="477"/>
    <col min="9515" max="9515" width="28.6328125" style="477" bestFit="1" customWidth="1"/>
    <col min="9516" max="9728" width="11.54296875" style="477"/>
    <col min="9729" max="9729" width="11" style="477" customWidth="1"/>
    <col min="9730" max="9731" width="0" style="477" hidden="1" customWidth="1"/>
    <col min="9732" max="9732" width="8.54296875" style="477" customWidth="1"/>
    <col min="9733" max="9733" width="22.81640625" style="477" customWidth="1"/>
    <col min="9734" max="9735" width="0" style="477" hidden="1" customWidth="1"/>
    <col min="9736" max="9736" width="6.36328125" style="477" customWidth="1"/>
    <col min="9737" max="9737" width="23.453125" style="477" customWidth="1"/>
    <col min="9738" max="9739" width="0" style="477" hidden="1" customWidth="1"/>
    <col min="9740" max="9741" width="11.54296875" style="477"/>
    <col min="9742" max="9743" width="0" style="477" hidden="1" customWidth="1"/>
    <col min="9744" max="9770" width="11.54296875" style="477"/>
    <col min="9771" max="9771" width="28.6328125" style="477" bestFit="1" customWidth="1"/>
    <col min="9772" max="9984" width="11.54296875" style="477"/>
    <col min="9985" max="9985" width="11" style="477" customWidth="1"/>
    <col min="9986" max="9987" width="0" style="477" hidden="1" customWidth="1"/>
    <col min="9988" max="9988" width="8.54296875" style="477" customWidth="1"/>
    <col min="9989" max="9989" width="22.81640625" style="477" customWidth="1"/>
    <col min="9990" max="9991" width="0" style="477" hidden="1" customWidth="1"/>
    <col min="9992" max="9992" width="6.36328125" style="477" customWidth="1"/>
    <col min="9993" max="9993" width="23.453125" style="477" customWidth="1"/>
    <col min="9994" max="9995" width="0" style="477" hidden="1" customWidth="1"/>
    <col min="9996" max="9997" width="11.54296875" style="477"/>
    <col min="9998" max="9999" width="0" style="477" hidden="1" customWidth="1"/>
    <col min="10000" max="10026" width="11.54296875" style="477"/>
    <col min="10027" max="10027" width="28.6328125" style="477" bestFit="1" customWidth="1"/>
    <col min="10028" max="10240" width="11.54296875" style="477"/>
    <col min="10241" max="10241" width="11" style="477" customWidth="1"/>
    <col min="10242" max="10243" width="0" style="477" hidden="1" customWidth="1"/>
    <col min="10244" max="10244" width="8.54296875" style="477" customWidth="1"/>
    <col min="10245" max="10245" width="22.81640625" style="477" customWidth="1"/>
    <col min="10246" max="10247" width="0" style="477" hidden="1" customWidth="1"/>
    <col min="10248" max="10248" width="6.36328125" style="477" customWidth="1"/>
    <col min="10249" max="10249" width="23.453125" style="477" customWidth="1"/>
    <col min="10250" max="10251" width="0" style="477" hidden="1" customWidth="1"/>
    <col min="10252" max="10253" width="11.54296875" style="477"/>
    <col min="10254" max="10255" width="0" style="477" hidden="1" customWidth="1"/>
    <col min="10256" max="10282" width="11.54296875" style="477"/>
    <col min="10283" max="10283" width="28.6328125" style="477" bestFit="1" customWidth="1"/>
    <col min="10284" max="10496" width="11.54296875" style="477"/>
    <col min="10497" max="10497" width="11" style="477" customWidth="1"/>
    <col min="10498" max="10499" width="0" style="477" hidden="1" customWidth="1"/>
    <col min="10500" max="10500" width="8.54296875" style="477" customWidth="1"/>
    <col min="10501" max="10501" width="22.81640625" style="477" customWidth="1"/>
    <col min="10502" max="10503" width="0" style="477" hidden="1" customWidth="1"/>
    <col min="10504" max="10504" width="6.36328125" style="477" customWidth="1"/>
    <col min="10505" max="10505" width="23.453125" style="477" customWidth="1"/>
    <col min="10506" max="10507" width="0" style="477" hidden="1" customWidth="1"/>
    <col min="10508" max="10509" width="11.54296875" style="477"/>
    <col min="10510" max="10511" width="0" style="477" hidden="1" customWidth="1"/>
    <col min="10512" max="10538" width="11.54296875" style="477"/>
    <col min="10539" max="10539" width="28.6328125" style="477" bestFit="1" customWidth="1"/>
    <col min="10540" max="10752" width="11.54296875" style="477"/>
    <col min="10753" max="10753" width="11" style="477" customWidth="1"/>
    <col min="10754" max="10755" width="0" style="477" hidden="1" customWidth="1"/>
    <col min="10756" max="10756" width="8.54296875" style="477" customWidth="1"/>
    <col min="10757" max="10757" width="22.81640625" style="477" customWidth="1"/>
    <col min="10758" max="10759" width="0" style="477" hidden="1" customWidth="1"/>
    <col min="10760" max="10760" width="6.36328125" style="477" customWidth="1"/>
    <col min="10761" max="10761" width="23.453125" style="477" customWidth="1"/>
    <col min="10762" max="10763" width="0" style="477" hidden="1" customWidth="1"/>
    <col min="10764" max="10765" width="11.54296875" style="477"/>
    <col min="10766" max="10767" width="0" style="477" hidden="1" customWidth="1"/>
    <col min="10768" max="10794" width="11.54296875" style="477"/>
    <col min="10795" max="10795" width="28.6328125" style="477" bestFit="1" customWidth="1"/>
    <col min="10796" max="11008" width="11.54296875" style="477"/>
    <col min="11009" max="11009" width="11" style="477" customWidth="1"/>
    <col min="11010" max="11011" width="0" style="477" hidden="1" customWidth="1"/>
    <col min="11012" max="11012" width="8.54296875" style="477" customWidth="1"/>
    <col min="11013" max="11013" width="22.81640625" style="477" customWidth="1"/>
    <col min="11014" max="11015" width="0" style="477" hidden="1" customWidth="1"/>
    <col min="11016" max="11016" width="6.36328125" style="477" customWidth="1"/>
    <col min="11017" max="11017" width="23.453125" style="477" customWidth="1"/>
    <col min="11018" max="11019" width="0" style="477" hidden="1" customWidth="1"/>
    <col min="11020" max="11021" width="11.54296875" style="477"/>
    <col min="11022" max="11023" width="0" style="477" hidden="1" customWidth="1"/>
    <col min="11024" max="11050" width="11.54296875" style="477"/>
    <col min="11051" max="11051" width="28.6328125" style="477" bestFit="1" customWidth="1"/>
    <col min="11052" max="11264" width="11.54296875" style="477"/>
    <col min="11265" max="11265" width="11" style="477" customWidth="1"/>
    <col min="11266" max="11267" width="0" style="477" hidden="1" customWidth="1"/>
    <col min="11268" max="11268" width="8.54296875" style="477" customWidth="1"/>
    <col min="11269" max="11269" width="22.81640625" style="477" customWidth="1"/>
    <col min="11270" max="11271" width="0" style="477" hidden="1" customWidth="1"/>
    <col min="11272" max="11272" width="6.36328125" style="477" customWidth="1"/>
    <col min="11273" max="11273" width="23.453125" style="477" customWidth="1"/>
    <col min="11274" max="11275" width="0" style="477" hidden="1" customWidth="1"/>
    <col min="11276" max="11277" width="11.54296875" style="477"/>
    <col min="11278" max="11279" width="0" style="477" hidden="1" customWidth="1"/>
    <col min="11280" max="11306" width="11.54296875" style="477"/>
    <col min="11307" max="11307" width="28.6328125" style="477" bestFit="1" customWidth="1"/>
    <col min="11308" max="11520" width="11.54296875" style="477"/>
    <col min="11521" max="11521" width="11" style="477" customWidth="1"/>
    <col min="11522" max="11523" width="0" style="477" hidden="1" customWidth="1"/>
    <col min="11524" max="11524" width="8.54296875" style="477" customWidth="1"/>
    <col min="11525" max="11525" width="22.81640625" style="477" customWidth="1"/>
    <col min="11526" max="11527" width="0" style="477" hidden="1" customWidth="1"/>
    <col min="11528" max="11528" width="6.36328125" style="477" customWidth="1"/>
    <col min="11529" max="11529" width="23.453125" style="477" customWidth="1"/>
    <col min="11530" max="11531" width="0" style="477" hidden="1" customWidth="1"/>
    <col min="11532" max="11533" width="11.54296875" style="477"/>
    <col min="11534" max="11535" width="0" style="477" hidden="1" customWidth="1"/>
    <col min="11536" max="11562" width="11.54296875" style="477"/>
    <col min="11563" max="11563" width="28.6328125" style="477" bestFit="1" customWidth="1"/>
    <col min="11564" max="11776" width="11.54296875" style="477"/>
    <col min="11777" max="11777" width="11" style="477" customWidth="1"/>
    <col min="11778" max="11779" width="0" style="477" hidden="1" customWidth="1"/>
    <col min="11780" max="11780" width="8.54296875" style="477" customWidth="1"/>
    <col min="11781" max="11781" width="22.81640625" style="477" customWidth="1"/>
    <col min="11782" max="11783" width="0" style="477" hidden="1" customWidth="1"/>
    <col min="11784" max="11784" width="6.36328125" style="477" customWidth="1"/>
    <col min="11785" max="11785" width="23.453125" style="477" customWidth="1"/>
    <col min="11786" max="11787" width="0" style="477" hidden="1" customWidth="1"/>
    <col min="11788" max="11789" width="11.54296875" style="477"/>
    <col min="11790" max="11791" width="0" style="477" hidden="1" customWidth="1"/>
    <col min="11792" max="11818" width="11.54296875" style="477"/>
    <col min="11819" max="11819" width="28.6328125" style="477" bestFit="1" customWidth="1"/>
    <col min="11820" max="12032" width="11.54296875" style="477"/>
    <col min="12033" max="12033" width="11" style="477" customWidth="1"/>
    <col min="12034" max="12035" width="0" style="477" hidden="1" customWidth="1"/>
    <col min="12036" max="12036" width="8.54296875" style="477" customWidth="1"/>
    <col min="12037" max="12037" width="22.81640625" style="477" customWidth="1"/>
    <col min="12038" max="12039" width="0" style="477" hidden="1" customWidth="1"/>
    <col min="12040" max="12040" width="6.36328125" style="477" customWidth="1"/>
    <col min="12041" max="12041" width="23.453125" style="477" customWidth="1"/>
    <col min="12042" max="12043" width="0" style="477" hidden="1" customWidth="1"/>
    <col min="12044" max="12045" width="11.54296875" style="477"/>
    <col min="12046" max="12047" width="0" style="477" hidden="1" customWidth="1"/>
    <col min="12048" max="12074" width="11.54296875" style="477"/>
    <col min="12075" max="12075" width="28.6328125" style="477" bestFit="1" customWidth="1"/>
    <col min="12076" max="12288" width="11.54296875" style="477"/>
    <col min="12289" max="12289" width="11" style="477" customWidth="1"/>
    <col min="12290" max="12291" width="0" style="477" hidden="1" customWidth="1"/>
    <col min="12292" max="12292" width="8.54296875" style="477" customWidth="1"/>
    <col min="12293" max="12293" width="22.81640625" style="477" customWidth="1"/>
    <col min="12294" max="12295" width="0" style="477" hidden="1" customWidth="1"/>
    <col min="12296" max="12296" width="6.36328125" style="477" customWidth="1"/>
    <col min="12297" max="12297" width="23.453125" style="477" customWidth="1"/>
    <col min="12298" max="12299" width="0" style="477" hidden="1" customWidth="1"/>
    <col min="12300" max="12301" width="11.54296875" style="477"/>
    <col min="12302" max="12303" width="0" style="477" hidden="1" customWidth="1"/>
    <col min="12304" max="12330" width="11.54296875" style="477"/>
    <col min="12331" max="12331" width="28.6328125" style="477" bestFit="1" customWidth="1"/>
    <col min="12332" max="12544" width="11.54296875" style="477"/>
    <col min="12545" max="12545" width="11" style="477" customWidth="1"/>
    <col min="12546" max="12547" width="0" style="477" hidden="1" customWidth="1"/>
    <col min="12548" max="12548" width="8.54296875" style="477" customWidth="1"/>
    <col min="12549" max="12549" width="22.81640625" style="477" customWidth="1"/>
    <col min="12550" max="12551" width="0" style="477" hidden="1" customWidth="1"/>
    <col min="12552" max="12552" width="6.36328125" style="477" customWidth="1"/>
    <col min="12553" max="12553" width="23.453125" style="477" customWidth="1"/>
    <col min="12554" max="12555" width="0" style="477" hidden="1" customWidth="1"/>
    <col min="12556" max="12557" width="11.54296875" style="477"/>
    <col min="12558" max="12559" width="0" style="477" hidden="1" customWidth="1"/>
    <col min="12560" max="12586" width="11.54296875" style="477"/>
    <col min="12587" max="12587" width="28.6328125" style="477" bestFit="1" customWidth="1"/>
    <col min="12588" max="12800" width="11.54296875" style="477"/>
    <col min="12801" max="12801" width="11" style="477" customWidth="1"/>
    <col min="12802" max="12803" width="0" style="477" hidden="1" customWidth="1"/>
    <col min="12804" max="12804" width="8.54296875" style="477" customWidth="1"/>
    <col min="12805" max="12805" width="22.81640625" style="477" customWidth="1"/>
    <col min="12806" max="12807" width="0" style="477" hidden="1" customWidth="1"/>
    <col min="12808" max="12808" width="6.36328125" style="477" customWidth="1"/>
    <col min="12809" max="12809" width="23.453125" style="477" customWidth="1"/>
    <col min="12810" max="12811" width="0" style="477" hidden="1" customWidth="1"/>
    <col min="12812" max="12813" width="11.54296875" style="477"/>
    <col min="12814" max="12815" width="0" style="477" hidden="1" customWidth="1"/>
    <col min="12816" max="12842" width="11.54296875" style="477"/>
    <col min="12843" max="12843" width="28.6328125" style="477" bestFit="1" customWidth="1"/>
    <col min="12844" max="13056" width="11.54296875" style="477"/>
    <col min="13057" max="13057" width="11" style="477" customWidth="1"/>
    <col min="13058" max="13059" width="0" style="477" hidden="1" customWidth="1"/>
    <col min="13060" max="13060" width="8.54296875" style="477" customWidth="1"/>
    <col min="13061" max="13061" width="22.81640625" style="477" customWidth="1"/>
    <col min="13062" max="13063" width="0" style="477" hidden="1" customWidth="1"/>
    <col min="13064" max="13064" width="6.36328125" style="477" customWidth="1"/>
    <col min="13065" max="13065" width="23.453125" style="477" customWidth="1"/>
    <col min="13066" max="13067" width="0" style="477" hidden="1" customWidth="1"/>
    <col min="13068" max="13069" width="11.54296875" style="477"/>
    <col min="13070" max="13071" width="0" style="477" hidden="1" customWidth="1"/>
    <col min="13072" max="13098" width="11.54296875" style="477"/>
    <col min="13099" max="13099" width="28.6328125" style="477" bestFit="1" customWidth="1"/>
    <col min="13100" max="13312" width="11.54296875" style="477"/>
    <col min="13313" max="13313" width="11" style="477" customWidth="1"/>
    <col min="13314" max="13315" width="0" style="477" hidden="1" customWidth="1"/>
    <col min="13316" max="13316" width="8.54296875" style="477" customWidth="1"/>
    <col min="13317" max="13317" width="22.81640625" style="477" customWidth="1"/>
    <col min="13318" max="13319" width="0" style="477" hidden="1" customWidth="1"/>
    <col min="13320" max="13320" width="6.36328125" style="477" customWidth="1"/>
    <col min="13321" max="13321" width="23.453125" style="477" customWidth="1"/>
    <col min="13322" max="13323" width="0" style="477" hidden="1" customWidth="1"/>
    <col min="13324" max="13325" width="11.54296875" style="477"/>
    <col min="13326" max="13327" width="0" style="477" hidden="1" customWidth="1"/>
    <col min="13328" max="13354" width="11.54296875" style="477"/>
    <col min="13355" max="13355" width="28.6328125" style="477" bestFit="1" customWidth="1"/>
    <col min="13356" max="13568" width="11.54296875" style="477"/>
    <col min="13569" max="13569" width="11" style="477" customWidth="1"/>
    <col min="13570" max="13571" width="0" style="477" hidden="1" customWidth="1"/>
    <col min="13572" max="13572" width="8.54296875" style="477" customWidth="1"/>
    <col min="13573" max="13573" width="22.81640625" style="477" customWidth="1"/>
    <col min="13574" max="13575" width="0" style="477" hidden="1" customWidth="1"/>
    <col min="13576" max="13576" width="6.36328125" style="477" customWidth="1"/>
    <col min="13577" max="13577" width="23.453125" style="477" customWidth="1"/>
    <col min="13578" max="13579" width="0" style="477" hidden="1" customWidth="1"/>
    <col min="13580" max="13581" width="11.54296875" style="477"/>
    <col min="13582" max="13583" width="0" style="477" hidden="1" customWidth="1"/>
    <col min="13584" max="13610" width="11.54296875" style="477"/>
    <col min="13611" max="13611" width="28.6328125" style="477" bestFit="1" customWidth="1"/>
    <col min="13612" max="13824" width="11.54296875" style="477"/>
    <col min="13825" max="13825" width="11" style="477" customWidth="1"/>
    <col min="13826" max="13827" width="0" style="477" hidden="1" customWidth="1"/>
    <col min="13828" max="13828" width="8.54296875" style="477" customWidth="1"/>
    <col min="13829" max="13829" width="22.81640625" style="477" customWidth="1"/>
    <col min="13830" max="13831" width="0" style="477" hidden="1" customWidth="1"/>
    <col min="13832" max="13832" width="6.36328125" style="477" customWidth="1"/>
    <col min="13833" max="13833" width="23.453125" style="477" customWidth="1"/>
    <col min="13834" max="13835" width="0" style="477" hidden="1" customWidth="1"/>
    <col min="13836" max="13837" width="11.54296875" style="477"/>
    <col min="13838" max="13839" width="0" style="477" hidden="1" customWidth="1"/>
    <col min="13840" max="13866" width="11.54296875" style="477"/>
    <col min="13867" max="13867" width="28.6328125" style="477" bestFit="1" customWidth="1"/>
    <col min="13868" max="14080" width="11.54296875" style="477"/>
    <col min="14081" max="14081" width="11" style="477" customWidth="1"/>
    <col min="14082" max="14083" width="0" style="477" hidden="1" customWidth="1"/>
    <col min="14084" max="14084" width="8.54296875" style="477" customWidth="1"/>
    <col min="14085" max="14085" width="22.81640625" style="477" customWidth="1"/>
    <col min="14086" max="14087" width="0" style="477" hidden="1" customWidth="1"/>
    <col min="14088" max="14088" width="6.36328125" style="477" customWidth="1"/>
    <col min="14089" max="14089" width="23.453125" style="477" customWidth="1"/>
    <col min="14090" max="14091" width="0" style="477" hidden="1" customWidth="1"/>
    <col min="14092" max="14093" width="11.54296875" style="477"/>
    <col min="14094" max="14095" width="0" style="477" hidden="1" customWidth="1"/>
    <col min="14096" max="14122" width="11.54296875" style="477"/>
    <col min="14123" max="14123" width="28.6328125" style="477" bestFit="1" customWidth="1"/>
    <col min="14124" max="14336" width="11.54296875" style="477"/>
    <col min="14337" max="14337" width="11" style="477" customWidth="1"/>
    <col min="14338" max="14339" width="0" style="477" hidden="1" customWidth="1"/>
    <col min="14340" max="14340" width="8.54296875" style="477" customWidth="1"/>
    <col min="14341" max="14341" width="22.81640625" style="477" customWidth="1"/>
    <col min="14342" max="14343" width="0" style="477" hidden="1" customWidth="1"/>
    <col min="14344" max="14344" width="6.36328125" style="477" customWidth="1"/>
    <col min="14345" max="14345" width="23.453125" style="477" customWidth="1"/>
    <col min="14346" max="14347" width="0" style="477" hidden="1" customWidth="1"/>
    <col min="14348" max="14349" width="11.54296875" style="477"/>
    <col min="14350" max="14351" width="0" style="477" hidden="1" customWidth="1"/>
    <col min="14352" max="14378" width="11.54296875" style="477"/>
    <col min="14379" max="14379" width="28.6328125" style="477" bestFit="1" customWidth="1"/>
    <col min="14380" max="14592" width="11.54296875" style="477"/>
    <col min="14593" max="14593" width="11" style="477" customWidth="1"/>
    <col min="14594" max="14595" width="0" style="477" hidden="1" customWidth="1"/>
    <col min="14596" max="14596" width="8.54296875" style="477" customWidth="1"/>
    <col min="14597" max="14597" width="22.81640625" style="477" customWidth="1"/>
    <col min="14598" max="14599" width="0" style="477" hidden="1" customWidth="1"/>
    <col min="14600" max="14600" width="6.36328125" style="477" customWidth="1"/>
    <col min="14601" max="14601" width="23.453125" style="477" customWidth="1"/>
    <col min="14602" max="14603" width="0" style="477" hidden="1" customWidth="1"/>
    <col min="14604" max="14605" width="11.54296875" style="477"/>
    <col min="14606" max="14607" width="0" style="477" hidden="1" customWidth="1"/>
    <col min="14608" max="14634" width="11.54296875" style="477"/>
    <col min="14635" max="14635" width="28.6328125" style="477" bestFit="1" customWidth="1"/>
    <col min="14636" max="14848" width="11.54296875" style="477"/>
    <col min="14849" max="14849" width="11" style="477" customWidth="1"/>
    <col min="14850" max="14851" width="0" style="477" hidden="1" customWidth="1"/>
    <col min="14852" max="14852" width="8.54296875" style="477" customWidth="1"/>
    <col min="14853" max="14853" width="22.81640625" style="477" customWidth="1"/>
    <col min="14854" max="14855" width="0" style="477" hidden="1" customWidth="1"/>
    <col min="14856" max="14856" width="6.36328125" style="477" customWidth="1"/>
    <col min="14857" max="14857" width="23.453125" style="477" customWidth="1"/>
    <col min="14858" max="14859" width="0" style="477" hidden="1" customWidth="1"/>
    <col min="14860" max="14861" width="11.54296875" style="477"/>
    <col min="14862" max="14863" width="0" style="477" hidden="1" customWidth="1"/>
    <col min="14864" max="14890" width="11.54296875" style="477"/>
    <col min="14891" max="14891" width="28.6328125" style="477" bestFit="1" customWidth="1"/>
    <col min="14892" max="15104" width="11.54296875" style="477"/>
    <col min="15105" max="15105" width="11" style="477" customWidth="1"/>
    <col min="15106" max="15107" width="0" style="477" hidden="1" customWidth="1"/>
    <col min="15108" max="15108" width="8.54296875" style="477" customWidth="1"/>
    <col min="15109" max="15109" width="22.81640625" style="477" customWidth="1"/>
    <col min="15110" max="15111" width="0" style="477" hidden="1" customWidth="1"/>
    <col min="15112" max="15112" width="6.36328125" style="477" customWidth="1"/>
    <col min="15113" max="15113" width="23.453125" style="477" customWidth="1"/>
    <col min="15114" max="15115" width="0" style="477" hidden="1" customWidth="1"/>
    <col min="15116" max="15117" width="11.54296875" style="477"/>
    <col min="15118" max="15119" width="0" style="477" hidden="1" customWidth="1"/>
    <col min="15120" max="15146" width="11.54296875" style="477"/>
    <col min="15147" max="15147" width="28.6328125" style="477" bestFit="1" customWidth="1"/>
    <col min="15148" max="15360" width="11.54296875" style="477"/>
    <col min="15361" max="15361" width="11" style="477" customWidth="1"/>
    <col min="15362" max="15363" width="0" style="477" hidden="1" customWidth="1"/>
    <col min="15364" max="15364" width="8.54296875" style="477" customWidth="1"/>
    <col min="15365" max="15365" width="22.81640625" style="477" customWidth="1"/>
    <col min="15366" max="15367" width="0" style="477" hidden="1" customWidth="1"/>
    <col min="15368" max="15368" width="6.36328125" style="477" customWidth="1"/>
    <col min="15369" max="15369" width="23.453125" style="477" customWidth="1"/>
    <col min="15370" max="15371" width="0" style="477" hidden="1" customWidth="1"/>
    <col min="15372" max="15373" width="11.54296875" style="477"/>
    <col min="15374" max="15375" width="0" style="477" hidden="1" customWidth="1"/>
    <col min="15376" max="15402" width="11.54296875" style="477"/>
    <col min="15403" max="15403" width="28.6328125" style="477" bestFit="1" customWidth="1"/>
    <col min="15404" max="15616" width="11.54296875" style="477"/>
    <col min="15617" max="15617" width="11" style="477" customWidth="1"/>
    <col min="15618" max="15619" width="0" style="477" hidden="1" customWidth="1"/>
    <col min="15620" max="15620" width="8.54296875" style="477" customWidth="1"/>
    <col min="15621" max="15621" width="22.81640625" style="477" customWidth="1"/>
    <col min="15622" max="15623" width="0" style="477" hidden="1" customWidth="1"/>
    <col min="15624" max="15624" width="6.36328125" style="477" customWidth="1"/>
    <col min="15625" max="15625" width="23.453125" style="477" customWidth="1"/>
    <col min="15626" max="15627" width="0" style="477" hidden="1" customWidth="1"/>
    <col min="15628" max="15629" width="11.54296875" style="477"/>
    <col min="15630" max="15631" width="0" style="477" hidden="1" customWidth="1"/>
    <col min="15632" max="15658" width="11.54296875" style="477"/>
    <col min="15659" max="15659" width="28.6328125" style="477" bestFit="1" customWidth="1"/>
    <col min="15660" max="15872" width="11.54296875" style="477"/>
    <col min="15873" max="15873" width="11" style="477" customWidth="1"/>
    <col min="15874" max="15875" width="0" style="477" hidden="1" customWidth="1"/>
    <col min="15876" max="15876" width="8.54296875" style="477" customWidth="1"/>
    <col min="15877" max="15877" width="22.81640625" style="477" customWidth="1"/>
    <col min="15878" max="15879" width="0" style="477" hidden="1" customWidth="1"/>
    <col min="15880" max="15880" width="6.36328125" style="477" customWidth="1"/>
    <col min="15881" max="15881" width="23.453125" style="477" customWidth="1"/>
    <col min="15882" max="15883" width="0" style="477" hidden="1" customWidth="1"/>
    <col min="15884" max="15885" width="11.54296875" style="477"/>
    <col min="15886" max="15887" width="0" style="477" hidden="1" customWidth="1"/>
    <col min="15888" max="15914" width="11.54296875" style="477"/>
    <col min="15915" max="15915" width="28.6328125" style="477" bestFit="1" customWidth="1"/>
    <col min="15916" max="16128" width="11.54296875" style="477"/>
    <col min="16129" max="16129" width="11" style="477" customWidth="1"/>
    <col min="16130" max="16131" width="0" style="477" hidden="1" customWidth="1"/>
    <col min="16132" max="16132" width="8.54296875" style="477" customWidth="1"/>
    <col min="16133" max="16133" width="22.81640625" style="477" customWidth="1"/>
    <col min="16134" max="16135" width="0" style="477" hidden="1" customWidth="1"/>
    <col min="16136" max="16136" width="6.36328125" style="477" customWidth="1"/>
    <col min="16137" max="16137" width="23.453125" style="477" customWidth="1"/>
    <col min="16138" max="16139" width="0" style="477" hidden="1" customWidth="1"/>
    <col min="16140" max="16141" width="11.54296875" style="477"/>
    <col min="16142" max="16143" width="0" style="477" hidden="1" customWidth="1"/>
    <col min="16144" max="16170" width="11.54296875" style="477"/>
    <col min="16171" max="16171" width="28.6328125" style="477" bestFit="1" customWidth="1"/>
    <col min="16172" max="16384" width="11.54296875" style="477"/>
  </cols>
  <sheetData>
    <row r="1" spans="1:43">
      <c r="A1" s="1159" t="s">
        <v>751</v>
      </c>
      <c r="B1" s="1160"/>
      <c r="C1" s="1160"/>
      <c r="D1" s="1160"/>
      <c r="E1" s="1160"/>
      <c r="F1" s="1160"/>
      <c r="G1" s="1160"/>
      <c r="H1" s="1160"/>
      <c r="I1" s="1160"/>
      <c r="J1" s="1160"/>
      <c r="K1" s="1160"/>
      <c r="L1" s="1160"/>
      <c r="M1" s="1160"/>
      <c r="N1" s="1160"/>
      <c r="O1" s="1160"/>
    </row>
    <row r="2" spans="1:43">
      <c r="A2" s="1160"/>
      <c r="B2" s="1160"/>
      <c r="C2" s="1160"/>
      <c r="D2" s="1160"/>
      <c r="E2" s="1160"/>
      <c r="F2" s="1160"/>
      <c r="G2" s="1160"/>
      <c r="H2" s="1160"/>
      <c r="I2" s="1160"/>
      <c r="J2" s="1160"/>
      <c r="K2" s="1160"/>
      <c r="L2" s="1160"/>
      <c r="M2" s="1160"/>
      <c r="N2" s="1160"/>
      <c r="O2" s="1160"/>
    </row>
    <row r="3" spans="1:43">
      <c r="A3" s="1160"/>
      <c r="B3" s="1160"/>
      <c r="C3" s="1160"/>
      <c r="D3" s="1160"/>
      <c r="E3" s="1160"/>
      <c r="F3" s="1160"/>
      <c r="G3" s="1160"/>
      <c r="H3" s="1160"/>
      <c r="I3" s="1160"/>
      <c r="J3" s="1160"/>
      <c r="K3" s="1160"/>
      <c r="L3" s="1160"/>
      <c r="M3" s="1160"/>
      <c r="N3" s="1160"/>
      <c r="O3" s="1160"/>
    </row>
    <row r="4" spans="1:43">
      <c r="A4" s="1161" t="s">
        <v>574</v>
      </c>
      <c r="B4" s="1161"/>
      <c r="C4" s="1161"/>
      <c r="D4" s="1161"/>
      <c r="E4" s="1161"/>
      <c r="F4" s="1161"/>
      <c r="G4" s="1161"/>
      <c r="H4" s="1161"/>
      <c r="I4" s="1161"/>
      <c r="J4" s="1161"/>
      <c r="K4" s="1161"/>
      <c r="L4" s="1161"/>
      <c r="N4" s="1162" t="s">
        <v>553</v>
      </c>
      <c r="O4" s="1163"/>
    </row>
    <row r="5" spans="1:43" ht="45.6">
      <c r="A5" s="533" t="s">
        <v>89</v>
      </c>
      <c r="B5" s="533" t="s">
        <v>554</v>
      </c>
      <c r="C5" s="533" t="s">
        <v>555</v>
      </c>
      <c r="D5" s="533" t="s">
        <v>556</v>
      </c>
      <c r="E5" s="533" t="s">
        <v>155</v>
      </c>
      <c r="F5" s="533" t="s">
        <v>554</v>
      </c>
      <c r="G5" s="533" t="s">
        <v>555</v>
      </c>
      <c r="H5" s="533" t="s">
        <v>556</v>
      </c>
      <c r="I5" s="533" t="s">
        <v>557</v>
      </c>
      <c r="J5" s="533" t="s">
        <v>554</v>
      </c>
      <c r="K5" s="533" t="s">
        <v>555</v>
      </c>
      <c r="L5" s="534" t="s">
        <v>310</v>
      </c>
      <c r="N5" s="478" t="s">
        <v>558</v>
      </c>
      <c r="O5" s="479" t="s">
        <v>559</v>
      </c>
    </row>
    <row r="6" spans="1:43" ht="26.4">
      <c r="A6" s="1164" t="s">
        <v>560</v>
      </c>
      <c r="B6" s="1165">
        <v>0.15</v>
      </c>
      <c r="C6" s="1114">
        <v>0.13104777227678729</v>
      </c>
      <c r="D6" s="1114">
        <f>C6/B6</f>
        <v>0.87365181517858204</v>
      </c>
      <c r="E6" s="1113" t="s">
        <v>511</v>
      </c>
      <c r="F6" s="1165">
        <v>0.01</v>
      </c>
      <c r="G6" s="1114">
        <v>8.7500000000000008E-3</v>
      </c>
      <c r="H6" s="1114">
        <f>(K6+K7)/(J6+J7)</f>
        <v>0.87500000000000011</v>
      </c>
      <c r="I6" s="526" t="s">
        <v>561</v>
      </c>
      <c r="J6" s="528">
        <v>5.0000000000000001E-3</v>
      </c>
      <c r="K6" s="528">
        <v>4.3750000000000004E-3</v>
      </c>
      <c r="L6" s="535">
        <f>K6/J6</f>
        <v>0.87500000000000011</v>
      </c>
      <c r="M6" s="480"/>
      <c r="N6" s="481">
        <v>4.1666666666666666E-3</v>
      </c>
      <c r="O6" s="482">
        <v>3.5416666666666669E-3</v>
      </c>
      <c r="AQ6" s="483"/>
    </row>
    <row r="7" spans="1:43" ht="26.4">
      <c r="A7" s="1164"/>
      <c r="B7" s="1165"/>
      <c r="C7" s="1114"/>
      <c r="D7" s="1114"/>
      <c r="E7" s="1113"/>
      <c r="F7" s="1165"/>
      <c r="G7" s="1114"/>
      <c r="H7" s="1114"/>
      <c r="I7" s="526" t="s">
        <v>562</v>
      </c>
      <c r="J7" s="528">
        <v>5.0000000000000001E-3</v>
      </c>
      <c r="K7" s="528">
        <v>4.3750000000000004E-3</v>
      </c>
      <c r="L7" s="535">
        <f t="shared" ref="L7:L17" si="0">K7/J7</f>
        <v>0.87500000000000011</v>
      </c>
      <c r="M7" s="480"/>
      <c r="N7" s="481">
        <v>5.0000000000000001E-3</v>
      </c>
      <c r="O7" s="482">
        <v>4.3750000000000004E-3</v>
      </c>
      <c r="AQ7" s="483"/>
    </row>
    <row r="8" spans="1:43" ht="26.4">
      <c r="A8" s="1164"/>
      <c r="B8" s="1165"/>
      <c r="C8" s="1114"/>
      <c r="D8" s="1114"/>
      <c r="E8" s="1105" t="s">
        <v>527</v>
      </c>
      <c r="F8" s="1106">
        <v>5.2000000000000005E-2</v>
      </c>
      <c r="G8" s="1092">
        <v>5.0099999999999999E-2</v>
      </c>
      <c r="H8" s="1092">
        <f>SUM(K8:K10)/SUM(J8:J10)</f>
        <v>0.96346153846153837</v>
      </c>
      <c r="I8" s="526" t="s">
        <v>563</v>
      </c>
      <c r="J8" s="528">
        <v>1.9E-2</v>
      </c>
      <c r="K8" s="528">
        <v>1.7099999999999997E-2</v>
      </c>
      <c r="L8" s="535">
        <f>K8/J8</f>
        <v>0.89999999999999991</v>
      </c>
      <c r="M8" s="480"/>
      <c r="N8" s="481">
        <v>3.8E-3</v>
      </c>
      <c r="O8" s="482">
        <v>3.8E-3</v>
      </c>
      <c r="AQ8" s="483"/>
    </row>
    <row r="9" spans="1:43" ht="26.4">
      <c r="A9" s="1164"/>
      <c r="B9" s="1165"/>
      <c r="C9" s="1114"/>
      <c r="D9" s="1114"/>
      <c r="E9" s="1105"/>
      <c r="F9" s="1106"/>
      <c r="G9" s="1092"/>
      <c r="H9" s="1092"/>
      <c r="I9" s="526" t="s">
        <v>564</v>
      </c>
      <c r="J9" s="528">
        <v>3.1E-2</v>
      </c>
      <c r="K9" s="528">
        <v>3.1E-2</v>
      </c>
      <c r="L9" s="535">
        <f t="shared" si="0"/>
        <v>1</v>
      </c>
      <c r="M9" s="480"/>
      <c r="N9" s="481">
        <v>2.4799999999999996E-2</v>
      </c>
      <c r="O9" s="482">
        <v>2.4799999999999996E-2</v>
      </c>
      <c r="AQ9" s="483"/>
    </row>
    <row r="10" spans="1:43" ht="26.4">
      <c r="A10" s="1164"/>
      <c r="B10" s="1165"/>
      <c r="C10" s="1114"/>
      <c r="D10" s="1114"/>
      <c r="E10" s="1105"/>
      <c r="F10" s="1106"/>
      <c r="G10" s="1092"/>
      <c r="H10" s="1092"/>
      <c r="I10" s="527" t="s">
        <v>565</v>
      </c>
      <c r="J10" s="528">
        <v>2E-3</v>
      </c>
      <c r="K10" s="528">
        <v>2E-3</v>
      </c>
      <c r="L10" s="535">
        <f t="shared" si="0"/>
        <v>1</v>
      </c>
      <c r="M10" s="480"/>
      <c r="N10" s="481">
        <v>2E-3</v>
      </c>
      <c r="O10" s="482">
        <v>2E-3</v>
      </c>
      <c r="AQ10" s="483"/>
    </row>
    <row r="11" spans="1:43" ht="26.4">
      <c r="A11" s="1164"/>
      <c r="B11" s="1165"/>
      <c r="C11" s="1114"/>
      <c r="D11" s="1114"/>
      <c r="E11" s="1105" t="s">
        <v>416</v>
      </c>
      <c r="F11" s="1106">
        <v>5.4999999999999993E-2</v>
      </c>
      <c r="G11" s="1092">
        <v>4.7351105610120646E-2</v>
      </c>
      <c r="H11" s="1092">
        <f>SUM(K11:K14)/SUM(J11:J14)</f>
        <v>0.86092919291128456</v>
      </c>
      <c r="I11" s="527" t="s">
        <v>566</v>
      </c>
      <c r="J11" s="528">
        <v>0.03</v>
      </c>
      <c r="K11" s="528">
        <v>2.8533333333333341E-2</v>
      </c>
      <c r="L11" s="535">
        <f t="shared" si="0"/>
        <v>0.95111111111111135</v>
      </c>
      <c r="M11" s="480"/>
      <c r="N11" s="484">
        <v>1.4666666666666666E-2</v>
      </c>
      <c r="O11" s="485">
        <v>1.32E-2</v>
      </c>
      <c r="AQ11" s="483"/>
    </row>
    <row r="12" spans="1:43" ht="26.4">
      <c r="A12" s="1164"/>
      <c r="B12" s="1165"/>
      <c r="C12" s="1114"/>
      <c r="D12" s="1114"/>
      <c r="E12" s="1105"/>
      <c r="F12" s="1106"/>
      <c r="G12" s="1092"/>
      <c r="H12" s="1092"/>
      <c r="I12" s="527" t="s">
        <v>567</v>
      </c>
      <c r="J12" s="528">
        <v>5.0000000000000001E-3</v>
      </c>
      <c r="K12" s="528">
        <v>2.5000000000000001E-3</v>
      </c>
      <c r="L12" s="535">
        <f t="shared" si="0"/>
        <v>0.5</v>
      </c>
      <c r="M12" s="480"/>
      <c r="N12" s="484">
        <v>5.0000000000000001E-3</v>
      </c>
      <c r="O12" s="485">
        <v>2.5000000000000001E-3</v>
      </c>
      <c r="AQ12" s="483"/>
    </row>
    <row r="13" spans="1:43" ht="26.4">
      <c r="A13" s="1164"/>
      <c r="B13" s="1165"/>
      <c r="C13" s="1114"/>
      <c r="D13" s="1114"/>
      <c r="E13" s="1105"/>
      <c r="F13" s="1106"/>
      <c r="G13" s="1092"/>
      <c r="H13" s="1092"/>
      <c r="I13" s="527" t="s">
        <v>568</v>
      </c>
      <c r="J13" s="528">
        <v>5.0000000000000001E-3</v>
      </c>
      <c r="K13" s="528">
        <v>4.3750000000000004E-3</v>
      </c>
      <c r="L13" s="535">
        <f t="shared" si="0"/>
        <v>0.87500000000000011</v>
      </c>
      <c r="M13" s="480"/>
      <c r="N13" s="484">
        <v>3.7500000000000003E-3</v>
      </c>
      <c r="O13" s="485">
        <v>3.1250000000000002E-3</v>
      </c>
      <c r="AQ13" s="483"/>
    </row>
    <row r="14" spans="1:43" ht="26.4">
      <c r="A14" s="1164"/>
      <c r="B14" s="1165"/>
      <c r="C14" s="1114"/>
      <c r="D14" s="1114"/>
      <c r="E14" s="1105"/>
      <c r="F14" s="1106"/>
      <c r="G14" s="1092"/>
      <c r="H14" s="1092"/>
      <c r="I14" s="536" t="s">
        <v>569</v>
      </c>
      <c r="J14" s="528">
        <v>1.4999999999999999E-2</v>
      </c>
      <c r="K14" s="528">
        <v>1.1942772276787304E-2</v>
      </c>
      <c r="L14" s="535">
        <f t="shared" si="0"/>
        <v>0.79618481845248701</v>
      </c>
      <c r="M14" s="480"/>
      <c r="N14" s="484">
        <v>1.5000000000000001E-2</v>
      </c>
      <c r="O14" s="485">
        <v>1.2330272276787305E-2</v>
      </c>
    </row>
    <row r="15" spans="1:43" ht="26.4">
      <c r="A15" s="1164"/>
      <c r="B15" s="1165"/>
      <c r="C15" s="1114"/>
      <c r="D15" s="1114"/>
      <c r="E15" s="1105" t="s">
        <v>526</v>
      </c>
      <c r="F15" s="1106">
        <v>3.3000000000000002E-2</v>
      </c>
      <c r="G15" s="1092">
        <v>2.4846666666666666E-2</v>
      </c>
      <c r="H15" s="1092">
        <f>SUM(K15:K17)/SUM(J15:J17)</f>
        <v>0.75292929292929289</v>
      </c>
      <c r="I15" s="527" t="s">
        <v>570</v>
      </c>
      <c r="J15" s="528">
        <v>7.0000000000000001E-3</v>
      </c>
      <c r="K15" s="528">
        <v>7.0000000000000001E-3</v>
      </c>
      <c r="L15" s="537">
        <f t="shared" si="0"/>
        <v>1</v>
      </c>
      <c r="M15" s="480"/>
      <c r="N15" s="484">
        <v>7.0000000000000001E-3</v>
      </c>
      <c r="O15" s="485">
        <v>7.0000000000000001E-3</v>
      </c>
    </row>
    <row r="16" spans="1:43" ht="26.4">
      <c r="A16" s="1164"/>
      <c r="B16" s="1165"/>
      <c r="C16" s="1114"/>
      <c r="D16" s="1114"/>
      <c r="E16" s="1105"/>
      <c r="F16" s="1106"/>
      <c r="G16" s="1092"/>
      <c r="H16" s="1092"/>
      <c r="I16" s="527" t="s">
        <v>571</v>
      </c>
      <c r="J16" s="528">
        <v>1.0999999999999999E-2</v>
      </c>
      <c r="K16" s="528">
        <v>1.0999999999999999E-2</v>
      </c>
      <c r="L16" s="537">
        <f t="shared" si="0"/>
        <v>1</v>
      </c>
      <c r="M16" s="480"/>
      <c r="N16" s="484">
        <v>5.4999999999999997E-3</v>
      </c>
      <c r="O16" s="485">
        <v>5.4999999999999997E-3</v>
      </c>
    </row>
    <row r="17" spans="1:15">
      <c r="A17" s="1164"/>
      <c r="B17" s="1165"/>
      <c r="C17" s="1114"/>
      <c r="D17" s="1114"/>
      <c r="E17" s="1105"/>
      <c r="F17" s="1106"/>
      <c r="G17" s="1092"/>
      <c r="H17" s="1092"/>
      <c r="I17" s="538" t="s">
        <v>572</v>
      </c>
      <c r="J17" s="528">
        <v>1.4999999999999999E-2</v>
      </c>
      <c r="K17" s="528">
        <v>6.8466666666666676E-3</v>
      </c>
      <c r="L17" s="539">
        <f t="shared" si="0"/>
        <v>0.45644444444444454</v>
      </c>
      <c r="M17" s="480"/>
      <c r="N17" s="484">
        <v>8.7500000000000008E-3</v>
      </c>
      <c r="O17" s="485">
        <v>5.9666666666666668E-4</v>
      </c>
    </row>
    <row r="18" spans="1:15" s="493" customFormat="1" hidden="1">
      <c r="A18" s="486"/>
      <c r="B18" s="532">
        <f>SUM(B6:B17)</f>
        <v>0.15</v>
      </c>
      <c r="C18" s="532">
        <f>SUM(C6:C17)</f>
        <v>0.13104777227678729</v>
      </c>
      <c r="D18" s="487"/>
      <c r="E18" s="488"/>
      <c r="F18" s="532">
        <f>SUM(F6:F17)</f>
        <v>0.15</v>
      </c>
      <c r="G18" s="532">
        <f>SUM(G6:G17)</f>
        <v>0.13104777227678729</v>
      </c>
      <c r="H18" s="487"/>
      <c r="I18" s="488"/>
      <c r="J18" s="532">
        <f>SUM(J6:J17)</f>
        <v>0.15000000000000002</v>
      </c>
      <c r="K18" s="532">
        <f>SUM(K6:K17)</f>
        <v>0.13104777227678732</v>
      </c>
      <c r="L18" s="489"/>
      <c r="M18" s="490"/>
      <c r="N18" s="491">
        <f>SUM(N6:N17)</f>
        <v>9.9433333333333346E-2</v>
      </c>
      <c r="O18" s="492">
        <f>SUM(O6:O17)</f>
        <v>8.2768605610120644E-2</v>
      </c>
    </row>
    <row r="19" spans="1:15" s="502" customFormat="1" hidden="1">
      <c r="A19" s="1166" t="s">
        <v>573</v>
      </c>
      <c r="B19" s="1167"/>
      <c r="C19" s="494">
        <f>C18/B18</f>
        <v>0.87365181517858204</v>
      </c>
      <c r="D19" s="495"/>
      <c r="E19" s="496"/>
      <c r="F19" s="496"/>
      <c r="G19" s="496"/>
      <c r="H19" s="496"/>
      <c r="I19" s="496"/>
      <c r="J19" s="497"/>
      <c r="K19" s="497"/>
      <c r="L19" s="498"/>
      <c r="M19" s="499"/>
      <c r="N19" s="500"/>
      <c r="O19" s="501">
        <f>O18/N18</f>
        <v>0.83240300647120991</v>
      </c>
    </row>
    <row r="20" spans="1:15">
      <c r="C20" s="480"/>
      <c r="D20" s="480"/>
    </row>
    <row r="24" spans="1:15">
      <c r="I24" s="524"/>
    </row>
    <row r="27" spans="1:15">
      <c r="I27" s="525"/>
    </row>
    <row r="931" spans="43:43">
      <c r="AQ931" s="477" t="s">
        <v>439</v>
      </c>
    </row>
    <row r="932" spans="43:43">
      <c r="AQ932" s="477" t="s">
        <v>440</v>
      </c>
    </row>
    <row r="933" spans="43:43">
      <c r="AQ933" s="477" t="s">
        <v>441</v>
      </c>
    </row>
    <row r="934" spans="43:43">
      <c r="AQ934" s="477" t="s">
        <v>91</v>
      </c>
    </row>
    <row r="935" spans="43:43">
      <c r="AQ935" s="477" t="s">
        <v>92</v>
      </c>
    </row>
    <row r="936" spans="43:43">
      <c r="AQ936" s="477" t="s">
        <v>129</v>
      </c>
    </row>
    <row r="937" spans="43:43">
      <c r="AQ937" s="477" t="s">
        <v>442</v>
      </c>
    </row>
    <row r="938" spans="43:43">
      <c r="AQ938" s="477" t="s">
        <v>443</v>
      </c>
    </row>
    <row r="939" spans="43:43">
      <c r="AQ939" s="477" t="s">
        <v>142</v>
      </c>
    </row>
    <row r="940" spans="43:43">
      <c r="AQ940" s="477" t="s">
        <v>444</v>
      </c>
    </row>
    <row r="941" spans="43:43">
      <c r="AQ941" s="477" t="s">
        <v>445</v>
      </c>
    </row>
    <row r="942" spans="43:43">
      <c r="AQ942" s="477" t="s">
        <v>446</v>
      </c>
    </row>
    <row r="943" spans="43:43">
      <c r="AQ943" s="477" t="s">
        <v>447</v>
      </c>
    </row>
    <row r="944" spans="43:43">
      <c r="AQ944" s="477" t="s">
        <v>448</v>
      </c>
    </row>
  </sheetData>
  <mergeCells count="24">
    <mergeCell ref="A19:B19"/>
    <mergeCell ref="F8:F10"/>
    <mergeCell ref="G8:G10"/>
    <mergeCell ref="H8:H10"/>
    <mergeCell ref="E15:E17"/>
    <mergeCell ref="F15:F17"/>
    <mergeCell ref="G15:G17"/>
    <mergeCell ref="H15:H17"/>
    <mergeCell ref="E11:E14"/>
    <mergeCell ref="F11:F14"/>
    <mergeCell ref="G11:G14"/>
    <mergeCell ref="H11:H14"/>
    <mergeCell ref="A1:O3"/>
    <mergeCell ref="A4:L4"/>
    <mergeCell ref="N4:O4"/>
    <mergeCell ref="A6:A17"/>
    <mergeCell ref="B6:B17"/>
    <mergeCell ref="C6:C17"/>
    <mergeCell ref="D6:D17"/>
    <mergeCell ref="E6:E7"/>
    <mergeCell ref="F6:F7"/>
    <mergeCell ref="G6:G7"/>
    <mergeCell ref="H6:H7"/>
    <mergeCell ref="E8:E10"/>
  </mergeCells>
  <printOptions horizontalCentered="1" verticalCentered="1"/>
  <pageMargins left="0.9055118110236221" right="0.27559055118110237" top="0.27559055118110237" bottom="0.31496062992125984" header="0.15748031496062992" footer="0.31496062992125984"/>
  <pageSetup paperSize="9" scale="72" orientation="portrait" r:id="rId1"/>
  <headerFooter>
    <oddHeader>&amp;R&amp;G</oddHeader>
    <oddFooter>&amp;R&amp;G</oddFooter>
  </headerFooter>
  <legacyDrawingHF r:id="rId2"/>
</worksheet>
</file>

<file path=xl/worksheets/sheet6.xml><?xml version="1.0" encoding="utf-8"?>
<worksheet xmlns="http://schemas.openxmlformats.org/spreadsheetml/2006/main" xmlns:r="http://schemas.openxmlformats.org/officeDocument/2006/relationships">
  <sheetPr>
    <tabColor theme="6"/>
    <pageSetUpPr fitToPage="1"/>
  </sheetPr>
  <dimension ref="A1:E21"/>
  <sheetViews>
    <sheetView workbookViewId="0">
      <selection activeCell="F9" sqref="F9"/>
    </sheetView>
  </sheetViews>
  <sheetFormatPr baseColWidth="10" defaultColWidth="18" defaultRowHeight="15"/>
  <cols>
    <col min="1" max="3" width="18" style="455" customWidth="1"/>
    <col min="4" max="5" width="11.36328125" style="455" customWidth="1"/>
    <col min="6" max="16384" width="18" style="455"/>
  </cols>
  <sheetData>
    <row r="1" spans="1:5">
      <c r="A1" s="456" t="s">
        <v>454</v>
      </c>
      <c r="B1" s="456" t="s">
        <v>420</v>
      </c>
      <c r="C1" s="456" t="s">
        <v>460</v>
      </c>
      <c r="D1" s="454" t="s">
        <v>476</v>
      </c>
      <c r="E1" s="454" t="s">
        <v>477</v>
      </c>
    </row>
    <row r="2" spans="1:5" ht="90" customHeight="1">
      <c r="A2" s="1168" t="s">
        <v>455</v>
      </c>
      <c r="B2" s="1173" t="s">
        <v>456</v>
      </c>
      <c r="C2" s="457" t="s">
        <v>457</v>
      </c>
      <c r="D2" s="460">
        <v>39854</v>
      </c>
      <c r="E2" s="459">
        <v>39882</v>
      </c>
    </row>
    <row r="3" spans="1:5" ht="75">
      <c r="A3" s="1169"/>
      <c r="B3" s="1174"/>
      <c r="C3" s="458" t="s">
        <v>459</v>
      </c>
      <c r="D3" s="459">
        <v>39864</v>
      </c>
      <c r="E3" s="459">
        <v>39933</v>
      </c>
    </row>
    <row r="4" spans="1:5" ht="45">
      <c r="A4" s="1169"/>
      <c r="B4" s="1175"/>
      <c r="C4" s="458" t="s">
        <v>458</v>
      </c>
      <c r="D4" s="459">
        <v>39948</v>
      </c>
      <c r="E4" s="460">
        <v>39965</v>
      </c>
    </row>
    <row r="5" spans="1:5" ht="60" customHeight="1">
      <c r="A5" s="1169"/>
      <c r="B5" s="1170" t="s">
        <v>466</v>
      </c>
      <c r="C5" s="458" t="s">
        <v>363</v>
      </c>
      <c r="D5" s="459">
        <v>40229</v>
      </c>
      <c r="E5" s="459">
        <v>40257</v>
      </c>
    </row>
    <row r="6" spans="1:5" ht="45">
      <c r="A6" s="1169"/>
      <c r="B6" s="1171"/>
      <c r="C6" s="458" t="s">
        <v>359</v>
      </c>
      <c r="D6" s="459">
        <v>40258</v>
      </c>
      <c r="E6" s="459">
        <v>40357</v>
      </c>
    </row>
    <row r="7" spans="1:5" ht="45">
      <c r="A7" s="1169"/>
      <c r="B7" s="1171"/>
      <c r="C7" s="458" t="s">
        <v>362</v>
      </c>
      <c r="D7" s="459">
        <v>40358</v>
      </c>
      <c r="E7" s="459">
        <v>40363</v>
      </c>
    </row>
    <row r="8" spans="1:5" ht="45">
      <c r="A8" s="1169"/>
      <c r="B8" s="1171"/>
      <c r="C8" s="458" t="s">
        <v>360</v>
      </c>
      <c r="D8" s="459">
        <v>40368</v>
      </c>
      <c r="E8" s="459">
        <v>40420</v>
      </c>
    </row>
    <row r="9" spans="1:5" ht="75" customHeight="1">
      <c r="A9" s="1169"/>
      <c r="B9" s="1170" t="s">
        <v>461</v>
      </c>
      <c r="C9" s="458" t="s">
        <v>478</v>
      </c>
      <c r="D9" s="459">
        <v>40344</v>
      </c>
      <c r="E9" s="459">
        <v>40374</v>
      </c>
    </row>
    <row r="10" spans="1:5" ht="75" customHeight="1">
      <c r="A10" s="1169"/>
      <c r="B10" s="1171"/>
      <c r="C10" s="458" t="s">
        <v>462</v>
      </c>
      <c r="D10" s="459">
        <v>40374</v>
      </c>
      <c r="E10" s="459">
        <v>40410</v>
      </c>
    </row>
    <row r="11" spans="1:5" ht="60">
      <c r="A11" s="1169"/>
      <c r="B11" s="1171"/>
      <c r="C11" s="458" t="s">
        <v>463</v>
      </c>
      <c r="D11" s="459">
        <v>40411</v>
      </c>
      <c r="E11" s="459">
        <v>40696</v>
      </c>
    </row>
    <row r="12" spans="1:5" ht="60">
      <c r="A12" s="1169"/>
      <c r="B12" s="1171"/>
      <c r="C12" s="458" t="s">
        <v>464</v>
      </c>
      <c r="D12" s="460">
        <v>40436</v>
      </c>
      <c r="E12" s="459">
        <v>40696</v>
      </c>
    </row>
    <row r="13" spans="1:5" ht="45">
      <c r="A13" s="1169"/>
      <c r="B13" s="1172"/>
      <c r="C13" s="458" t="s">
        <v>465</v>
      </c>
      <c r="D13" s="459">
        <v>40466</v>
      </c>
      <c r="E13" s="459">
        <v>40696</v>
      </c>
    </row>
    <row r="14" spans="1:5" ht="60" customHeight="1">
      <c r="A14" s="1169"/>
      <c r="B14" s="1176" t="s">
        <v>467</v>
      </c>
      <c r="C14" s="458" t="s">
        <v>468</v>
      </c>
      <c r="D14" s="460">
        <v>40725</v>
      </c>
      <c r="E14" s="459">
        <v>40754</v>
      </c>
    </row>
    <row r="15" spans="1:5" ht="45">
      <c r="A15" s="1169"/>
      <c r="B15" s="1176"/>
      <c r="C15" s="458" t="s">
        <v>469</v>
      </c>
      <c r="D15" s="459">
        <v>40754</v>
      </c>
      <c r="E15" s="459">
        <v>40760</v>
      </c>
    </row>
    <row r="16" spans="1:5" ht="75">
      <c r="A16" s="1169"/>
      <c r="B16" s="1176"/>
      <c r="C16" s="458" t="s">
        <v>471</v>
      </c>
      <c r="D16" s="459">
        <v>40760</v>
      </c>
      <c r="E16" s="459">
        <v>40862</v>
      </c>
    </row>
    <row r="17" spans="1:5" ht="60">
      <c r="A17" s="1169"/>
      <c r="B17" s="1176" t="s">
        <v>475</v>
      </c>
      <c r="C17" s="458" t="s">
        <v>472</v>
      </c>
      <c r="D17" s="459">
        <v>40678</v>
      </c>
      <c r="E17" s="459">
        <v>40709</v>
      </c>
    </row>
    <row r="18" spans="1:5" ht="45">
      <c r="A18" s="1169"/>
      <c r="B18" s="1177"/>
      <c r="C18" s="458" t="s">
        <v>470</v>
      </c>
      <c r="D18" s="459">
        <v>40709</v>
      </c>
      <c r="E18" s="459">
        <v>40770</v>
      </c>
    </row>
    <row r="19" spans="1:5" ht="30">
      <c r="A19" s="1169"/>
      <c r="B19" s="1177"/>
      <c r="C19" s="458" t="s">
        <v>473</v>
      </c>
      <c r="D19" s="459">
        <v>40862</v>
      </c>
      <c r="E19" s="459">
        <v>41238</v>
      </c>
    </row>
    <row r="20" spans="1:5" ht="45">
      <c r="A20" s="1169"/>
      <c r="B20" s="1177"/>
      <c r="C20" s="458" t="s">
        <v>474</v>
      </c>
      <c r="D20" s="459">
        <v>41239</v>
      </c>
      <c r="E20" s="459">
        <v>40934</v>
      </c>
    </row>
    <row r="21" spans="1:5" ht="75">
      <c r="A21" s="1169"/>
      <c r="B21" s="1177"/>
      <c r="C21" s="458" t="s">
        <v>471</v>
      </c>
      <c r="D21" s="459">
        <v>40934</v>
      </c>
      <c r="E21" s="457"/>
    </row>
  </sheetData>
  <mergeCells count="6">
    <mergeCell ref="A2:A21"/>
    <mergeCell ref="B5:B8"/>
    <mergeCell ref="B9:B13"/>
    <mergeCell ref="B2:B4"/>
    <mergeCell ref="B14:B16"/>
    <mergeCell ref="B17:B21"/>
  </mergeCells>
  <printOptions horizontalCentered="1" verticalCentered="1"/>
  <pageMargins left="0.70866141732283472" right="0.70866141732283472" top="0.74803149606299213" bottom="0.74803149606299213" header="0.31496062992125984" footer="0.31496062992125984"/>
  <pageSetup paperSize="9" scale="63" orientation="portrait" r:id="rId1"/>
</worksheet>
</file>

<file path=xl/worksheets/sheet7.xml><?xml version="1.0" encoding="utf-8"?>
<worksheet xmlns="http://schemas.openxmlformats.org/spreadsheetml/2006/main" xmlns:r="http://schemas.openxmlformats.org/officeDocument/2006/relationships">
  <sheetPr>
    <tabColor rgb="FFFFC000"/>
  </sheetPr>
  <dimension ref="A1:M892"/>
  <sheetViews>
    <sheetView topLeftCell="A16" zoomScale="59" zoomScaleNormal="59" workbookViewId="0">
      <selection activeCell="L30" sqref="L30"/>
    </sheetView>
  </sheetViews>
  <sheetFormatPr baseColWidth="10" defaultColWidth="11.54296875" defaultRowHeight="15"/>
  <cols>
    <col min="1" max="1" width="22.81640625" style="600" customWidth="1"/>
    <col min="2" max="2" width="30.6328125" style="600" customWidth="1"/>
    <col min="3" max="3" width="22.90625" style="600" customWidth="1"/>
    <col min="4" max="4" width="9.1796875" style="600" customWidth="1"/>
    <col min="5" max="6" width="6.54296875" style="600" hidden="1" customWidth="1"/>
    <col min="7" max="8" width="6.54296875" style="611" hidden="1" customWidth="1"/>
    <col min="9" max="9" width="8.90625" style="611" customWidth="1"/>
    <col min="10" max="10" width="30.6328125" style="600" customWidth="1"/>
    <col min="11" max="11" width="12.36328125" style="600" customWidth="1"/>
    <col min="12" max="12" width="10.6328125" style="600" customWidth="1"/>
    <col min="13" max="13" width="11.90625" style="600" bestFit="1" customWidth="1"/>
    <col min="14" max="16384" width="11.54296875" style="600"/>
  </cols>
  <sheetData>
    <row r="1" spans="1:13" ht="15" customHeight="1">
      <c r="A1" s="1178" t="s">
        <v>895</v>
      </c>
      <c r="B1" s="1178"/>
      <c r="C1" s="1178"/>
      <c r="D1" s="1178"/>
      <c r="E1" s="1178"/>
      <c r="F1" s="1178"/>
      <c r="G1" s="1178"/>
      <c r="H1" s="1178"/>
      <c r="I1" s="1178"/>
      <c r="J1" s="1178"/>
      <c r="K1" s="1178"/>
      <c r="L1" s="1178"/>
      <c r="M1" s="1178"/>
    </row>
    <row r="2" spans="1:13" ht="15" customHeight="1">
      <c r="A2" s="1178"/>
      <c r="B2" s="1178"/>
      <c r="C2" s="1178"/>
      <c r="D2" s="1178"/>
      <c r="E2" s="1178"/>
      <c r="F2" s="1178"/>
      <c r="G2" s="1178"/>
      <c r="H2" s="1178"/>
      <c r="I2" s="1178"/>
      <c r="J2" s="1178"/>
      <c r="K2" s="1178"/>
      <c r="L2" s="1178"/>
      <c r="M2" s="1178"/>
    </row>
    <row r="3" spans="1:13" ht="15" customHeight="1">
      <c r="A3" s="1178"/>
      <c r="B3" s="1178"/>
      <c r="C3" s="1178"/>
      <c r="D3" s="1178"/>
      <c r="E3" s="1178"/>
      <c r="F3" s="1178"/>
      <c r="G3" s="1178"/>
      <c r="H3" s="1178"/>
      <c r="I3" s="1178"/>
      <c r="J3" s="1178"/>
      <c r="K3" s="1178"/>
      <c r="L3" s="1178"/>
      <c r="M3" s="1178"/>
    </row>
    <row r="4" spans="1:13" ht="34.200000000000003" customHeight="1">
      <c r="A4" s="1196" t="s">
        <v>413</v>
      </c>
      <c r="B4" s="1196"/>
      <c r="C4" s="1203" t="s">
        <v>790</v>
      </c>
      <c r="D4" s="1203"/>
      <c r="E4" s="1196" t="s">
        <v>780</v>
      </c>
      <c r="F4" s="1196"/>
      <c r="G4" s="1196"/>
      <c r="H4" s="1196"/>
      <c r="I4" s="1196"/>
      <c r="J4" s="1196"/>
      <c r="K4" s="1179" t="s">
        <v>783</v>
      </c>
      <c r="L4" s="1180"/>
      <c r="M4" s="1181"/>
    </row>
    <row r="5" spans="1:13" ht="49.5" customHeight="1">
      <c r="A5" s="1196" t="s">
        <v>415</v>
      </c>
      <c r="B5" s="1196"/>
      <c r="C5" s="1204" t="s">
        <v>789</v>
      </c>
      <c r="D5" s="1204"/>
      <c r="E5" s="1196" t="s">
        <v>782</v>
      </c>
      <c r="F5" s="1196"/>
      <c r="G5" s="1196"/>
      <c r="H5" s="1196"/>
      <c r="I5" s="1196"/>
      <c r="J5" s="1196"/>
      <c r="K5" s="1179" t="s">
        <v>793</v>
      </c>
      <c r="L5" s="1180"/>
      <c r="M5" s="1181"/>
    </row>
    <row r="6" spans="1:13" ht="30.6" customHeight="1">
      <c r="A6" s="1196" t="s">
        <v>417</v>
      </c>
      <c r="B6" s="1196"/>
      <c r="C6" s="1204" t="s">
        <v>788</v>
      </c>
      <c r="D6" s="1204"/>
      <c r="E6" s="1196" t="s">
        <v>781</v>
      </c>
      <c r="F6" s="1196"/>
      <c r="G6" s="1196"/>
      <c r="H6" s="1196"/>
      <c r="I6" s="1196"/>
      <c r="J6" s="1196"/>
      <c r="K6" s="1204" t="s">
        <v>268</v>
      </c>
      <c r="L6" s="1204"/>
      <c r="M6" s="1204"/>
    </row>
    <row r="7" spans="1:13" ht="20.25" customHeight="1">
      <c r="A7" s="1182"/>
      <c r="B7" s="1183"/>
      <c r="C7" s="1183"/>
      <c r="D7" s="1183"/>
      <c r="E7" s="1183"/>
      <c r="F7" s="1183"/>
      <c r="G7" s="1183"/>
      <c r="H7" s="1183"/>
      <c r="I7" s="1183"/>
      <c r="J7" s="1183"/>
      <c r="K7" s="1183"/>
      <c r="L7" s="1183"/>
      <c r="M7" s="1183"/>
    </row>
    <row r="8" spans="1:13" ht="27" customHeight="1">
      <c r="A8" s="1205" t="s">
        <v>803</v>
      </c>
      <c r="B8" s="1206"/>
      <c r="C8" s="1206"/>
      <c r="D8" s="1206"/>
      <c r="E8" s="1206"/>
      <c r="F8" s="1206"/>
      <c r="G8" s="1206"/>
      <c r="H8" s="1206"/>
      <c r="I8" s="1206"/>
      <c r="J8" s="1206"/>
      <c r="K8" s="1206"/>
      <c r="L8" s="1206"/>
      <c r="M8" s="1206"/>
    </row>
    <row r="9" spans="1:13" ht="24" customHeight="1">
      <c r="A9" s="1207" t="s">
        <v>419</v>
      </c>
      <c r="B9" s="1208"/>
      <c r="C9" s="1208"/>
      <c r="D9" s="1208"/>
      <c r="E9" s="1208"/>
      <c r="F9" s="1208"/>
      <c r="G9" s="1208"/>
      <c r="H9" s="1208"/>
      <c r="I9" s="1208"/>
      <c r="J9" s="1208"/>
      <c r="K9" s="1208"/>
      <c r="L9" s="1208"/>
      <c r="M9" s="1208"/>
    </row>
    <row r="10" spans="1:13" ht="27.6" customHeight="1">
      <c r="A10" s="1218" t="s">
        <v>420</v>
      </c>
      <c r="B10" s="1219" t="s">
        <v>796</v>
      </c>
      <c r="C10" s="1219" t="s">
        <v>421</v>
      </c>
      <c r="D10" s="1219" t="s">
        <v>422</v>
      </c>
      <c r="E10" s="1220" t="s">
        <v>423</v>
      </c>
      <c r="F10" s="1220"/>
      <c r="G10" s="1220"/>
      <c r="H10" s="1220"/>
      <c r="I10" s="1197" t="s">
        <v>1193</v>
      </c>
      <c r="J10" s="1199" t="s">
        <v>424</v>
      </c>
      <c r="K10" s="1199" t="s">
        <v>802</v>
      </c>
      <c r="L10" s="1214" t="s">
        <v>425</v>
      </c>
      <c r="M10" s="1215"/>
    </row>
    <row r="11" spans="1:13" ht="30.6" customHeight="1">
      <c r="A11" s="1218"/>
      <c r="B11" s="1219"/>
      <c r="C11" s="1219"/>
      <c r="D11" s="1219"/>
      <c r="E11" s="601" t="s">
        <v>797</v>
      </c>
      <c r="F11" s="601" t="s">
        <v>798</v>
      </c>
      <c r="G11" s="601" t="s">
        <v>799</v>
      </c>
      <c r="H11" s="601" t="s">
        <v>800</v>
      </c>
      <c r="I11" s="1198"/>
      <c r="J11" s="1199"/>
      <c r="K11" s="1199"/>
      <c r="L11" s="1216"/>
      <c r="M11" s="1217"/>
    </row>
    <row r="12" spans="1:13" s="602" customFormat="1" ht="47.4" customHeight="1">
      <c r="A12" s="1200" t="s">
        <v>1026</v>
      </c>
      <c r="B12" s="743" t="s">
        <v>1027</v>
      </c>
      <c r="C12" s="1210" t="s">
        <v>1028</v>
      </c>
      <c r="D12" s="1212">
        <v>0.97</v>
      </c>
      <c r="E12" s="1194">
        <v>1</v>
      </c>
      <c r="F12" s="1194">
        <v>1</v>
      </c>
      <c r="G12" s="1194">
        <v>1</v>
      </c>
      <c r="H12" s="1194">
        <v>1</v>
      </c>
      <c r="I12" s="1194">
        <f>+H12</f>
        <v>1</v>
      </c>
      <c r="J12" s="796" t="s">
        <v>859</v>
      </c>
      <c r="K12" s="796" t="s">
        <v>924</v>
      </c>
      <c r="L12" s="1188">
        <v>21</v>
      </c>
      <c r="M12" s="1189"/>
    </row>
    <row r="13" spans="1:13" s="602" customFormat="1" ht="52.2" customHeight="1">
      <c r="A13" s="1201"/>
      <c r="B13" s="796" t="s">
        <v>1029</v>
      </c>
      <c r="C13" s="1211"/>
      <c r="D13" s="1213"/>
      <c r="E13" s="1195"/>
      <c r="F13" s="1195"/>
      <c r="G13" s="1195"/>
      <c r="H13" s="1195"/>
      <c r="I13" s="1209"/>
      <c r="J13" s="796" t="s">
        <v>859</v>
      </c>
      <c r="K13" s="796" t="s">
        <v>924</v>
      </c>
      <c r="L13" s="1190"/>
      <c r="M13" s="1191"/>
    </row>
    <row r="14" spans="1:13" s="602" customFormat="1" ht="66.599999999999994" customHeight="1">
      <c r="A14" s="1202"/>
      <c r="B14" s="848" t="s">
        <v>1162</v>
      </c>
      <c r="C14" s="849" t="s">
        <v>1163</v>
      </c>
      <c r="D14" s="851" t="s">
        <v>430</v>
      </c>
      <c r="E14" s="851"/>
      <c r="F14" s="851">
        <v>1</v>
      </c>
      <c r="G14" s="850"/>
      <c r="H14" s="850"/>
      <c r="I14" s="850">
        <f>SUM(E14:H14)</f>
        <v>1</v>
      </c>
      <c r="J14" s="852" t="s">
        <v>1164</v>
      </c>
      <c r="K14" s="853" t="s">
        <v>924</v>
      </c>
      <c r="L14" s="1190"/>
      <c r="M14" s="1191"/>
    </row>
    <row r="15" spans="1:13" s="602" customFormat="1" ht="57.6" customHeight="1">
      <c r="A15" s="1200" t="s">
        <v>1030</v>
      </c>
      <c r="B15" s="743" t="s">
        <v>1031</v>
      </c>
      <c r="C15" s="1210" t="s">
        <v>1037</v>
      </c>
      <c r="D15" s="1194">
        <v>0.95</v>
      </c>
      <c r="E15" s="1194"/>
      <c r="F15" s="1194" t="s">
        <v>1190</v>
      </c>
      <c r="G15" s="1194"/>
      <c r="H15" s="1194" t="s">
        <v>1190</v>
      </c>
      <c r="I15" s="1194" t="str">
        <f>+H15</f>
        <v>≥94%</v>
      </c>
      <c r="J15" s="1200" t="s">
        <v>1032</v>
      </c>
      <c r="K15" s="796" t="s">
        <v>924</v>
      </c>
      <c r="L15" s="1190"/>
      <c r="M15" s="1191"/>
    </row>
    <row r="16" spans="1:13" s="602" customFormat="1" ht="64.2" customHeight="1">
      <c r="A16" s="1201"/>
      <c r="B16" s="743" t="s">
        <v>1033</v>
      </c>
      <c r="C16" s="1211"/>
      <c r="D16" s="1195"/>
      <c r="E16" s="1195"/>
      <c r="F16" s="1195"/>
      <c r="G16" s="1195"/>
      <c r="H16" s="1195"/>
      <c r="I16" s="1209"/>
      <c r="J16" s="1201"/>
      <c r="K16" s="796" t="s">
        <v>924</v>
      </c>
      <c r="L16" s="1192"/>
      <c r="M16" s="1193"/>
    </row>
    <row r="17" spans="1:13" s="795" customFormat="1" ht="31.5" customHeight="1">
      <c r="A17" s="1221" t="s">
        <v>845</v>
      </c>
      <c r="B17" s="1222"/>
      <c r="C17" s="1222"/>
      <c r="D17" s="1222"/>
      <c r="E17" s="1222"/>
      <c r="F17" s="1222"/>
      <c r="G17" s="1222"/>
      <c r="H17" s="1222"/>
      <c r="I17" s="1222"/>
      <c r="J17" s="1222"/>
      <c r="K17" s="1222"/>
      <c r="L17" s="929"/>
      <c r="M17" s="940">
        <v>6.9999999999999999E-4</v>
      </c>
    </row>
    <row r="18" spans="1:13" s="769" customFormat="1" ht="31.5" customHeight="1">
      <c r="A18" s="1223" t="s">
        <v>846</v>
      </c>
      <c r="B18" s="1224"/>
      <c r="C18" s="1224"/>
      <c r="D18" s="1224"/>
      <c r="E18" s="1224"/>
      <c r="F18" s="1224"/>
      <c r="G18" s="1224"/>
      <c r="H18" s="1224"/>
      <c r="I18" s="1224"/>
      <c r="J18" s="1224"/>
      <c r="K18" s="1224"/>
      <c r="L18" s="931"/>
      <c r="M18" s="931"/>
    </row>
    <row r="19" spans="1:13" s="602" customFormat="1" ht="50.4" customHeight="1">
      <c r="A19" s="605"/>
      <c r="B19" s="606"/>
      <c r="C19" s="605"/>
      <c r="D19" s="607"/>
      <c r="E19" s="607"/>
      <c r="F19" s="607"/>
      <c r="G19" s="607"/>
      <c r="H19" s="607"/>
      <c r="I19" s="607"/>
      <c r="J19" s="605"/>
      <c r="K19" s="605"/>
      <c r="L19" s="608"/>
    </row>
    <row r="20" spans="1:13" ht="28.95" customHeight="1">
      <c r="A20" s="1205" t="s">
        <v>804</v>
      </c>
      <c r="B20" s="1206"/>
      <c r="C20" s="1206"/>
      <c r="D20" s="1206"/>
      <c r="E20" s="1206"/>
      <c r="F20" s="1206"/>
      <c r="G20" s="1206"/>
      <c r="H20" s="1206"/>
      <c r="I20" s="1206"/>
      <c r="J20" s="1206"/>
      <c r="K20" s="1206"/>
      <c r="L20" s="1206"/>
      <c r="M20" s="1206"/>
    </row>
    <row r="21" spans="1:13" ht="25.2" customHeight="1">
      <c r="A21" s="1207" t="s">
        <v>419</v>
      </c>
      <c r="B21" s="1208"/>
      <c r="C21" s="1208"/>
      <c r="D21" s="1208"/>
      <c r="E21" s="1208"/>
      <c r="F21" s="1208"/>
      <c r="G21" s="1208"/>
      <c r="H21" s="1208"/>
      <c r="I21" s="1208"/>
      <c r="J21" s="1208"/>
      <c r="K21" s="1208"/>
      <c r="L21" s="1208"/>
      <c r="M21" s="1208"/>
    </row>
    <row r="22" spans="1:13" ht="28.95" customHeight="1">
      <c r="A22" s="1218" t="s">
        <v>420</v>
      </c>
      <c r="B22" s="1219" t="s">
        <v>796</v>
      </c>
      <c r="C22" s="1219" t="s">
        <v>421</v>
      </c>
      <c r="D22" s="1219" t="s">
        <v>422</v>
      </c>
      <c r="E22" s="1220" t="s">
        <v>423</v>
      </c>
      <c r="F22" s="1220"/>
      <c r="G22" s="1220"/>
      <c r="H22" s="1220"/>
      <c r="I22" s="1197"/>
      <c r="J22" s="1199" t="s">
        <v>424</v>
      </c>
      <c r="K22" s="1199" t="s">
        <v>802</v>
      </c>
      <c r="L22" s="1214" t="s">
        <v>425</v>
      </c>
      <c r="M22" s="1215"/>
    </row>
    <row r="23" spans="1:13" ht="33" customHeight="1">
      <c r="A23" s="1218"/>
      <c r="B23" s="1219"/>
      <c r="C23" s="1219"/>
      <c r="D23" s="1219"/>
      <c r="E23" s="750" t="s">
        <v>797</v>
      </c>
      <c r="F23" s="750" t="s">
        <v>798</v>
      </c>
      <c r="G23" s="750" t="s">
        <v>799</v>
      </c>
      <c r="H23" s="750" t="s">
        <v>800</v>
      </c>
      <c r="I23" s="1198"/>
      <c r="J23" s="1199"/>
      <c r="K23" s="1199"/>
      <c r="L23" s="1216"/>
      <c r="M23" s="1217"/>
    </row>
    <row r="24" spans="1:13" s="610" customFormat="1" ht="43.2" customHeight="1">
      <c r="A24" s="1233" t="s">
        <v>1034</v>
      </c>
      <c r="B24" s="751" t="s">
        <v>1035</v>
      </c>
      <c r="C24" s="1232" t="s">
        <v>810</v>
      </c>
      <c r="D24" s="1232" t="s">
        <v>430</v>
      </c>
      <c r="E24" s="1232"/>
      <c r="F24" s="1232"/>
      <c r="G24" s="1231"/>
      <c r="H24" s="1231" t="s">
        <v>1191</v>
      </c>
      <c r="I24" s="1234" t="str">
        <f>+H24</f>
        <v>≥80%</v>
      </c>
      <c r="J24" s="1233" t="s">
        <v>860</v>
      </c>
      <c r="K24" s="751" t="s">
        <v>924</v>
      </c>
      <c r="L24" s="1184"/>
      <c r="M24" s="1185"/>
    </row>
    <row r="25" spans="1:13" s="602" customFormat="1" ht="45.6" customHeight="1">
      <c r="A25" s="1233"/>
      <c r="B25" s="751" t="s">
        <v>1036</v>
      </c>
      <c r="C25" s="1232"/>
      <c r="D25" s="1232"/>
      <c r="E25" s="1232"/>
      <c r="F25" s="1232"/>
      <c r="G25" s="1232"/>
      <c r="H25" s="1232"/>
      <c r="I25" s="1235"/>
      <c r="J25" s="1233"/>
      <c r="K25" s="751" t="s">
        <v>924</v>
      </c>
      <c r="L25" s="1186"/>
      <c r="M25" s="1187"/>
    </row>
    <row r="26" spans="1:13" s="795" customFormat="1" ht="24.6" customHeight="1">
      <c r="A26" s="928" t="s">
        <v>845</v>
      </c>
      <c r="B26" s="929"/>
      <c r="C26" s="929"/>
      <c r="D26" s="929"/>
      <c r="E26" s="929"/>
      <c r="F26" s="929"/>
      <c r="G26" s="929"/>
      <c r="H26" s="929"/>
      <c r="I26" s="929"/>
      <c r="J26" s="929"/>
      <c r="K26" s="929"/>
      <c r="L26" s="929"/>
      <c r="M26" s="940">
        <v>1E-3</v>
      </c>
    </row>
    <row r="27" spans="1:13" s="769" customFormat="1" ht="24.6" customHeight="1">
      <c r="A27" s="930" t="s">
        <v>846</v>
      </c>
      <c r="B27" s="931"/>
      <c r="C27" s="931"/>
      <c r="D27" s="931"/>
      <c r="E27" s="931"/>
      <c r="F27" s="931"/>
      <c r="G27" s="931"/>
      <c r="H27" s="931"/>
      <c r="I27" s="931"/>
      <c r="J27" s="931"/>
      <c r="K27" s="931"/>
      <c r="L27" s="931"/>
      <c r="M27" s="931"/>
    </row>
    <row r="30" spans="1:13" s="604" customFormat="1" ht="24.6">
      <c r="A30" s="1225" t="s">
        <v>1196</v>
      </c>
      <c r="B30" s="1226"/>
      <c r="C30" s="1226"/>
      <c r="D30" s="1226"/>
      <c r="E30" s="1226"/>
      <c r="F30" s="1226"/>
      <c r="G30" s="1226"/>
      <c r="H30" s="1226"/>
      <c r="I30" s="1226"/>
      <c r="J30" s="1226"/>
      <c r="K30" s="1227"/>
      <c r="L30" s="955">
        <f>+M17+M26</f>
        <v>1.7000000000000001E-3</v>
      </c>
    </row>
    <row r="31" spans="1:13" s="604" customFormat="1" ht="24.6">
      <c r="A31" s="1228" t="s">
        <v>1197</v>
      </c>
      <c r="B31" s="1229"/>
      <c r="C31" s="1229"/>
      <c r="D31" s="1229"/>
      <c r="E31" s="1229"/>
      <c r="F31" s="1229"/>
      <c r="G31" s="1229"/>
      <c r="H31" s="1229"/>
      <c r="I31" s="1229"/>
      <c r="J31" s="1229"/>
      <c r="K31" s="1230"/>
      <c r="L31" s="956"/>
    </row>
    <row r="879" spans="7:9">
      <c r="G879" s="600"/>
      <c r="H879" s="600"/>
      <c r="I879" s="600"/>
    </row>
    <row r="880" spans="7:9">
      <c r="G880" s="600"/>
      <c r="H880" s="600"/>
      <c r="I880" s="600"/>
    </row>
    <row r="881" spans="7:9">
      <c r="G881" s="600"/>
      <c r="H881" s="600"/>
      <c r="I881" s="600"/>
    </row>
    <row r="882" spans="7:9">
      <c r="G882" s="600"/>
      <c r="H882" s="600"/>
      <c r="I882" s="600"/>
    </row>
    <row r="883" spans="7:9">
      <c r="G883" s="600"/>
      <c r="H883" s="600"/>
      <c r="I883" s="600"/>
    </row>
    <row r="884" spans="7:9">
      <c r="G884" s="600"/>
      <c r="H884" s="600"/>
      <c r="I884" s="600"/>
    </row>
    <row r="885" spans="7:9">
      <c r="G885" s="600"/>
      <c r="H885" s="600"/>
      <c r="I885" s="600"/>
    </row>
    <row r="886" spans="7:9">
      <c r="G886" s="600"/>
      <c r="H886" s="600"/>
      <c r="I886" s="600"/>
    </row>
    <row r="887" spans="7:9">
      <c r="G887" s="600"/>
      <c r="H887" s="600"/>
      <c r="I887" s="600"/>
    </row>
    <row r="888" spans="7:9">
      <c r="G888" s="600"/>
      <c r="H888" s="600"/>
      <c r="I888" s="600"/>
    </row>
    <row r="889" spans="7:9">
      <c r="G889" s="600"/>
      <c r="H889" s="600"/>
      <c r="I889" s="600"/>
    </row>
    <row r="890" spans="7:9">
      <c r="G890" s="600"/>
      <c r="H890" s="600"/>
      <c r="I890" s="600"/>
    </row>
    <row r="891" spans="7:9">
      <c r="G891" s="600"/>
      <c r="H891" s="600"/>
      <c r="I891" s="600"/>
    </row>
    <row r="892" spans="7:9">
      <c r="G892" s="600"/>
      <c r="H892" s="600"/>
      <c r="I892" s="600"/>
    </row>
  </sheetData>
  <sheetProtection password="F688" sheet="1" objects="1" scenarios="1"/>
  <mergeCells count="68">
    <mergeCell ref="A30:K30"/>
    <mergeCell ref="A31:K31"/>
    <mergeCell ref="G24:G25"/>
    <mergeCell ref="H24:H25"/>
    <mergeCell ref="J24:J25"/>
    <mergeCell ref="I24:I25"/>
    <mergeCell ref="A24:A25"/>
    <mergeCell ref="C24:C25"/>
    <mergeCell ref="D24:D25"/>
    <mergeCell ref="E24:E25"/>
    <mergeCell ref="F24:F25"/>
    <mergeCell ref="F15:F16"/>
    <mergeCell ref="K22:K23"/>
    <mergeCell ref="B22:B23"/>
    <mergeCell ref="C22:C23"/>
    <mergeCell ref="D22:D23"/>
    <mergeCell ref="A17:K17"/>
    <mergeCell ref="A18:K18"/>
    <mergeCell ref="A21:M21"/>
    <mergeCell ref="L22:M23"/>
    <mergeCell ref="G15:G16"/>
    <mergeCell ref="E22:H22"/>
    <mergeCell ref="A22:A23"/>
    <mergeCell ref="J22:J23"/>
    <mergeCell ref="C12:C13"/>
    <mergeCell ref="D12:D13"/>
    <mergeCell ref="L10:M11"/>
    <mergeCell ref="A10:A11"/>
    <mergeCell ref="B10:B11"/>
    <mergeCell ref="C10:C11"/>
    <mergeCell ref="D10:D11"/>
    <mergeCell ref="E10:H10"/>
    <mergeCell ref="J10:J11"/>
    <mergeCell ref="I10:I11"/>
    <mergeCell ref="I12:I13"/>
    <mergeCell ref="E12:E13"/>
    <mergeCell ref="E4:J4"/>
    <mergeCell ref="E5:J5"/>
    <mergeCell ref="E6:J6"/>
    <mergeCell ref="K6:M6"/>
    <mergeCell ref="A20:M20"/>
    <mergeCell ref="A8:M8"/>
    <mergeCell ref="A9:M9"/>
    <mergeCell ref="C6:D6"/>
    <mergeCell ref="A6:B6"/>
    <mergeCell ref="H15:H16"/>
    <mergeCell ref="J15:J16"/>
    <mergeCell ref="I15:I16"/>
    <mergeCell ref="A15:A16"/>
    <mergeCell ref="C15:C16"/>
    <mergeCell ref="D15:D16"/>
    <mergeCell ref="E15:E16"/>
    <mergeCell ref="A1:M3"/>
    <mergeCell ref="K5:M5"/>
    <mergeCell ref="K4:M4"/>
    <mergeCell ref="A7:M7"/>
    <mergeCell ref="L24:M25"/>
    <mergeCell ref="L12:M16"/>
    <mergeCell ref="F12:F13"/>
    <mergeCell ref="G12:G13"/>
    <mergeCell ref="A4:B4"/>
    <mergeCell ref="I22:I23"/>
    <mergeCell ref="A5:B5"/>
    <mergeCell ref="K10:K11"/>
    <mergeCell ref="H12:H13"/>
    <mergeCell ref="A12:A14"/>
    <mergeCell ref="C4:D4"/>
    <mergeCell ref="C5:D5"/>
  </mergeCells>
  <dataValidations count="10">
    <dataValidation allowBlank="1" showInputMessage="1" showErrorMessage="1" promptTitle="PROGRAMA PLAN DE GESTION" prompt="En este espacio se escribirá el nombre del programa que encierra los diferentes proyectos  que se ejecutaran desde la línea de acción establecida." sqref="E6"/>
    <dataValidation allowBlank="1" showInputMessage="1" showErrorMessage="1" promptTitle="LINEA ESTRT PLAN DE GESTION" prompt="De acuerdo a las cinco líneas estratégicas del plan de Gestión de Metrosalud  Humana, Innovadora y Sostenible,  ubique el Plan de acción en una de ellas" sqref="E4"/>
    <dataValidation allowBlank="1" showErrorMessage="1" sqref="F23:I23 E22:E23 F11:I11 E10:E11"/>
    <dataValidation allowBlank="1" showInputMessage="1" showErrorMessage="1" promptTitle="Actividad" prompt="Corresponde a las etapas que se realizan para el logro de los resultados del proyecto" sqref="A22:A23 A10:A11"/>
    <dataValidation allowBlank="1" showInputMessage="1" showErrorMessage="1" promptTitle="Acciones" prompt="Definidas como tareas específicas necesarias y suficientes para desarrollar de manera ordenada y secuencial, una determinada actividad dentro del proyecto" sqref="B22:B23 B10:B11"/>
    <dataValidation allowBlank="1" showInputMessage="1" showErrorMessage="1" promptTitle="Indicadores" prompt="Describir la forma (Indicador) a través del cual se podrá medir con claridad los resultados obtenidos con la aplicación de Proyectos, actividades y/o acciones, específicos" sqref="C22:C23 C10:C11"/>
    <dataValidation allowBlank="1" showInputMessage="1" showErrorMessage="1" promptTitle="Linea de Base" prompt="Situación en la que se encuentra el indicador al inicio de la vigencia" sqref="D22:D23 D10:D11"/>
    <dataValidation allowBlank="1" showInputMessage="1" showErrorMessage="1" promptTitle="COMPONENTE PLAN MPIO" prompt="Estos tres ítems hacen referencia a la ubicación de la línea estratégica del plan de Metrosalud en el Plan de Desarrollo Municipal. " sqref="A5:B5"/>
    <dataValidation allowBlank="1" showInputMessage="1" showErrorMessage="1" promptTitle="PROGRAMA PLAN MPIO" prompt="Estos tres ítems hacen referencia a la ubicación de la línea estratégica del plan de Metrosalud en el Plan de Desarrollo Municipal. " sqref="A6"/>
    <dataValidation allowBlank="1" showInputMessage="1" showErrorMessage="1" promptTitle="LINEA ESTRATE PLAN DE DLLO MPIO" prompt="Estos tres ítems hacen referencia a la ubicación de la línea estratégica del plan de Metrosalud en el Plan de Desarrollo Municipal. " sqref="A4:B4"/>
  </dataValidations>
  <printOptions horizontalCentered="1"/>
  <pageMargins left="0.70866141732283472" right="0.70866141732283472" top="0.74803149606299213" bottom="0.74803149606299213" header="0.31496062992125984" footer="0.31496062992125984"/>
  <pageSetup paperSize="14" scale="75" orientation="landscape" r:id="rId1"/>
  <headerFooter>
    <oddFooter>Página &amp;P</oddFooter>
  </headerFooter>
</worksheet>
</file>

<file path=xl/worksheets/sheet8.xml><?xml version="1.0" encoding="utf-8"?>
<worksheet xmlns="http://schemas.openxmlformats.org/spreadsheetml/2006/main" xmlns:r="http://schemas.openxmlformats.org/officeDocument/2006/relationships">
  <sheetPr>
    <tabColor rgb="FFFFC000"/>
  </sheetPr>
  <dimension ref="A1:L51"/>
  <sheetViews>
    <sheetView topLeftCell="A37" zoomScale="60" zoomScaleNormal="60" workbookViewId="0">
      <selection activeCell="L50" sqref="L50"/>
    </sheetView>
  </sheetViews>
  <sheetFormatPr baseColWidth="10" defaultColWidth="11.54296875" defaultRowHeight="15"/>
  <cols>
    <col min="1" max="1" width="16.1796875" style="600" customWidth="1"/>
    <col min="2" max="2" width="31.36328125" style="600" customWidth="1"/>
    <col min="3" max="3" width="21.08984375" style="600" customWidth="1"/>
    <col min="4" max="4" width="9.54296875" style="600" customWidth="1"/>
    <col min="5" max="5" width="6.81640625" style="600" hidden="1" customWidth="1"/>
    <col min="6" max="7" width="7.1796875" style="600" hidden="1" customWidth="1"/>
    <col min="8" max="8" width="8.08984375" style="600" hidden="1" customWidth="1"/>
    <col min="9" max="9" width="8.08984375" style="600" customWidth="1"/>
    <col min="10" max="10" width="32.36328125" style="668" customWidth="1"/>
    <col min="11" max="11" width="28" style="600" customWidth="1"/>
    <col min="12" max="12" width="20.81640625" style="600" customWidth="1"/>
    <col min="13" max="16384" width="11.54296875" style="600"/>
  </cols>
  <sheetData>
    <row r="1" spans="1:12" ht="15" customHeight="1">
      <c r="A1" s="1178" t="s">
        <v>895</v>
      </c>
      <c r="B1" s="1178"/>
      <c r="C1" s="1178"/>
      <c r="D1" s="1178"/>
      <c r="E1" s="1178"/>
      <c r="F1" s="1178"/>
      <c r="G1" s="1178"/>
      <c r="H1" s="1178"/>
      <c r="I1" s="1178"/>
      <c r="J1" s="1178"/>
      <c r="K1" s="1178"/>
      <c r="L1" s="1178"/>
    </row>
    <row r="2" spans="1:12" ht="15" customHeight="1">
      <c r="A2" s="1178"/>
      <c r="B2" s="1178"/>
      <c r="C2" s="1178"/>
      <c r="D2" s="1178"/>
      <c r="E2" s="1178"/>
      <c r="F2" s="1178"/>
      <c r="G2" s="1178"/>
      <c r="H2" s="1178"/>
      <c r="I2" s="1178"/>
      <c r="J2" s="1178"/>
      <c r="K2" s="1178"/>
      <c r="L2" s="1178"/>
    </row>
    <row r="3" spans="1:12" ht="15" customHeight="1">
      <c r="A3" s="1178"/>
      <c r="B3" s="1178"/>
      <c r="C3" s="1178"/>
      <c r="D3" s="1178"/>
      <c r="E3" s="1178"/>
      <c r="F3" s="1178"/>
      <c r="G3" s="1178"/>
      <c r="H3" s="1178"/>
      <c r="I3" s="1178"/>
      <c r="J3" s="1178"/>
      <c r="K3" s="1178"/>
      <c r="L3" s="1178"/>
    </row>
    <row r="4" spans="1:12" ht="39" customHeight="1">
      <c r="A4" s="1246" t="s">
        <v>413</v>
      </c>
      <c r="B4" s="1248"/>
      <c r="C4" s="1240" t="s">
        <v>790</v>
      </c>
      <c r="D4" s="1241"/>
      <c r="E4" s="1241"/>
      <c r="F4" s="1242"/>
      <c r="G4" s="870"/>
      <c r="H4" s="1196" t="s">
        <v>780</v>
      </c>
      <c r="I4" s="1196"/>
      <c r="J4" s="1196"/>
      <c r="K4" s="1239" t="s">
        <v>783</v>
      </c>
      <c r="L4" s="1239"/>
    </row>
    <row r="5" spans="1:12" ht="39" customHeight="1">
      <c r="A5" s="1246" t="s">
        <v>415</v>
      </c>
      <c r="B5" s="1248"/>
      <c r="C5" s="1179" t="s">
        <v>789</v>
      </c>
      <c r="D5" s="1180"/>
      <c r="E5" s="1180"/>
      <c r="F5" s="1181"/>
      <c r="G5" s="871"/>
      <c r="H5" s="1196" t="s">
        <v>782</v>
      </c>
      <c r="I5" s="1196"/>
      <c r="J5" s="1196"/>
      <c r="K5" s="1239" t="s">
        <v>793</v>
      </c>
      <c r="L5" s="1239"/>
    </row>
    <row r="6" spans="1:12" ht="39" customHeight="1">
      <c r="A6" s="1182" t="s">
        <v>417</v>
      </c>
      <c r="B6" s="1237"/>
      <c r="C6" s="1243" t="s">
        <v>788</v>
      </c>
      <c r="D6" s="1244"/>
      <c r="E6" s="1244"/>
      <c r="F6" s="1245"/>
      <c r="G6" s="912"/>
      <c r="H6" s="1196" t="s">
        <v>781</v>
      </c>
      <c r="I6" s="1196"/>
      <c r="J6" s="1196"/>
      <c r="K6" s="1239" t="s">
        <v>268</v>
      </c>
      <c r="L6" s="1239"/>
    </row>
    <row r="7" spans="1:12" ht="21" customHeight="1">
      <c r="A7" s="1246"/>
      <c r="B7" s="1247"/>
      <c r="C7" s="1247"/>
      <c r="D7" s="1247"/>
      <c r="E7" s="1247"/>
      <c r="F7" s="1247"/>
      <c r="G7" s="1247"/>
      <c r="H7" s="1247"/>
      <c r="I7" s="1247"/>
      <c r="J7" s="1247"/>
      <c r="K7" s="1247"/>
      <c r="L7" s="1248"/>
    </row>
    <row r="8" spans="1:12" ht="30.75" customHeight="1">
      <c r="A8" s="1205" t="s">
        <v>811</v>
      </c>
      <c r="B8" s="1206"/>
      <c r="C8" s="1206"/>
      <c r="D8" s="1206"/>
      <c r="E8" s="1206"/>
      <c r="F8" s="1206"/>
      <c r="G8" s="1206"/>
      <c r="H8" s="1206"/>
      <c r="I8" s="1206"/>
      <c r="J8" s="1206"/>
      <c r="K8" s="1206"/>
      <c r="L8" s="1206"/>
    </row>
    <row r="9" spans="1:12" s="612" customFormat="1" ht="30.75" customHeight="1">
      <c r="A9" s="1270" t="s">
        <v>419</v>
      </c>
      <c r="B9" s="1271"/>
      <c r="C9" s="1271"/>
      <c r="D9" s="1271"/>
      <c r="E9" s="1271"/>
      <c r="F9" s="1271"/>
      <c r="G9" s="1271"/>
      <c r="H9" s="1271"/>
      <c r="I9" s="1271"/>
      <c r="J9" s="1271"/>
      <c r="K9" s="1271"/>
      <c r="L9" s="1272"/>
    </row>
    <row r="10" spans="1:12" ht="27" customHeight="1">
      <c r="A10" s="1255" t="s">
        <v>420</v>
      </c>
      <c r="B10" s="1256" t="s">
        <v>796</v>
      </c>
      <c r="C10" s="1256" t="s">
        <v>421</v>
      </c>
      <c r="D10" s="1256" t="s">
        <v>422</v>
      </c>
      <c r="E10" s="1220" t="s">
        <v>866</v>
      </c>
      <c r="F10" s="1220"/>
      <c r="G10" s="1220"/>
      <c r="H10" s="1220"/>
      <c r="I10" s="1197" t="s">
        <v>1193</v>
      </c>
      <c r="J10" s="1199" t="s">
        <v>424</v>
      </c>
      <c r="K10" s="1199" t="s">
        <v>802</v>
      </c>
      <c r="L10" s="1236" t="s">
        <v>425</v>
      </c>
    </row>
    <row r="11" spans="1:12" ht="22.5" customHeight="1">
      <c r="A11" s="1255"/>
      <c r="B11" s="1256"/>
      <c r="C11" s="1256"/>
      <c r="D11" s="1256"/>
      <c r="E11" s="601" t="s">
        <v>797</v>
      </c>
      <c r="F11" s="601" t="s">
        <v>798</v>
      </c>
      <c r="G11" s="601" t="s">
        <v>799</v>
      </c>
      <c r="H11" s="601" t="s">
        <v>800</v>
      </c>
      <c r="I11" s="1198"/>
      <c r="J11" s="1199"/>
      <c r="K11" s="1199"/>
      <c r="L11" s="1238"/>
    </row>
    <row r="12" spans="1:12" ht="38.25" customHeight="1">
      <c r="A12" s="1276" t="s">
        <v>861</v>
      </c>
      <c r="B12" s="1233" t="s">
        <v>955</v>
      </c>
      <c r="C12" s="797" t="s">
        <v>812</v>
      </c>
      <c r="D12" s="898">
        <v>1</v>
      </c>
      <c r="E12" s="897" t="s">
        <v>980</v>
      </c>
      <c r="F12" s="798" t="s">
        <v>979</v>
      </c>
      <c r="G12" s="798" t="s">
        <v>978</v>
      </c>
      <c r="H12" s="798" t="s">
        <v>1189</v>
      </c>
      <c r="I12" s="798" t="str">
        <f>+H12</f>
        <v>≥ 100%</v>
      </c>
      <c r="J12" s="706" t="s">
        <v>862</v>
      </c>
      <c r="K12" s="706" t="s">
        <v>914</v>
      </c>
      <c r="L12" s="1284"/>
    </row>
    <row r="13" spans="1:12" ht="45.75" customHeight="1">
      <c r="A13" s="1276"/>
      <c r="B13" s="1233"/>
      <c r="C13" s="830" t="s">
        <v>1067</v>
      </c>
      <c r="D13" s="899" t="s">
        <v>430</v>
      </c>
      <c r="E13" s="899"/>
      <c r="F13" s="831"/>
      <c r="G13" s="831"/>
      <c r="H13" s="831" t="s">
        <v>978</v>
      </c>
      <c r="I13" s="831" t="str">
        <f>+H13</f>
        <v>≥ 90%</v>
      </c>
      <c r="J13" s="706" t="s">
        <v>862</v>
      </c>
      <c r="K13" s="706" t="s">
        <v>915</v>
      </c>
      <c r="L13" s="1284"/>
    </row>
    <row r="14" spans="1:12" ht="48" customHeight="1">
      <c r="A14" s="1276"/>
      <c r="B14" s="711" t="s">
        <v>1068</v>
      </c>
      <c r="C14" s="830" t="s">
        <v>1069</v>
      </c>
      <c r="D14" s="899" t="s">
        <v>430</v>
      </c>
      <c r="E14" s="899"/>
      <c r="F14" s="831"/>
      <c r="G14" s="831"/>
      <c r="H14" s="831">
        <v>1</v>
      </c>
      <c r="I14" s="831">
        <f>+H14</f>
        <v>1</v>
      </c>
      <c r="J14" s="706" t="s">
        <v>862</v>
      </c>
      <c r="K14" s="706" t="s">
        <v>915</v>
      </c>
      <c r="L14" s="1284"/>
    </row>
    <row r="15" spans="1:12" ht="41.25" customHeight="1">
      <c r="A15" s="1276"/>
      <c r="B15" s="711" t="s">
        <v>1070</v>
      </c>
      <c r="C15" s="830" t="s">
        <v>1071</v>
      </c>
      <c r="D15" s="899" t="s">
        <v>430</v>
      </c>
      <c r="E15" s="899"/>
      <c r="F15" s="899"/>
      <c r="G15" s="899"/>
      <c r="H15" s="832">
        <v>1</v>
      </c>
      <c r="I15" s="832">
        <f>+H15</f>
        <v>1</v>
      </c>
      <c r="J15" s="896" t="s">
        <v>958</v>
      </c>
      <c r="K15" s="896" t="s">
        <v>924</v>
      </c>
      <c r="L15" s="1284"/>
    </row>
    <row r="16" spans="1:12" ht="55.5" customHeight="1">
      <c r="A16" s="1276"/>
      <c r="B16" s="711" t="s">
        <v>960</v>
      </c>
      <c r="C16" s="711" t="s">
        <v>961</v>
      </c>
      <c r="D16" s="896">
        <v>1</v>
      </c>
      <c r="E16" s="896">
        <v>1</v>
      </c>
      <c r="F16" s="896"/>
      <c r="G16" s="896"/>
      <c r="H16" s="896"/>
      <c r="I16" s="896">
        <f>SUM(E16:H16)</f>
        <v>1</v>
      </c>
      <c r="J16" s="706" t="s">
        <v>965</v>
      </c>
      <c r="K16" s="896" t="s">
        <v>964</v>
      </c>
      <c r="L16" s="1284"/>
    </row>
    <row r="17" spans="1:12" ht="59.25" customHeight="1">
      <c r="A17" s="1276"/>
      <c r="B17" s="711" t="s">
        <v>963</v>
      </c>
      <c r="C17" s="711" t="s">
        <v>1072</v>
      </c>
      <c r="D17" s="814">
        <v>1</v>
      </c>
      <c r="E17" s="911"/>
      <c r="F17" s="814">
        <v>0.5</v>
      </c>
      <c r="G17" s="911"/>
      <c r="H17" s="814">
        <v>1</v>
      </c>
      <c r="I17" s="814">
        <f>+H17</f>
        <v>1</v>
      </c>
      <c r="J17" s="706" t="s">
        <v>965</v>
      </c>
      <c r="K17" s="896" t="s">
        <v>914</v>
      </c>
      <c r="L17" s="1284"/>
    </row>
    <row r="18" spans="1:12" ht="60.75" customHeight="1">
      <c r="A18" s="1276"/>
      <c r="B18" s="1277" t="s">
        <v>1038</v>
      </c>
      <c r="C18" s="711" t="s">
        <v>962</v>
      </c>
      <c r="D18" s="896">
        <v>2</v>
      </c>
      <c r="E18" s="896">
        <v>1</v>
      </c>
      <c r="F18" s="896"/>
      <c r="G18" s="896"/>
      <c r="H18" s="896"/>
      <c r="I18" s="896">
        <f>SUM(E18:H18)</f>
        <v>1</v>
      </c>
      <c r="J18" s="706" t="s">
        <v>966</v>
      </c>
      <c r="K18" s="896" t="s">
        <v>914</v>
      </c>
      <c r="L18" s="1284"/>
    </row>
    <row r="19" spans="1:12" ht="70.5" customHeight="1">
      <c r="A19" s="1276"/>
      <c r="B19" s="1277"/>
      <c r="C19" s="927" t="s">
        <v>1195</v>
      </c>
      <c r="D19" s="896">
        <v>2</v>
      </c>
      <c r="E19" s="896"/>
      <c r="F19" s="896">
        <v>1</v>
      </c>
      <c r="G19" s="896">
        <v>1</v>
      </c>
      <c r="H19" s="896">
        <v>1</v>
      </c>
      <c r="I19" s="896">
        <f>SUM(E19:H19)</f>
        <v>3</v>
      </c>
      <c r="J19" s="706" t="s">
        <v>966</v>
      </c>
      <c r="K19" s="896" t="s">
        <v>914</v>
      </c>
      <c r="L19" s="1284"/>
    </row>
    <row r="20" spans="1:12" ht="54" customHeight="1">
      <c r="A20" s="1290" t="s">
        <v>857</v>
      </c>
      <c r="B20" s="609" t="s">
        <v>848</v>
      </c>
      <c r="C20" s="1288" t="s">
        <v>828</v>
      </c>
      <c r="D20" s="1287">
        <v>1</v>
      </c>
      <c r="E20" s="1252"/>
      <c r="F20" s="1252">
        <v>1</v>
      </c>
      <c r="G20" s="1252"/>
      <c r="H20" s="1252">
        <v>1</v>
      </c>
      <c r="I20" s="1252">
        <f>+H20</f>
        <v>1</v>
      </c>
      <c r="J20" s="706" t="s">
        <v>863</v>
      </c>
      <c r="K20" s="1289" t="s">
        <v>897</v>
      </c>
      <c r="L20" s="1284"/>
    </row>
    <row r="21" spans="1:12" ht="85.95" customHeight="1">
      <c r="A21" s="1290"/>
      <c r="B21" s="609" t="s">
        <v>849</v>
      </c>
      <c r="C21" s="1288"/>
      <c r="D21" s="1287"/>
      <c r="E21" s="1252"/>
      <c r="F21" s="1252"/>
      <c r="G21" s="1252"/>
      <c r="H21" s="1252"/>
      <c r="I21" s="1252"/>
      <c r="J21" s="706" t="s">
        <v>865</v>
      </c>
      <c r="K21" s="1289"/>
      <c r="L21" s="1284"/>
    </row>
    <row r="22" spans="1:12" ht="35.4" customHeight="1">
      <c r="A22" s="1290"/>
      <c r="B22" s="609" t="s">
        <v>827</v>
      </c>
      <c r="C22" s="1288"/>
      <c r="D22" s="1288"/>
      <c r="E22" s="1252"/>
      <c r="F22" s="1252"/>
      <c r="G22" s="1252"/>
      <c r="H22" s="1252"/>
      <c r="I22" s="1252"/>
      <c r="J22" s="706" t="s">
        <v>864</v>
      </c>
      <c r="K22" s="1289"/>
      <c r="L22" s="1284"/>
    </row>
    <row r="23" spans="1:12" s="671" customFormat="1" ht="28.2" customHeight="1">
      <c r="A23" s="1291" t="s">
        <v>845</v>
      </c>
      <c r="B23" s="1292"/>
      <c r="C23" s="1292"/>
      <c r="D23" s="1292"/>
      <c r="E23" s="1292"/>
      <c r="F23" s="1292"/>
      <c r="G23" s="1292"/>
      <c r="H23" s="1292"/>
      <c r="I23" s="1292"/>
      <c r="J23" s="1292"/>
      <c r="K23" s="1292"/>
      <c r="L23" s="941">
        <v>3.5000000000000001E-3</v>
      </c>
    </row>
    <row r="24" spans="1:12" s="671" customFormat="1" ht="34.200000000000003" customHeight="1">
      <c r="A24" s="1268" t="s">
        <v>846</v>
      </c>
      <c r="B24" s="1269"/>
      <c r="C24" s="1269"/>
      <c r="D24" s="1269"/>
      <c r="E24" s="1269"/>
      <c r="F24" s="1269"/>
      <c r="G24" s="1269"/>
      <c r="H24" s="1269"/>
      <c r="I24" s="1269"/>
      <c r="J24" s="1269"/>
      <c r="K24" s="1269"/>
      <c r="L24" s="932"/>
    </row>
    <row r="25" spans="1:12" ht="31.5" customHeight="1">
      <c r="A25" s="1249"/>
      <c r="B25" s="1250"/>
      <c r="C25" s="1250"/>
      <c r="D25" s="1250"/>
      <c r="E25" s="1250"/>
      <c r="F25" s="1250"/>
      <c r="G25" s="1250"/>
      <c r="H25" s="1250"/>
      <c r="I25" s="1250"/>
      <c r="J25" s="1250"/>
      <c r="K25" s="1250"/>
      <c r="L25" s="1251"/>
    </row>
    <row r="26" spans="1:12" s="612" customFormat="1" ht="27" customHeight="1">
      <c r="A26" s="1285" t="s">
        <v>832</v>
      </c>
      <c r="B26" s="1286"/>
      <c r="C26" s="1286"/>
      <c r="D26" s="1286"/>
      <c r="E26" s="1286"/>
      <c r="F26" s="1286"/>
      <c r="G26" s="1286"/>
      <c r="H26" s="1286"/>
      <c r="I26" s="1286"/>
      <c r="J26" s="1286"/>
      <c r="K26" s="1286"/>
      <c r="L26" s="1286"/>
    </row>
    <row r="27" spans="1:12" s="612" customFormat="1" ht="29.25" customHeight="1">
      <c r="A27" s="1270" t="s">
        <v>419</v>
      </c>
      <c r="B27" s="1271"/>
      <c r="C27" s="1271"/>
      <c r="D27" s="1271"/>
      <c r="E27" s="1271"/>
      <c r="F27" s="1271"/>
      <c r="G27" s="1271"/>
      <c r="H27" s="1271"/>
      <c r="I27" s="1271"/>
      <c r="J27" s="1271"/>
      <c r="K27" s="1271"/>
      <c r="L27" s="1272"/>
    </row>
    <row r="28" spans="1:12" s="612" customFormat="1" ht="27.6" customHeight="1">
      <c r="A28" s="1274" t="s">
        <v>420</v>
      </c>
      <c r="B28" s="1273" t="s">
        <v>796</v>
      </c>
      <c r="C28" s="1273" t="s">
        <v>421</v>
      </c>
      <c r="D28" s="1273" t="s">
        <v>422</v>
      </c>
      <c r="E28" s="1220" t="s">
        <v>423</v>
      </c>
      <c r="F28" s="1220"/>
      <c r="G28" s="1220"/>
      <c r="H28" s="1220"/>
      <c r="I28" s="1197" t="s">
        <v>1193</v>
      </c>
      <c r="J28" s="1275" t="s">
        <v>424</v>
      </c>
      <c r="K28" s="1275" t="s">
        <v>802</v>
      </c>
      <c r="L28" s="1236" t="s">
        <v>425</v>
      </c>
    </row>
    <row r="29" spans="1:12" s="612" customFormat="1" ht="23.25" customHeight="1">
      <c r="A29" s="1274"/>
      <c r="B29" s="1273"/>
      <c r="C29" s="1273"/>
      <c r="D29" s="1273"/>
      <c r="E29" s="601" t="s">
        <v>797</v>
      </c>
      <c r="F29" s="601" t="s">
        <v>798</v>
      </c>
      <c r="G29" s="601" t="s">
        <v>799</v>
      </c>
      <c r="H29" s="601" t="s">
        <v>800</v>
      </c>
      <c r="I29" s="1198"/>
      <c r="J29" s="1275"/>
      <c r="K29" s="1275"/>
      <c r="L29" s="1236"/>
    </row>
    <row r="30" spans="1:12" s="615" customFormat="1" ht="38.25" customHeight="1">
      <c r="A30" s="1200" t="s">
        <v>1039</v>
      </c>
      <c r="B30" s="743" t="s">
        <v>1040</v>
      </c>
      <c r="C30" s="743" t="s">
        <v>1041</v>
      </c>
      <c r="D30" s="743">
        <v>2</v>
      </c>
      <c r="E30" s="743"/>
      <c r="F30" s="743">
        <v>1</v>
      </c>
      <c r="G30" s="743"/>
      <c r="H30" s="743">
        <v>1</v>
      </c>
      <c r="I30" s="879">
        <f>SUM(E30:H30)</f>
        <v>2</v>
      </c>
      <c r="J30" s="801" t="s">
        <v>868</v>
      </c>
      <c r="K30" s="1264" t="s">
        <v>954</v>
      </c>
      <c r="L30" s="1265"/>
    </row>
    <row r="31" spans="1:12" s="615" customFormat="1" ht="51" customHeight="1">
      <c r="A31" s="1201"/>
      <c r="B31" s="743" t="s">
        <v>1000</v>
      </c>
      <c r="C31" s="743" t="s">
        <v>871</v>
      </c>
      <c r="D31" s="743">
        <v>30</v>
      </c>
      <c r="E31" s="743"/>
      <c r="F31" s="743">
        <v>26</v>
      </c>
      <c r="G31" s="743"/>
      <c r="H31" s="743">
        <v>26</v>
      </c>
      <c r="I31" s="849">
        <f>SUM(E31:H31)</f>
        <v>52</v>
      </c>
      <c r="J31" s="954" t="s">
        <v>869</v>
      </c>
      <c r="K31" s="1264"/>
      <c r="L31" s="1265"/>
    </row>
    <row r="32" spans="1:12" s="615" customFormat="1" ht="48" customHeight="1">
      <c r="A32" s="1201"/>
      <c r="B32" s="743" t="s">
        <v>850</v>
      </c>
      <c r="C32" s="614" t="s">
        <v>838</v>
      </c>
      <c r="D32" s="614">
        <v>27</v>
      </c>
      <c r="E32" s="614"/>
      <c r="F32" s="614">
        <v>9</v>
      </c>
      <c r="G32" s="614"/>
      <c r="H32" s="614">
        <v>9</v>
      </c>
      <c r="I32" s="614">
        <f>SUM(E32:H32)</f>
        <v>18</v>
      </c>
      <c r="J32" s="802" t="s">
        <v>870</v>
      </c>
      <c r="K32" s="1264"/>
      <c r="L32" s="1265"/>
    </row>
    <row r="33" spans="1:12" s="615" customFormat="1" ht="51.75" customHeight="1">
      <c r="A33" s="1201"/>
      <c r="B33" s="743" t="s">
        <v>1055</v>
      </c>
      <c r="C33" s="799" t="s">
        <v>839</v>
      </c>
      <c r="D33" s="800">
        <v>0.78</v>
      </c>
      <c r="E33" s="800"/>
      <c r="F33" s="799"/>
      <c r="G33" s="799"/>
      <c r="H33" s="800">
        <v>1</v>
      </c>
      <c r="I33" s="800">
        <f>+H33</f>
        <v>1</v>
      </c>
      <c r="J33" s="954" t="s">
        <v>1198</v>
      </c>
      <c r="K33" s="1264"/>
      <c r="L33" s="1265"/>
    </row>
    <row r="34" spans="1:12" s="615" customFormat="1" ht="44.25" customHeight="1">
      <c r="A34" s="1201"/>
      <c r="B34" s="743" t="s">
        <v>833</v>
      </c>
      <c r="C34" s="743" t="s">
        <v>867</v>
      </c>
      <c r="D34" s="743" t="s">
        <v>430</v>
      </c>
      <c r="E34" s="743"/>
      <c r="F34" s="743">
        <v>2</v>
      </c>
      <c r="G34" s="743"/>
      <c r="H34" s="743">
        <v>2</v>
      </c>
      <c r="I34" s="743">
        <f>SUM(E34:H34)</f>
        <v>4</v>
      </c>
      <c r="J34" s="802" t="s">
        <v>868</v>
      </c>
      <c r="K34" s="1264"/>
      <c r="L34" s="1265"/>
    </row>
    <row r="35" spans="1:12" s="615" customFormat="1" ht="48.75" customHeight="1">
      <c r="A35" s="1202"/>
      <c r="B35" s="743" t="s">
        <v>834</v>
      </c>
      <c r="C35" s="743" t="s">
        <v>840</v>
      </c>
      <c r="D35" s="743" t="s">
        <v>430</v>
      </c>
      <c r="E35" s="676"/>
      <c r="F35" s="676"/>
      <c r="G35" s="676"/>
      <c r="H35" s="743">
        <v>1</v>
      </c>
      <c r="I35" s="880">
        <f>SUM(E35:H35)</f>
        <v>1</v>
      </c>
      <c r="J35" s="803" t="s">
        <v>142</v>
      </c>
      <c r="K35" s="1264"/>
      <c r="L35" s="1265"/>
    </row>
    <row r="36" spans="1:12" s="604" customFormat="1" ht="30" customHeight="1">
      <c r="A36" s="1266" t="s">
        <v>845</v>
      </c>
      <c r="B36" s="1267"/>
      <c r="C36" s="1267"/>
      <c r="D36" s="1267"/>
      <c r="E36" s="1267"/>
      <c r="F36" s="1267"/>
      <c r="G36" s="1267"/>
      <c r="H36" s="1267"/>
      <c r="I36" s="1267"/>
      <c r="J36" s="1267"/>
      <c r="K36" s="1267"/>
      <c r="L36" s="941">
        <v>1.5E-3</v>
      </c>
    </row>
    <row r="37" spans="1:12" s="671" customFormat="1" ht="30" customHeight="1">
      <c r="A37" s="1268" t="s">
        <v>846</v>
      </c>
      <c r="B37" s="1269"/>
      <c r="C37" s="1269"/>
      <c r="D37" s="1269"/>
      <c r="E37" s="1269"/>
      <c r="F37" s="1269"/>
      <c r="G37" s="1269"/>
      <c r="H37" s="1269"/>
      <c r="I37" s="1269"/>
      <c r="J37" s="1269"/>
      <c r="K37" s="1269"/>
      <c r="L37" s="932"/>
    </row>
    <row r="38" spans="1:12" s="717" customFormat="1" ht="78.75" customHeight="1">
      <c r="A38" s="716"/>
      <c r="B38" s="716"/>
      <c r="C38" s="716"/>
      <c r="D38" s="716"/>
      <c r="E38" s="716"/>
      <c r="F38" s="716"/>
      <c r="G38" s="716"/>
      <c r="H38" s="716"/>
      <c r="I38" s="716"/>
      <c r="J38" s="716"/>
      <c r="K38" s="716"/>
      <c r="L38" s="716"/>
    </row>
    <row r="39" spans="1:12" ht="32.4" customHeight="1">
      <c r="A39" s="1285" t="s">
        <v>972</v>
      </c>
      <c r="B39" s="1286"/>
      <c r="C39" s="1286"/>
      <c r="D39" s="1286"/>
      <c r="E39" s="1286"/>
      <c r="F39" s="1286"/>
      <c r="G39" s="1286"/>
      <c r="H39" s="1286"/>
      <c r="I39" s="1286"/>
      <c r="J39" s="1286"/>
      <c r="K39" s="1286"/>
      <c r="L39" s="1286"/>
    </row>
    <row r="40" spans="1:12" s="612" customFormat="1" ht="24" customHeight="1">
      <c r="A40" s="1270" t="s">
        <v>419</v>
      </c>
      <c r="B40" s="1271"/>
      <c r="C40" s="1271"/>
      <c r="D40" s="1271"/>
      <c r="E40" s="1271"/>
      <c r="F40" s="1271"/>
      <c r="G40" s="1271"/>
      <c r="H40" s="1271"/>
      <c r="I40" s="1271"/>
      <c r="J40" s="1271"/>
      <c r="K40" s="1271"/>
      <c r="L40" s="1272"/>
    </row>
    <row r="41" spans="1:12" ht="34.200000000000003" customHeight="1">
      <c r="A41" s="1255" t="s">
        <v>420</v>
      </c>
      <c r="B41" s="1256" t="s">
        <v>796</v>
      </c>
      <c r="C41" s="1256" t="s">
        <v>421</v>
      </c>
      <c r="D41" s="1256" t="s">
        <v>422</v>
      </c>
      <c r="E41" s="1220" t="s">
        <v>842</v>
      </c>
      <c r="F41" s="1220"/>
      <c r="G41" s="1220"/>
      <c r="H41" s="1220"/>
      <c r="I41" s="1197" t="s">
        <v>1193</v>
      </c>
      <c r="J41" s="1199" t="s">
        <v>424</v>
      </c>
      <c r="K41" s="1199" t="s">
        <v>802</v>
      </c>
      <c r="L41" s="1236" t="s">
        <v>973</v>
      </c>
    </row>
    <row r="42" spans="1:12" ht="26.25" customHeight="1">
      <c r="A42" s="1255"/>
      <c r="B42" s="1256"/>
      <c r="C42" s="1256"/>
      <c r="D42" s="1256"/>
      <c r="E42" s="712" t="s">
        <v>797</v>
      </c>
      <c r="F42" s="712" t="s">
        <v>798</v>
      </c>
      <c r="G42" s="712" t="s">
        <v>799</v>
      </c>
      <c r="H42" s="712" t="s">
        <v>800</v>
      </c>
      <c r="I42" s="1198"/>
      <c r="J42" s="1199"/>
      <c r="K42" s="1199"/>
      <c r="L42" s="1236"/>
    </row>
    <row r="43" spans="1:12" ht="90.6" customHeight="1">
      <c r="A43" s="1204" t="s">
        <v>1073</v>
      </c>
      <c r="B43" s="804" t="s">
        <v>1075</v>
      </c>
      <c r="C43" s="1260" t="s">
        <v>1077</v>
      </c>
      <c r="D43" s="1260">
        <v>1</v>
      </c>
      <c r="E43" s="1262"/>
      <c r="F43" s="1263"/>
      <c r="G43" s="1257">
        <v>1</v>
      </c>
      <c r="H43" s="1257"/>
      <c r="I43" s="1258">
        <f>SUM(E43:H44)</f>
        <v>1</v>
      </c>
      <c r="J43" s="833" t="s">
        <v>1074</v>
      </c>
      <c r="K43" s="804" t="s">
        <v>1042</v>
      </c>
      <c r="L43" s="1253"/>
    </row>
    <row r="44" spans="1:12" ht="86.25" customHeight="1">
      <c r="A44" s="1204"/>
      <c r="B44" s="804" t="s">
        <v>1076</v>
      </c>
      <c r="C44" s="1261"/>
      <c r="D44" s="1261"/>
      <c r="E44" s="1262"/>
      <c r="F44" s="1263"/>
      <c r="G44" s="1257"/>
      <c r="H44" s="1257"/>
      <c r="I44" s="1259"/>
      <c r="J44" s="833" t="s">
        <v>439</v>
      </c>
      <c r="K44" s="804" t="s">
        <v>1042</v>
      </c>
      <c r="L44" s="1254"/>
    </row>
    <row r="45" spans="1:12" ht="81" customHeight="1">
      <c r="A45" s="1204"/>
      <c r="B45" s="804" t="s">
        <v>1078</v>
      </c>
      <c r="C45" s="815" t="s">
        <v>1079</v>
      </c>
      <c r="D45" s="815" t="s">
        <v>430</v>
      </c>
      <c r="E45" s="816"/>
      <c r="F45" s="817"/>
      <c r="G45" s="817"/>
      <c r="H45" s="818">
        <v>1</v>
      </c>
      <c r="I45" s="818">
        <f>+H45</f>
        <v>1</v>
      </c>
      <c r="J45" s="833" t="s">
        <v>1080</v>
      </c>
      <c r="K45" s="819" t="s">
        <v>954</v>
      </c>
      <c r="L45" s="820"/>
    </row>
    <row r="46" spans="1:12" s="604" customFormat="1" ht="32.4" customHeight="1">
      <c r="A46" s="1278" t="s">
        <v>845</v>
      </c>
      <c r="B46" s="1279"/>
      <c r="C46" s="1279"/>
      <c r="D46" s="1279"/>
      <c r="E46" s="1279"/>
      <c r="F46" s="1279"/>
      <c r="G46" s="1279"/>
      <c r="H46" s="1279"/>
      <c r="I46" s="1279"/>
      <c r="J46" s="1279"/>
      <c r="K46" s="1280"/>
      <c r="L46" s="672">
        <v>2.2000000000000001E-3</v>
      </c>
    </row>
    <row r="47" spans="1:12" s="604" customFormat="1" ht="40.950000000000003" customHeight="1">
      <c r="A47" s="1281" t="s">
        <v>846</v>
      </c>
      <c r="B47" s="1282"/>
      <c r="C47" s="1282"/>
      <c r="D47" s="1282"/>
      <c r="E47" s="1282"/>
      <c r="F47" s="1282"/>
      <c r="G47" s="1282"/>
      <c r="H47" s="1282"/>
      <c r="I47" s="1282"/>
      <c r="J47" s="1282"/>
      <c r="K47" s="1283"/>
      <c r="L47" s="715"/>
    </row>
    <row r="50" spans="1:12" s="604" customFormat="1" ht="24.6">
      <c r="A50" s="1225" t="s">
        <v>1196</v>
      </c>
      <c r="B50" s="1226"/>
      <c r="C50" s="1226"/>
      <c r="D50" s="1226"/>
      <c r="E50" s="1226"/>
      <c r="F50" s="1226"/>
      <c r="G50" s="1226"/>
      <c r="H50" s="1226"/>
      <c r="I50" s="1226"/>
      <c r="J50" s="1226"/>
      <c r="K50" s="1227"/>
      <c r="L50" s="955">
        <f>+L23+L36+L46</f>
        <v>7.1999999999999998E-3</v>
      </c>
    </row>
    <row r="51" spans="1:12" s="604" customFormat="1" ht="24.6">
      <c r="A51" s="1228" t="s">
        <v>1197</v>
      </c>
      <c r="B51" s="1229"/>
      <c r="C51" s="1229"/>
      <c r="D51" s="1229"/>
      <c r="E51" s="1229"/>
      <c r="F51" s="1229"/>
      <c r="G51" s="1229"/>
      <c r="H51" s="1229"/>
      <c r="I51" s="1229"/>
      <c r="J51" s="1229"/>
      <c r="K51" s="1230"/>
      <c r="L51" s="956"/>
    </row>
  </sheetData>
  <sheetProtection password="F68C" sheet="1" objects="1" scenarios="1"/>
  <mergeCells count="81">
    <mergeCell ref="A50:K50"/>
    <mergeCell ref="A51:K51"/>
    <mergeCell ref="A46:K46"/>
    <mergeCell ref="A47:K47"/>
    <mergeCell ref="L12:L22"/>
    <mergeCell ref="A30:A35"/>
    <mergeCell ref="A26:L26"/>
    <mergeCell ref="D20:D22"/>
    <mergeCell ref="G20:G22"/>
    <mergeCell ref="H20:H22"/>
    <mergeCell ref="K20:K22"/>
    <mergeCell ref="A20:A22"/>
    <mergeCell ref="C20:C22"/>
    <mergeCell ref="A23:K23"/>
    <mergeCell ref="A24:K24"/>
    <mergeCell ref="A39:L39"/>
    <mergeCell ref="A1:L3"/>
    <mergeCell ref="A8:L8"/>
    <mergeCell ref="A12:A19"/>
    <mergeCell ref="A4:B4"/>
    <mergeCell ref="A10:A11"/>
    <mergeCell ref="B10:B11"/>
    <mergeCell ref="C10:C11"/>
    <mergeCell ref="D10:D11"/>
    <mergeCell ref="E10:H10"/>
    <mergeCell ref="J10:J11"/>
    <mergeCell ref="K10:K11"/>
    <mergeCell ref="A9:L9"/>
    <mergeCell ref="A5:B5"/>
    <mergeCell ref="I10:I11"/>
    <mergeCell ref="B18:B19"/>
    <mergeCell ref="B12:B13"/>
    <mergeCell ref="B28:B29"/>
    <mergeCell ref="C28:C29"/>
    <mergeCell ref="D28:D29"/>
    <mergeCell ref="A27:L27"/>
    <mergeCell ref="A28:A29"/>
    <mergeCell ref="E28:H28"/>
    <mergeCell ref="J28:J29"/>
    <mergeCell ref="K28:K29"/>
    <mergeCell ref="L28:L29"/>
    <mergeCell ref="I28:I29"/>
    <mergeCell ref="F43:F44"/>
    <mergeCell ref="J41:J42"/>
    <mergeCell ref="K30:K35"/>
    <mergeCell ref="L30:L35"/>
    <mergeCell ref="A36:K36"/>
    <mergeCell ref="A37:K37"/>
    <mergeCell ref="A40:L40"/>
    <mergeCell ref="F20:F22"/>
    <mergeCell ref="I20:I22"/>
    <mergeCell ref="I41:I42"/>
    <mergeCell ref="L43:L44"/>
    <mergeCell ref="A41:A42"/>
    <mergeCell ref="B41:B42"/>
    <mergeCell ref="C41:C42"/>
    <mergeCell ref="D41:D42"/>
    <mergeCell ref="E41:H41"/>
    <mergeCell ref="G43:G44"/>
    <mergeCell ref="H43:H44"/>
    <mergeCell ref="I43:I44"/>
    <mergeCell ref="A43:A45"/>
    <mergeCell ref="C43:C44"/>
    <mergeCell ref="D43:D44"/>
    <mergeCell ref="E43:E44"/>
    <mergeCell ref="K41:K42"/>
    <mergeCell ref="L41:L42"/>
    <mergeCell ref="A6:B6"/>
    <mergeCell ref="H4:J4"/>
    <mergeCell ref="H5:J5"/>
    <mergeCell ref="H6:J6"/>
    <mergeCell ref="L10:L11"/>
    <mergeCell ref="K4:L4"/>
    <mergeCell ref="K5:L5"/>
    <mergeCell ref="K6:L6"/>
    <mergeCell ref="C4:F4"/>
    <mergeCell ref="C5:F5"/>
    <mergeCell ref="C6:F6"/>
    <mergeCell ref="A7:L7"/>
    <mergeCell ref="A25:L25"/>
    <mergeCell ref="E20:E22"/>
  </mergeCells>
  <dataValidations count="10">
    <dataValidation allowBlank="1" showErrorMessage="1" sqref="E28:E29 E41:E42 F42:I42 F11:I11 E10:E11 F29:I29"/>
    <dataValidation allowBlank="1" showInputMessage="1" showErrorMessage="1" promptTitle="Linea de Base" prompt="Situación en la que se encuentra el indicador al inicio de la vigencia" sqref="D41:D42 D10:D11 D28:D29"/>
    <dataValidation allowBlank="1" showInputMessage="1" showErrorMessage="1" promptTitle="Indicadores" prompt="Describir la forma (Indicador) a través del cual se podrá medir con claridad los resultados obtenidos con la aplicación de Proyectos, actividades y/o acciones, específicos" sqref="C41:C42 C10:C11 C28:C29"/>
    <dataValidation allowBlank="1" showInputMessage="1" showErrorMessage="1" promptTitle="Acciones" prompt="Definidas como tareas específicas necesarias y suficientes para desarrollar de manera ordenada y secuencial, una determinada actividad dentro del proyecto" sqref="B41:B42 B10:B11 B28:B29"/>
    <dataValidation allowBlank="1" showInputMessage="1" showErrorMessage="1" promptTitle="Actividad" prompt="Corresponde a las etapas que se realizan para el logro de los resultados del proyecto" sqref="A41:A42 A10:A11 A28:A29"/>
    <dataValidation allowBlank="1" showInputMessage="1" showErrorMessage="1" promptTitle="PROGRAMA PLAN DE GESTION" prompt="En este espacio se escribirá el nombre del programa que encierra los diferentes proyectos  que se ejecutaran desde la línea de acción establecida." sqref="H6:I6"/>
    <dataValidation allowBlank="1" showInputMessage="1" showErrorMessage="1" promptTitle="LINEA ESTRT PLAN DE GESTION" prompt="De acuerdo a las cinco líneas estratégicas del plan de Gestión de Metrosalud  Humana, Innovadora y Sostenible,  ubique el Plan de acción en una de ellas" sqref="H4:I4"/>
    <dataValidation allowBlank="1" showInputMessage="1" showErrorMessage="1" promptTitle="LINEA ESTRATE PLAN DE DLLO MPIO" prompt="Estos tres ítems hacen referencia a la ubicación de la línea estratégica del plan de Metrosalud en el Plan de Desarrollo Municipal. " sqref="A4:B4"/>
    <dataValidation allowBlank="1" showInputMessage="1" showErrorMessage="1" promptTitle="PROGRAMA PLAN MPIO" prompt="Estos tres ítems hacen referencia a la ubicación de la línea estratégica del plan de Metrosalud en el Plan de Desarrollo Municipal. " sqref="A6"/>
    <dataValidation allowBlank="1" showInputMessage="1" showErrorMessage="1" promptTitle="COMPONENTE PLAN MPIO" prompt="Estos tres ítems hacen referencia a la ubicación de la línea estratégica del plan de Metrosalud en el Plan de Desarrollo Municipal. " sqref="A5:B5"/>
  </dataValidations>
  <printOptions horizontalCentered="1"/>
  <pageMargins left="0.70866141732283472" right="0.70866141732283472" top="0.74803149606299213" bottom="0.74803149606299213" header="0.31496062992125984" footer="0.31496062992125984"/>
  <pageSetup paperSize="14" scale="70" orientation="landscape" r:id="rId1"/>
  <headerFooter>
    <oddFooter>Página &amp;P</oddFooter>
  </headerFooter>
  <legacyDrawing r:id="rId2"/>
</worksheet>
</file>

<file path=xl/worksheets/sheet9.xml><?xml version="1.0" encoding="utf-8"?>
<worksheet xmlns="http://schemas.openxmlformats.org/spreadsheetml/2006/main" xmlns:r="http://schemas.openxmlformats.org/officeDocument/2006/relationships">
  <sheetPr>
    <tabColor rgb="FFFFC000"/>
  </sheetPr>
  <dimension ref="A1:AD57"/>
  <sheetViews>
    <sheetView topLeftCell="A40" zoomScale="60" zoomScaleNormal="60" workbookViewId="0">
      <selection activeCell="L52" sqref="L52"/>
    </sheetView>
  </sheetViews>
  <sheetFormatPr baseColWidth="10" defaultColWidth="11.54296875" defaultRowHeight="14.4"/>
  <cols>
    <col min="1" max="1" width="21.90625" style="616" customWidth="1"/>
    <col min="2" max="2" width="25.81640625" style="616" customWidth="1"/>
    <col min="3" max="3" width="22.81640625" style="616" customWidth="1"/>
    <col min="4" max="4" width="14" style="616" customWidth="1"/>
    <col min="5" max="5" width="6.81640625" style="616" hidden="1" customWidth="1"/>
    <col min="6" max="6" width="7.453125" style="616" hidden="1" customWidth="1"/>
    <col min="7" max="7" width="6.1796875" style="616" hidden="1" customWidth="1"/>
    <col min="8" max="8" width="7.08984375" style="616" hidden="1" customWidth="1"/>
    <col min="9" max="9" width="8.6328125" style="616" customWidth="1"/>
    <col min="10" max="10" width="30.81640625" style="669" customWidth="1"/>
    <col min="11" max="11" width="18.1796875" style="616" customWidth="1"/>
    <col min="12" max="12" width="18.90625" style="616" customWidth="1"/>
    <col min="13" max="27" width="11.54296875" style="616"/>
    <col min="28" max="28" width="11.54296875" style="616" bestFit="1" customWidth="1"/>
    <col min="29" max="29" width="28.6328125" style="616" bestFit="1" customWidth="1"/>
    <col min="30" max="30" width="11.36328125" style="616" bestFit="1" customWidth="1"/>
    <col min="31" max="16384" width="11.54296875" style="616"/>
  </cols>
  <sheetData>
    <row r="1" spans="1:29" ht="20.25" customHeight="1">
      <c r="A1" s="1308" t="s">
        <v>895</v>
      </c>
      <c r="B1" s="1308"/>
      <c r="C1" s="1308"/>
      <c r="D1" s="1308"/>
      <c r="E1" s="1308"/>
      <c r="F1" s="1308"/>
      <c r="G1" s="1308"/>
      <c r="H1" s="1308"/>
      <c r="I1" s="1308"/>
      <c r="J1" s="1308"/>
      <c r="K1" s="1308"/>
      <c r="L1" s="1308"/>
    </row>
    <row r="2" spans="1:29" ht="14.25" customHeight="1">
      <c r="A2" s="1308"/>
      <c r="B2" s="1308"/>
      <c r="C2" s="1308"/>
      <c r="D2" s="1308"/>
      <c r="E2" s="1308"/>
      <c r="F2" s="1308"/>
      <c r="G2" s="1308"/>
      <c r="H2" s="1308"/>
      <c r="I2" s="1308"/>
      <c r="J2" s="1308"/>
      <c r="K2" s="1308"/>
      <c r="L2" s="1308"/>
    </row>
    <row r="3" spans="1:29" ht="15.75" customHeight="1">
      <c r="A3" s="1308"/>
      <c r="B3" s="1308"/>
      <c r="C3" s="1308"/>
      <c r="D3" s="1308"/>
      <c r="E3" s="1308"/>
      <c r="F3" s="1308"/>
      <c r="G3" s="1308"/>
      <c r="H3" s="1308"/>
      <c r="I3" s="1308"/>
      <c r="J3" s="1308"/>
      <c r="K3" s="1308"/>
      <c r="L3" s="1308"/>
    </row>
    <row r="4" spans="1:29" ht="42.75" customHeight="1">
      <c r="A4" s="1293" t="s">
        <v>413</v>
      </c>
      <c r="B4" s="1295"/>
      <c r="C4" s="1316" t="s">
        <v>777</v>
      </c>
      <c r="D4" s="1317"/>
      <c r="E4" s="1317"/>
      <c r="F4" s="1317"/>
      <c r="G4" s="1318"/>
      <c r="H4" s="1293" t="s">
        <v>780</v>
      </c>
      <c r="I4" s="1294"/>
      <c r="J4" s="1295"/>
      <c r="K4" s="1311" t="s">
        <v>783</v>
      </c>
      <c r="L4" s="1312"/>
    </row>
    <row r="5" spans="1:29" ht="30" customHeight="1">
      <c r="A5" s="1293" t="s">
        <v>415</v>
      </c>
      <c r="B5" s="1295"/>
      <c r="C5" s="1319" t="s">
        <v>778</v>
      </c>
      <c r="D5" s="1320"/>
      <c r="E5" s="1320"/>
      <c r="F5" s="1320"/>
      <c r="G5" s="1321"/>
      <c r="H5" s="1293" t="s">
        <v>782</v>
      </c>
      <c r="I5" s="1294"/>
      <c r="J5" s="1295"/>
      <c r="K5" s="1311" t="s">
        <v>784</v>
      </c>
      <c r="L5" s="1312"/>
    </row>
    <row r="6" spans="1:29" ht="35.4" customHeight="1">
      <c r="A6" s="1293" t="s">
        <v>417</v>
      </c>
      <c r="B6" s="1295"/>
      <c r="C6" s="1319" t="s">
        <v>779</v>
      </c>
      <c r="D6" s="1320"/>
      <c r="E6" s="1320"/>
      <c r="F6" s="1320"/>
      <c r="G6" s="1321"/>
      <c r="H6" s="1297" t="s">
        <v>781</v>
      </c>
      <c r="I6" s="1298"/>
      <c r="J6" s="1299"/>
      <c r="K6" s="1311" t="s">
        <v>785</v>
      </c>
      <c r="L6" s="1312"/>
    </row>
    <row r="7" spans="1:29" ht="30.75" customHeight="1">
      <c r="A7" s="1293"/>
      <c r="B7" s="1294"/>
      <c r="C7" s="1294"/>
      <c r="D7" s="1294"/>
      <c r="E7" s="1294"/>
      <c r="F7" s="1294"/>
      <c r="G7" s="1294"/>
      <c r="H7" s="1294"/>
      <c r="I7" s="1294"/>
      <c r="J7" s="1294"/>
      <c r="K7" s="1294"/>
      <c r="L7" s="1295"/>
    </row>
    <row r="8" spans="1:29" ht="26.25" customHeight="1">
      <c r="A8" s="1309" t="s">
        <v>805</v>
      </c>
      <c r="B8" s="1310"/>
      <c r="C8" s="1310"/>
      <c r="D8" s="1310"/>
      <c r="E8" s="1310"/>
      <c r="F8" s="1310"/>
      <c r="G8" s="1310"/>
      <c r="H8" s="1310"/>
      <c r="I8" s="1310"/>
      <c r="J8" s="1310"/>
      <c r="K8" s="1310"/>
      <c r="L8" s="1310"/>
    </row>
    <row r="9" spans="1:29" ht="23.4" customHeight="1">
      <c r="A9" s="1313" t="s">
        <v>419</v>
      </c>
      <c r="B9" s="1314"/>
      <c r="C9" s="1314"/>
      <c r="D9" s="1314"/>
      <c r="E9" s="1314"/>
      <c r="F9" s="1314"/>
      <c r="G9" s="1314"/>
      <c r="H9" s="1314"/>
      <c r="I9" s="1314"/>
      <c r="J9" s="1314"/>
      <c r="K9" s="1314"/>
      <c r="L9" s="1315"/>
    </row>
    <row r="10" spans="1:29" ht="27.6" customHeight="1">
      <c r="A10" s="1333" t="s">
        <v>420</v>
      </c>
      <c r="B10" s="1303" t="s">
        <v>796</v>
      </c>
      <c r="C10" s="1303" t="s">
        <v>421</v>
      </c>
      <c r="D10" s="1303" t="s">
        <v>422</v>
      </c>
      <c r="E10" s="1301" t="s">
        <v>423</v>
      </c>
      <c r="F10" s="1301"/>
      <c r="G10" s="1301"/>
      <c r="H10" s="1301"/>
      <c r="I10" s="1351" t="s">
        <v>1193</v>
      </c>
      <c r="J10" s="1303" t="s">
        <v>424</v>
      </c>
      <c r="K10" s="1303" t="s">
        <v>801</v>
      </c>
      <c r="L10" s="1302" t="s">
        <v>425</v>
      </c>
      <c r="AC10" s="617"/>
    </row>
    <row r="11" spans="1:29" ht="27.6" customHeight="1">
      <c r="A11" s="1333"/>
      <c r="B11" s="1303"/>
      <c r="C11" s="1303"/>
      <c r="D11" s="1303"/>
      <c r="E11" s="618" t="s">
        <v>797</v>
      </c>
      <c r="F11" s="618" t="s">
        <v>798</v>
      </c>
      <c r="G11" s="618" t="s">
        <v>799</v>
      </c>
      <c r="H11" s="618" t="s">
        <v>800</v>
      </c>
      <c r="I11" s="1352"/>
      <c r="J11" s="1303"/>
      <c r="K11" s="1303"/>
      <c r="L11" s="1302"/>
      <c r="AC11" s="617"/>
    </row>
    <row r="12" spans="1:29" ht="69.75" customHeight="1">
      <c r="A12" s="1353" t="s">
        <v>1081</v>
      </c>
      <c r="B12" s="834" t="s">
        <v>1082</v>
      </c>
      <c r="C12" s="1304" t="s">
        <v>1087</v>
      </c>
      <c r="D12" s="1306">
        <v>1</v>
      </c>
      <c r="E12" s="1300"/>
      <c r="F12" s="1300">
        <v>1</v>
      </c>
      <c r="G12" s="1300"/>
      <c r="H12" s="1300"/>
      <c r="I12" s="1300">
        <f>SUM(E12:H13)</f>
        <v>1</v>
      </c>
      <c r="J12" s="695" t="s">
        <v>1090</v>
      </c>
      <c r="K12" s="696" t="s">
        <v>926</v>
      </c>
      <c r="L12" s="835"/>
      <c r="AC12" s="617"/>
    </row>
    <row r="13" spans="1:29" ht="25.5" customHeight="1">
      <c r="A13" s="1354"/>
      <c r="B13" s="836" t="s">
        <v>1083</v>
      </c>
      <c r="C13" s="1305"/>
      <c r="D13" s="1306"/>
      <c r="E13" s="1300"/>
      <c r="F13" s="1300"/>
      <c r="G13" s="1300"/>
      <c r="H13" s="1300"/>
      <c r="I13" s="1300"/>
      <c r="J13" s="836" t="s">
        <v>853</v>
      </c>
      <c r="K13" s="696" t="s">
        <v>926</v>
      </c>
      <c r="L13" s="835"/>
      <c r="AC13" s="617"/>
    </row>
    <row r="14" spans="1:29" ht="59.25" customHeight="1">
      <c r="A14" s="1354"/>
      <c r="B14" s="834" t="s">
        <v>1084</v>
      </c>
      <c r="C14" s="1304" t="s">
        <v>1088</v>
      </c>
      <c r="D14" s="1306">
        <v>1</v>
      </c>
      <c r="E14" s="1300"/>
      <c r="F14" s="1300">
        <v>1</v>
      </c>
      <c r="G14" s="1300"/>
      <c r="H14" s="1300"/>
      <c r="I14" s="1300">
        <f>SUM(E14:H15)</f>
        <v>1</v>
      </c>
      <c r="J14" s="695" t="s">
        <v>1090</v>
      </c>
      <c r="K14" s="696" t="s">
        <v>926</v>
      </c>
      <c r="L14" s="835"/>
      <c r="AC14" s="617"/>
    </row>
    <row r="15" spans="1:29" ht="35.25" customHeight="1">
      <c r="A15" s="1354"/>
      <c r="B15" s="836" t="s">
        <v>1085</v>
      </c>
      <c r="C15" s="1305"/>
      <c r="D15" s="1306"/>
      <c r="E15" s="1300"/>
      <c r="F15" s="1300"/>
      <c r="G15" s="1300"/>
      <c r="H15" s="1300"/>
      <c r="I15" s="1300"/>
      <c r="J15" s="836" t="s">
        <v>853</v>
      </c>
      <c r="K15" s="696" t="s">
        <v>926</v>
      </c>
      <c r="L15" s="835"/>
      <c r="AC15" s="617"/>
    </row>
    <row r="16" spans="1:29" ht="90" customHeight="1">
      <c r="A16" s="1327"/>
      <c r="B16" s="836" t="s">
        <v>1086</v>
      </c>
      <c r="C16" s="836" t="s">
        <v>1089</v>
      </c>
      <c r="D16" s="901">
        <v>1</v>
      </c>
      <c r="E16" s="913"/>
      <c r="F16" s="914"/>
      <c r="G16" s="915">
        <v>0.5</v>
      </c>
      <c r="H16" s="915">
        <v>1</v>
      </c>
      <c r="I16" s="915">
        <f>+H16</f>
        <v>1</v>
      </c>
      <c r="J16" s="695" t="s">
        <v>1091</v>
      </c>
      <c r="K16" s="696" t="s">
        <v>924</v>
      </c>
      <c r="L16" s="835"/>
      <c r="AC16" s="617"/>
    </row>
    <row r="17" spans="1:29" s="612" customFormat="1" ht="90" customHeight="1">
      <c r="A17" s="697" t="s">
        <v>873</v>
      </c>
      <c r="B17" s="694" t="s">
        <v>902</v>
      </c>
      <c r="C17" s="694" t="s">
        <v>1092</v>
      </c>
      <c r="D17" s="915" t="s">
        <v>430</v>
      </c>
      <c r="E17" s="916"/>
      <c r="F17" s="917" t="s">
        <v>978</v>
      </c>
      <c r="G17" s="915"/>
      <c r="H17" s="917"/>
      <c r="I17" s="917" t="str">
        <f>+F17</f>
        <v>≥ 90%</v>
      </c>
      <c r="J17" s="695" t="s">
        <v>872</v>
      </c>
      <c r="K17" s="696" t="s">
        <v>897</v>
      </c>
      <c r="L17" s="699"/>
      <c r="AC17" s="613"/>
    </row>
    <row r="18" spans="1:29" s="604" customFormat="1" ht="28.5" customHeight="1">
      <c r="A18" s="1362" t="s">
        <v>845</v>
      </c>
      <c r="B18" s="1363"/>
      <c r="C18" s="1363"/>
      <c r="D18" s="1363"/>
      <c r="E18" s="1363"/>
      <c r="F18" s="1363"/>
      <c r="G18" s="1363"/>
      <c r="H18" s="1363"/>
      <c r="I18" s="1363"/>
      <c r="J18" s="1363"/>
      <c r="K18" s="1363"/>
      <c r="L18" s="942">
        <v>1.8E-3</v>
      </c>
    </row>
    <row r="19" spans="1:29" s="671" customFormat="1" ht="28.5" customHeight="1">
      <c r="A19" s="1364" t="s">
        <v>846</v>
      </c>
      <c r="B19" s="1365"/>
      <c r="C19" s="1365"/>
      <c r="D19" s="1365"/>
      <c r="E19" s="1365"/>
      <c r="F19" s="1365"/>
      <c r="G19" s="1365"/>
      <c r="H19" s="1365"/>
      <c r="I19" s="1365"/>
      <c r="J19" s="1365"/>
      <c r="K19" s="1365"/>
      <c r="L19" s="933"/>
    </row>
    <row r="20" spans="1:29" s="612" customFormat="1" ht="78.75" customHeight="1">
      <c r="A20" s="619"/>
      <c r="B20" s="1296"/>
      <c r="C20" s="1296"/>
      <c r="D20" s="1296"/>
      <c r="E20" s="1296"/>
      <c r="F20" s="1296"/>
      <c r="G20" s="1296"/>
      <c r="H20" s="1296"/>
      <c r="I20" s="1296"/>
      <c r="J20" s="1296"/>
      <c r="K20" s="1296"/>
      <c r="L20" s="1296"/>
      <c r="AC20" s="613"/>
    </row>
    <row r="21" spans="1:29" s="612" customFormat="1" ht="27.6" customHeight="1">
      <c r="A21" s="1334" t="s">
        <v>835</v>
      </c>
      <c r="B21" s="1335"/>
      <c r="C21" s="1335"/>
      <c r="D21" s="1335"/>
      <c r="E21" s="1335"/>
      <c r="F21" s="1335"/>
      <c r="G21" s="1335"/>
      <c r="H21" s="1335"/>
      <c r="I21" s="1335"/>
      <c r="J21" s="1335"/>
      <c r="K21" s="1335"/>
      <c r="L21" s="1335"/>
      <c r="AC21" s="613"/>
    </row>
    <row r="22" spans="1:29" ht="23.4" customHeight="1">
      <c r="A22" s="1313" t="s">
        <v>419</v>
      </c>
      <c r="B22" s="1314"/>
      <c r="C22" s="1314"/>
      <c r="D22" s="1314"/>
      <c r="E22" s="1314"/>
      <c r="F22" s="1314"/>
      <c r="G22" s="1314"/>
      <c r="H22" s="1314"/>
      <c r="I22" s="1314"/>
      <c r="J22" s="1314"/>
      <c r="K22" s="1314"/>
      <c r="L22" s="1315"/>
    </row>
    <row r="23" spans="1:29" s="612" customFormat="1" ht="30" customHeight="1">
      <c r="A23" s="1345" t="s">
        <v>420</v>
      </c>
      <c r="B23" s="1347" t="s">
        <v>796</v>
      </c>
      <c r="C23" s="1347" t="s">
        <v>421</v>
      </c>
      <c r="D23" s="1349" t="s">
        <v>422</v>
      </c>
      <c r="E23" s="1301" t="s">
        <v>842</v>
      </c>
      <c r="F23" s="1301"/>
      <c r="G23" s="1301"/>
      <c r="H23" s="1301"/>
      <c r="I23" s="1331" t="s">
        <v>1193</v>
      </c>
      <c r="J23" s="1339" t="s">
        <v>424</v>
      </c>
      <c r="K23" s="1349" t="s">
        <v>801</v>
      </c>
      <c r="L23" s="1323" t="s">
        <v>425</v>
      </c>
      <c r="AC23" s="613"/>
    </row>
    <row r="24" spans="1:29" s="612" customFormat="1" ht="30.6" customHeight="1">
      <c r="A24" s="1346"/>
      <c r="B24" s="1348"/>
      <c r="C24" s="1348"/>
      <c r="D24" s="1350"/>
      <c r="E24" s="618" t="s">
        <v>797</v>
      </c>
      <c r="F24" s="618" t="s">
        <v>798</v>
      </c>
      <c r="G24" s="618" t="s">
        <v>799</v>
      </c>
      <c r="H24" s="618" t="s">
        <v>800</v>
      </c>
      <c r="I24" s="1332"/>
      <c r="J24" s="1340"/>
      <c r="K24" s="1350"/>
      <c r="L24" s="1324"/>
      <c r="AC24" s="613"/>
    </row>
    <row r="25" spans="1:29" s="612" customFormat="1" ht="71.400000000000006" customHeight="1">
      <c r="A25" s="1325" t="s">
        <v>898</v>
      </c>
      <c r="B25" s="675" t="s">
        <v>854</v>
      </c>
      <c r="C25" s="807" t="s">
        <v>1093</v>
      </c>
      <c r="D25" s="918">
        <v>0.90769999999999995</v>
      </c>
      <c r="E25" s="838" t="s">
        <v>844</v>
      </c>
      <c r="F25" s="838"/>
      <c r="G25" s="838" t="s">
        <v>844</v>
      </c>
      <c r="H25" s="838"/>
      <c r="I25" s="838" t="str">
        <f>+G25</f>
        <v>&gt;90%</v>
      </c>
      <c r="J25" s="673" t="s">
        <v>876</v>
      </c>
      <c r="K25" s="673" t="s">
        <v>897</v>
      </c>
      <c r="L25" s="674"/>
      <c r="AC25" s="613"/>
    </row>
    <row r="26" spans="1:29" s="612" customFormat="1" ht="57" customHeight="1">
      <c r="A26" s="1326"/>
      <c r="B26" s="701" t="s">
        <v>896</v>
      </c>
      <c r="C26" s="834" t="s">
        <v>851</v>
      </c>
      <c r="D26" s="901">
        <v>1</v>
      </c>
      <c r="E26" s="901"/>
      <c r="F26" s="901"/>
      <c r="G26" s="901">
        <v>1</v>
      </c>
      <c r="H26" s="901"/>
      <c r="I26" s="901">
        <f>SUM(E26:H26)</f>
        <v>1</v>
      </c>
      <c r="J26" s="666" t="s">
        <v>875</v>
      </c>
      <c r="K26" s="666" t="s">
        <v>1094</v>
      </c>
      <c r="L26" s="674"/>
      <c r="AC26" s="613"/>
    </row>
    <row r="27" spans="1:29" s="612" customFormat="1" ht="42" customHeight="1">
      <c r="A27" s="1327"/>
      <c r="B27" s="701" t="s">
        <v>852</v>
      </c>
      <c r="C27" s="834" t="s">
        <v>856</v>
      </c>
      <c r="D27" s="901">
        <v>1</v>
      </c>
      <c r="E27" s="901"/>
      <c r="F27" s="901"/>
      <c r="G27" s="901">
        <v>1</v>
      </c>
      <c r="H27" s="901"/>
      <c r="I27" s="901">
        <f>SUM(E27:H27)</f>
        <v>1</v>
      </c>
      <c r="J27" s="666" t="s">
        <v>853</v>
      </c>
      <c r="K27" s="666" t="s">
        <v>1094</v>
      </c>
      <c r="L27" s="674"/>
      <c r="AC27" s="613"/>
    </row>
    <row r="28" spans="1:29" s="612" customFormat="1" ht="55.95" customHeight="1">
      <c r="A28" s="1325" t="s">
        <v>1057</v>
      </c>
      <c r="B28" s="698" t="s">
        <v>899</v>
      </c>
      <c r="C28" s="807" t="s">
        <v>981</v>
      </c>
      <c r="D28" s="838">
        <v>0.9</v>
      </c>
      <c r="E28" s="919"/>
      <c r="F28" s="838" t="s">
        <v>1056</v>
      </c>
      <c r="G28" s="919"/>
      <c r="H28" s="919"/>
      <c r="I28" s="838" t="str">
        <f>+F28</f>
        <v>≥70%</v>
      </c>
      <c r="J28" s="673" t="s">
        <v>876</v>
      </c>
      <c r="K28" s="714" t="s">
        <v>907</v>
      </c>
      <c r="L28" s="674"/>
      <c r="AC28" s="613"/>
    </row>
    <row r="29" spans="1:29" s="612" customFormat="1" ht="34.950000000000003" customHeight="1">
      <c r="A29" s="1326"/>
      <c r="B29" s="698" t="s">
        <v>901</v>
      </c>
      <c r="C29" s="703" t="s">
        <v>903</v>
      </c>
      <c r="D29" s="905" t="s">
        <v>430</v>
      </c>
      <c r="E29" s="903"/>
      <c r="F29" s="905">
        <v>1</v>
      </c>
      <c r="G29" s="905"/>
      <c r="H29" s="905"/>
      <c r="I29" s="901">
        <f>SUM(E29:H29)</f>
        <v>1</v>
      </c>
      <c r="J29" s="620" t="s">
        <v>853</v>
      </c>
      <c r="K29" s="673" t="s">
        <v>906</v>
      </c>
      <c r="L29" s="693"/>
      <c r="AC29" s="613"/>
    </row>
    <row r="30" spans="1:29" s="612" customFormat="1" ht="42.6" customHeight="1">
      <c r="A30" s="1327"/>
      <c r="B30" s="698" t="s">
        <v>900</v>
      </c>
      <c r="C30" s="703" t="s">
        <v>904</v>
      </c>
      <c r="D30" s="905" t="s">
        <v>430</v>
      </c>
      <c r="E30" s="903"/>
      <c r="F30" s="905">
        <v>1</v>
      </c>
      <c r="G30" s="905"/>
      <c r="H30" s="905"/>
      <c r="I30" s="901">
        <f>SUM(E30:H30)</f>
        <v>1</v>
      </c>
      <c r="J30" s="673" t="s">
        <v>905</v>
      </c>
      <c r="K30" s="673" t="s">
        <v>907</v>
      </c>
      <c r="L30" s="700"/>
      <c r="AC30" s="613"/>
    </row>
    <row r="31" spans="1:29" s="612" customFormat="1" ht="39.6" customHeight="1">
      <c r="A31" s="1325" t="s">
        <v>795</v>
      </c>
      <c r="B31" s="709" t="s">
        <v>967</v>
      </c>
      <c r="C31" s="709" t="s">
        <v>908</v>
      </c>
      <c r="D31" s="905">
        <v>1</v>
      </c>
      <c r="E31" s="905">
        <v>1</v>
      </c>
      <c r="F31" s="905"/>
      <c r="G31" s="905"/>
      <c r="H31" s="905"/>
      <c r="I31" s="905">
        <f>SUM(E31:H31)</f>
        <v>1</v>
      </c>
      <c r="J31" s="621" t="s">
        <v>853</v>
      </c>
      <c r="K31" s="621" t="s">
        <v>913</v>
      </c>
      <c r="L31" s="710"/>
      <c r="AC31" s="613"/>
    </row>
    <row r="32" spans="1:29" ht="53.4" customHeight="1">
      <c r="A32" s="1326"/>
      <c r="B32" s="703" t="s">
        <v>909</v>
      </c>
      <c r="C32" s="807" t="s">
        <v>910</v>
      </c>
      <c r="D32" s="838">
        <v>0.82</v>
      </c>
      <c r="E32" s="838" t="s">
        <v>844</v>
      </c>
      <c r="F32" s="838"/>
      <c r="G32" s="838"/>
      <c r="H32" s="838"/>
      <c r="I32" s="838" t="str">
        <f>+E32</f>
        <v>&gt;90%</v>
      </c>
      <c r="J32" s="673" t="s">
        <v>877</v>
      </c>
      <c r="K32" s="702" t="s">
        <v>913</v>
      </c>
      <c r="L32" s="693"/>
    </row>
    <row r="33" spans="1:30" ht="49.5" customHeight="1">
      <c r="A33" s="1326"/>
      <c r="B33" s="703" t="s">
        <v>911</v>
      </c>
      <c r="C33" s="807" t="s">
        <v>912</v>
      </c>
      <c r="D33" s="838">
        <v>0.82</v>
      </c>
      <c r="E33" s="838"/>
      <c r="F33" s="838" t="s">
        <v>844</v>
      </c>
      <c r="G33" s="838" t="s">
        <v>844</v>
      </c>
      <c r="H33" s="838" t="s">
        <v>844</v>
      </c>
      <c r="I33" s="838" t="str">
        <f>+H33</f>
        <v>&gt;90%</v>
      </c>
      <c r="J33" s="673" t="s">
        <v>877</v>
      </c>
      <c r="K33" s="702" t="s">
        <v>914</v>
      </c>
      <c r="L33" s="693"/>
    </row>
    <row r="34" spans="1:30" ht="57.6" customHeight="1">
      <c r="A34" s="1326"/>
      <c r="B34" s="709" t="s">
        <v>969</v>
      </c>
      <c r="C34" s="1328" t="s">
        <v>1095</v>
      </c>
      <c r="D34" s="1322">
        <v>1</v>
      </c>
      <c r="E34" s="1330"/>
      <c r="F34" s="1330"/>
      <c r="G34" s="1330"/>
      <c r="H34" s="1322">
        <v>1</v>
      </c>
      <c r="I34" s="1322">
        <f>SUM(E34:H35)</f>
        <v>1</v>
      </c>
      <c r="J34" s="1337" t="s">
        <v>877</v>
      </c>
      <c r="K34" s="1341" t="s">
        <v>971</v>
      </c>
      <c r="L34" s="1343"/>
    </row>
    <row r="35" spans="1:30" ht="29.4" customHeight="1">
      <c r="A35" s="1327"/>
      <c r="B35" s="709" t="s">
        <v>970</v>
      </c>
      <c r="C35" s="1329"/>
      <c r="D35" s="1322"/>
      <c r="E35" s="1330"/>
      <c r="F35" s="1330"/>
      <c r="G35" s="1330"/>
      <c r="H35" s="1322"/>
      <c r="I35" s="1322"/>
      <c r="J35" s="1338"/>
      <c r="K35" s="1342"/>
      <c r="L35" s="1344"/>
    </row>
    <row r="36" spans="1:30" ht="61.2" customHeight="1">
      <c r="A36" s="1353" t="s">
        <v>809</v>
      </c>
      <c r="B36" s="709" t="s">
        <v>968</v>
      </c>
      <c r="C36" s="670" t="s">
        <v>1096</v>
      </c>
      <c r="D36" s="905">
        <v>1</v>
      </c>
      <c r="E36" s="904"/>
      <c r="F36" s="906"/>
      <c r="G36" s="906"/>
      <c r="H36" s="905">
        <v>1</v>
      </c>
      <c r="I36" s="905">
        <f>SUM(E36:H36)</f>
        <v>1</v>
      </c>
      <c r="J36" s="673" t="s">
        <v>878</v>
      </c>
      <c r="K36" s="702" t="s">
        <v>915</v>
      </c>
      <c r="L36" s="693"/>
    </row>
    <row r="37" spans="1:30" ht="39" customHeight="1">
      <c r="A37" s="1354"/>
      <c r="B37" s="1370" t="s">
        <v>916</v>
      </c>
      <c r="C37" s="701" t="s">
        <v>917</v>
      </c>
      <c r="D37" s="901">
        <v>2</v>
      </c>
      <c r="E37" s="901"/>
      <c r="F37" s="901">
        <v>1</v>
      </c>
      <c r="G37" s="901"/>
      <c r="H37" s="901">
        <v>1</v>
      </c>
      <c r="I37" s="901">
        <f>SUM(E37:H37)</f>
        <v>2</v>
      </c>
      <c r="J37" s="673" t="s">
        <v>905</v>
      </c>
      <c r="K37" s="702" t="s">
        <v>918</v>
      </c>
      <c r="L37" s="693"/>
    </row>
    <row r="38" spans="1:30" ht="49.2" customHeight="1">
      <c r="A38" s="1327"/>
      <c r="B38" s="1329"/>
      <c r="C38" s="821" t="s">
        <v>1097</v>
      </c>
      <c r="D38" s="903">
        <v>0.54</v>
      </c>
      <c r="E38" s="901"/>
      <c r="F38" s="901"/>
      <c r="G38" s="901"/>
      <c r="H38" s="903" t="s">
        <v>1098</v>
      </c>
      <c r="I38" s="903" t="str">
        <f>+H38</f>
        <v>&gt;80%</v>
      </c>
      <c r="J38" s="823" t="s">
        <v>879</v>
      </c>
      <c r="K38" s="702" t="s">
        <v>918</v>
      </c>
      <c r="L38" s="837"/>
    </row>
    <row r="39" spans="1:30" ht="49.2" customHeight="1">
      <c r="A39" s="1353" t="s">
        <v>807</v>
      </c>
      <c r="B39" s="822" t="s">
        <v>1099</v>
      </c>
      <c r="C39" s="1371" t="s">
        <v>1102</v>
      </c>
      <c r="D39" s="1369" t="s">
        <v>430</v>
      </c>
      <c r="E39" s="1356"/>
      <c r="F39" s="1356">
        <v>1</v>
      </c>
      <c r="G39" s="1356"/>
      <c r="H39" s="1369"/>
      <c r="I39" s="1322">
        <f>SUM(E39:H40)</f>
        <v>1</v>
      </c>
      <c r="J39" s="823" t="s">
        <v>879</v>
      </c>
      <c r="K39" s="702" t="s">
        <v>918</v>
      </c>
      <c r="L39" s="837"/>
    </row>
    <row r="40" spans="1:30" ht="49.2" customHeight="1">
      <c r="A40" s="1354"/>
      <c r="B40" s="822" t="s">
        <v>1100</v>
      </c>
      <c r="C40" s="1372"/>
      <c r="D40" s="1369"/>
      <c r="E40" s="1356"/>
      <c r="F40" s="1356"/>
      <c r="G40" s="1356"/>
      <c r="H40" s="1369"/>
      <c r="I40" s="1322"/>
      <c r="J40" s="823" t="s">
        <v>1103</v>
      </c>
      <c r="K40" s="702" t="s">
        <v>1105</v>
      </c>
      <c r="L40" s="837"/>
    </row>
    <row r="41" spans="1:30" ht="49.2" customHeight="1">
      <c r="A41" s="1354"/>
      <c r="B41" s="822" t="s">
        <v>1101</v>
      </c>
      <c r="C41" s="821" t="s">
        <v>1104</v>
      </c>
      <c r="D41" s="903" t="s">
        <v>430</v>
      </c>
      <c r="E41" s="901"/>
      <c r="F41" s="901"/>
      <c r="G41" s="901"/>
      <c r="H41" s="903">
        <v>1</v>
      </c>
      <c r="I41" s="903">
        <f>+H41</f>
        <v>1</v>
      </c>
      <c r="J41" s="823" t="s">
        <v>879</v>
      </c>
      <c r="K41" s="702" t="s">
        <v>918</v>
      </c>
      <c r="L41" s="837"/>
    </row>
    <row r="42" spans="1:30" ht="87.75" customHeight="1">
      <c r="A42" s="1327"/>
      <c r="B42" s="709" t="s">
        <v>919</v>
      </c>
      <c r="C42" s="709" t="s">
        <v>1172</v>
      </c>
      <c r="D42" s="906">
        <v>1</v>
      </c>
      <c r="E42" s="906"/>
      <c r="F42" s="906">
        <v>1</v>
      </c>
      <c r="G42" s="906"/>
      <c r="H42" s="906">
        <v>1</v>
      </c>
      <c r="I42" s="906">
        <f>+H42</f>
        <v>1</v>
      </c>
      <c r="J42" s="823" t="s">
        <v>877</v>
      </c>
      <c r="K42" s="621" t="s">
        <v>920</v>
      </c>
      <c r="L42" s="837"/>
    </row>
    <row r="43" spans="1:30" s="612" customFormat="1" ht="25.5" customHeight="1">
      <c r="A43" s="1362" t="s">
        <v>845</v>
      </c>
      <c r="B43" s="1363"/>
      <c r="C43" s="1363"/>
      <c r="D43" s="1363"/>
      <c r="E43" s="1363"/>
      <c r="F43" s="1363"/>
      <c r="G43" s="1363"/>
      <c r="H43" s="1363"/>
      <c r="I43" s="1363"/>
      <c r="J43" s="1363"/>
      <c r="K43" s="1367"/>
      <c r="L43" s="943">
        <v>4.0000000000000001E-3</v>
      </c>
      <c r="AC43" s="613"/>
    </row>
    <row r="44" spans="1:30" s="612" customFormat="1" ht="25.5" customHeight="1">
      <c r="A44" s="1364" t="s">
        <v>846</v>
      </c>
      <c r="B44" s="1365"/>
      <c r="C44" s="1365"/>
      <c r="D44" s="1365"/>
      <c r="E44" s="1365"/>
      <c r="F44" s="1365"/>
      <c r="G44" s="1365"/>
      <c r="H44" s="1365"/>
      <c r="I44" s="1365"/>
      <c r="J44" s="1365"/>
      <c r="K44" s="1368"/>
      <c r="L44" s="934"/>
      <c r="AC44" s="613"/>
    </row>
    <row r="45" spans="1:30" s="612" customFormat="1" ht="25.5" customHeight="1">
      <c r="A45" s="622"/>
      <c r="B45" s="623"/>
      <c r="C45" s="623"/>
      <c r="D45" s="624"/>
      <c r="E45" s="625"/>
      <c r="F45" s="625"/>
      <c r="G45" s="625"/>
      <c r="H45" s="625"/>
      <c r="I45" s="625"/>
      <c r="J45" s="625"/>
      <c r="K45" s="626"/>
      <c r="L45" s="627"/>
      <c r="M45" s="603"/>
      <c r="N45" s="603"/>
      <c r="O45" s="603"/>
      <c r="P45" s="603"/>
      <c r="Q45" s="603"/>
      <c r="R45" s="603"/>
      <c r="S45" s="603"/>
      <c r="T45" s="603"/>
      <c r="U45" s="603"/>
      <c r="V45" s="603"/>
      <c r="W45" s="603"/>
      <c r="X45" s="603"/>
      <c r="Y45" s="603"/>
      <c r="Z45" s="603"/>
      <c r="AA45" s="603"/>
      <c r="AB45" s="603"/>
      <c r="AC45" s="628"/>
      <c r="AD45" s="603"/>
    </row>
    <row r="46" spans="1:30" ht="25.2" customHeight="1">
      <c r="A46" s="1336" t="s">
        <v>808</v>
      </c>
      <c r="B46" s="1336"/>
      <c r="C46" s="1336"/>
      <c r="D46" s="1336"/>
      <c r="E46" s="1336"/>
      <c r="F46" s="1336"/>
      <c r="G46" s="1336"/>
      <c r="H46" s="1336"/>
      <c r="I46" s="1336"/>
      <c r="J46" s="1336"/>
      <c r="K46" s="1336"/>
      <c r="L46" s="1336"/>
    </row>
    <row r="47" spans="1:30" ht="30.6" customHeight="1">
      <c r="A47" s="1366" t="s">
        <v>419</v>
      </c>
      <c r="B47" s="1366"/>
      <c r="C47" s="1366"/>
      <c r="D47" s="1366"/>
      <c r="E47" s="1366"/>
      <c r="F47" s="1366"/>
      <c r="G47" s="1366"/>
      <c r="H47" s="1366"/>
      <c r="I47" s="1366"/>
      <c r="J47" s="1366"/>
      <c r="K47" s="1366"/>
      <c r="L47" s="1366"/>
    </row>
    <row r="48" spans="1:30" ht="33" customHeight="1">
      <c r="A48" s="1359" t="s">
        <v>420</v>
      </c>
      <c r="B48" s="1360" t="s">
        <v>796</v>
      </c>
      <c r="C48" s="1360" t="s">
        <v>421</v>
      </c>
      <c r="D48" s="1360" t="s">
        <v>422</v>
      </c>
      <c r="E48" s="1361" t="s">
        <v>842</v>
      </c>
      <c r="F48" s="1361"/>
      <c r="G48" s="1361"/>
      <c r="H48" s="1361"/>
      <c r="I48" s="1331" t="s">
        <v>1193</v>
      </c>
      <c r="J48" s="1360" t="s">
        <v>424</v>
      </c>
      <c r="K48" s="1360" t="s">
        <v>801</v>
      </c>
      <c r="L48" s="1307" t="s">
        <v>425</v>
      </c>
    </row>
    <row r="49" spans="1:29" ht="28.2" customHeight="1">
      <c r="A49" s="1359"/>
      <c r="B49" s="1360"/>
      <c r="C49" s="1360"/>
      <c r="D49" s="1360"/>
      <c r="E49" s="749" t="s">
        <v>797</v>
      </c>
      <c r="F49" s="749" t="s">
        <v>798</v>
      </c>
      <c r="G49" s="749" t="s">
        <v>799</v>
      </c>
      <c r="H49" s="749" t="s">
        <v>800</v>
      </c>
      <c r="I49" s="1332"/>
      <c r="J49" s="1360"/>
      <c r="K49" s="1360"/>
      <c r="L49" s="1307"/>
    </row>
    <row r="50" spans="1:29" ht="36" customHeight="1">
      <c r="A50" s="1374" t="s">
        <v>921</v>
      </c>
      <c r="B50" s="748" t="s">
        <v>922</v>
      </c>
      <c r="C50" s="1356" t="s">
        <v>1106</v>
      </c>
      <c r="D50" s="1357" t="s">
        <v>430</v>
      </c>
      <c r="E50" s="1355"/>
      <c r="F50" s="1355"/>
      <c r="G50" s="1355" t="s">
        <v>925</v>
      </c>
      <c r="H50" s="1355"/>
      <c r="I50" s="1375" t="str">
        <f>+G50</f>
        <v>≥ 60%</v>
      </c>
      <c r="J50" s="1357" t="s">
        <v>879</v>
      </c>
      <c r="K50" s="1358" t="s">
        <v>1107</v>
      </c>
      <c r="L50" s="1373"/>
    </row>
    <row r="51" spans="1:29" ht="55.2" customHeight="1">
      <c r="A51" s="1374"/>
      <c r="B51" s="748" t="s">
        <v>923</v>
      </c>
      <c r="C51" s="1356"/>
      <c r="D51" s="1357"/>
      <c r="E51" s="1355"/>
      <c r="F51" s="1355"/>
      <c r="G51" s="1355"/>
      <c r="H51" s="1355"/>
      <c r="I51" s="1376"/>
      <c r="J51" s="1357"/>
      <c r="K51" s="1358"/>
      <c r="L51" s="1373"/>
    </row>
    <row r="52" spans="1:29" s="769" customFormat="1" ht="24.75" customHeight="1">
      <c r="A52" s="1362" t="s">
        <v>845</v>
      </c>
      <c r="B52" s="1363"/>
      <c r="C52" s="1363"/>
      <c r="D52" s="1363"/>
      <c r="E52" s="1363"/>
      <c r="F52" s="1363"/>
      <c r="G52" s="1363"/>
      <c r="H52" s="1363"/>
      <c r="I52" s="1363"/>
      <c r="J52" s="1363"/>
      <c r="K52" s="1363"/>
      <c r="L52" s="942">
        <v>2.7000000000000001E-3</v>
      </c>
      <c r="AC52" s="770"/>
    </row>
    <row r="53" spans="1:29" s="769" customFormat="1" ht="24.75" customHeight="1">
      <c r="A53" s="1364" t="s">
        <v>846</v>
      </c>
      <c r="B53" s="1365"/>
      <c r="C53" s="1365"/>
      <c r="D53" s="1365"/>
      <c r="E53" s="1365"/>
      <c r="F53" s="1365"/>
      <c r="G53" s="1365"/>
      <c r="H53" s="1365"/>
      <c r="I53" s="1365"/>
      <c r="J53" s="1365"/>
      <c r="K53" s="1365"/>
      <c r="L53" s="933"/>
      <c r="AC53" s="770"/>
    </row>
    <row r="55" spans="1:29" ht="35.4" customHeight="1"/>
    <row r="56" spans="1:29" s="604" customFormat="1" ht="24.6">
      <c r="A56" s="1225" t="s">
        <v>1196</v>
      </c>
      <c r="B56" s="1226"/>
      <c r="C56" s="1226"/>
      <c r="D56" s="1226"/>
      <c r="E56" s="1226"/>
      <c r="F56" s="1226"/>
      <c r="G56" s="1226"/>
      <c r="H56" s="1226"/>
      <c r="I56" s="1226"/>
      <c r="J56" s="1226"/>
      <c r="K56" s="1227"/>
      <c r="L56" s="955">
        <f>+L18+L43+L52</f>
        <v>8.5000000000000006E-3</v>
      </c>
    </row>
    <row r="57" spans="1:29" s="604" customFormat="1" ht="24.6">
      <c r="A57" s="1228" t="s">
        <v>1197</v>
      </c>
      <c r="B57" s="1229"/>
      <c r="C57" s="1229"/>
      <c r="D57" s="1229"/>
      <c r="E57" s="1229"/>
      <c r="F57" s="1229"/>
      <c r="G57" s="1229"/>
      <c r="H57" s="1229"/>
      <c r="I57" s="1229"/>
      <c r="J57" s="1229"/>
      <c r="K57" s="1230"/>
      <c r="L57" s="956"/>
    </row>
  </sheetData>
  <sheetProtection password="9E03" sheet="1" objects="1" scenarios="1"/>
  <dataConsolidate/>
  <mergeCells count="105">
    <mergeCell ref="A56:K56"/>
    <mergeCell ref="A57:K57"/>
    <mergeCell ref="A52:K52"/>
    <mergeCell ref="A53:K53"/>
    <mergeCell ref="A47:L47"/>
    <mergeCell ref="A18:K18"/>
    <mergeCell ref="A19:K19"/>
    <mergeCell ref="A43:K43"/>
    <mergeCell ref="A44:K44"/>
    <mergeCell ref="E39:E40"/>
    <mergeCell ref="F39:F40"/>
    <mergeCell ref="G39:G40"/>
    <mergeCell ref="H39:H40"/>
    <mergeCell ref="I39:I40"/>
    <mergeCell ref="B37:B38"/>
    <mergeCell ref="A36:A38"/>
    <mergeCell ref="A39:A42"/>
    <mergeCell ref="C39:C40"/>
    <mergeCell ref="D39:D40"/>
    <mergeCell ref="J48:J49"/>
    <mergeCell ref="L50:L51"/>
    <mergeCell ref="A50:A51"/>
    <mergeCell ref="I50:I51"/>
    <mergeCell ref="E50:E51"/>
    <mergeCell ref="F50:F51"/>
    <mergeCell ref="G50:G51"/>
    <mergeCell ref="H50:H51"/>
    <mergeCell ref="C50:C51"/>
    <mergeCell ref="D50:D51"/>
    <mergeCell ref="I48:I49"/>
    <mergeCell ref="J50:J51"/>
    <mergeCell ref="K50:K51"/>
    <mergeCell ref="A48:A49"/>
    <mergeCell ref="B48:B49"/>
    <mergeCell ref="C48:C49"/>
    <mergeCell ref="D48:D49"/>
    <mergeCell ref="E48:H48"/>
    <mergeCell ref="K48:K49"/>
    <mergeCell ref="A22:L22"/>
    <mergeCell ref="A10:A11"/>
    <mergeCell ref="B10:B11"/>
    <mergeCell ref="K10:K11"/>
    <mergeCell ref="G12:G13"/>
    <mergeCell ref="A21:L21"/>
    <mergeCell ref="C10:C11"/>
    <mergeCell ref="D10:D11"/>
    <mergeCell ref="A46:L46"/>
    <mergeCell ref="J34:J35"/>
    <mergeCell ref="J23:J24"/>
    <mergeCell ref="K34:K35"/>
    <mergeCell ref="L34:L35"/>
    <mergeCell ref="A23:A24"/>
    <mergeCell ref="B23:B24"/>
    <mergeCell ref="C23:C24"/>
    <mergeCell ref="D23:D24"/>
    <mergeCell ref="A25:A27"/>
    <mergeCell ref="K23:K24"/>
    <mergeCell ref="A28:A30"/>
    <mergeCell ref="I10:I11"/>
    <mergeCell ref="I12:I13"/>
    <mergeCell ref="I14:I15"/>
    <mergeCell ref="A12:A16"/>
    <mergeCell ref="L48:L49"/>
    <mergeCell ref="A1:L3"/>
    <mergeCell ref="A8:L8"/>
    <mergeCell ref="A4:B4"/>
    <mergeCell ref="K4:L4"/>
    <mergeCell ref="A5:B5"/>
    <mergeCell ref="K6:L6"/>
    <mergeCell ref="K5:L5"/>
    <mergeCell ref="A9:L9"/>
    <mergeCell ref="A6:B6"/>
    <mergeCell ref="C4:G4"/>
    <mergeCell ref="C5:G5"/>
    <mergeCell ref="C6:G6"/>
    <mergeCell ref="H34:H35"/>
    <mergeCell ref="E23:H23"/>
    <mergeCell ref="L23:L24"/>
    <mergeCell ref="A31:A35"/>
    <mergeCell ref="C34:C35"/>
    <mergeCell ref="D34:D35"/>
    <mergeCell ref="E34:E35"/>
    <mergeCell ref="F34:F35"/>
    <mergeCell ref="G34:G35"/>
    <mergeCell ref="I23:I24"/>
    <mergeCell ref="I34:I35"/>
    <mergeCell ref="A7:L7"/>
    <mergeCell ref="B20:L20"/>
    <mergeCell ref="H4:J4"/>
    <mergeCell ref="H5:J5"/>
    <mergeCell ref="H6:J6"/>
    <mergeCell ref="F12:F13"/>
    <mergeCell ref="E10:H10"/>
    <mergeCell ref="L10:L11"/>
    <mergeCell ref="J10:J11"/>
    <mergeCell ref="C12:C13"/>
    <mergeCell ref="C14:C15"/>
    <mergeCell ref="D12:D13"/>
    <mergeCell ref="D14:D15"/>
    <mergeCell ref="H12:H13"/>
    <mergeCell ref="E14:E15"/>
    <mergeCell ref="F14:F15"/>
    <mergeCell ref="G14:G15"/>
    <mergeCell ref="H14:H15"/>
    <mergeCell ref="E12:E13"/>
  </mergeCells>
  <dataValidations count="1">
    <dataValidation allowBlank="1" showErrorMessage="1" sqref="E14:I14 F49:I49 E48:E49 E23:E24 F11:I12 E10:E12 E16:I16 F24:H24"/>
  </dataValidations>
  <printOptions horizontalCentered="1"/>
  <pageMargins left="0.70866141732283472" right="0.70866141732283472" top="0.74803149606299213" bottom="0.74803149606299213" header="0.31496062992125984" footer="0.31496062992125984"/>
  <pageSetup paperSize="14" scale="70" orientation="landscape" r:id="rId1"/>
  <headerFooter>
    <oddFooter>Página &amp;P</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12</vt:i4>
      </vt:variant>
    </vt:vector>
  </HeadingPairs>
  <TitlesOfParts>
    <vt:vector size="27" baseType="lpstr">
      <vt:lpstr>PROGRAMA TRABAJO</vt:lpstr>
      <vt:lpstr>SEGUIMIENTO</vt:lpstr>
      <vt:lpstr>LINEA V</vt:lpstr>
      <vt:lpstr>RESUMEN EJECUCION</vt:lpstr>
      <vt:lpstr>PRESENTACIÓN</vt:lpstr>
      <vt:lpstr>Hoja1</vt:lpstr>
      <vt:lpstr>PARTICIPACIÓN SOCIAL</vt:lpstr>
      <vt:lpstr>RESPONSAB. SOCIAL</vt:lpstr>
      <vt:lpstr>DIRECCIONAMIENTO</vt:lpstr>
      <vt:lpstr>SISTEMA GES ORGAN</vt:lpstr>
      <vt:lpstr>GESTIÓN CONTROL Y EVAL</vt:lpstr>
      <vt:lpstr>Resumen Línea 5</vt:lpstr>
      <vt:lpstr>Hoja2</vt:lpstr>
      <vt:lpstr>GESTION MERCADEO CORPOR</vt:lpstr>
      <vt:lpstr>DLLO DE SERVICIOS</vt:lpstr>
      <vt:lpstr>Hoja1!Área_de_impresión</vt:lpstr>
      <vt:lpstr>'LINEA V'!Área_de_impresión</vt:lpstr>
      <vt:lpstr>PRESENTACIÓN!Área_de_impresión</vt:lpstr>
      <vt:lpstr>'PROGRAMA TRABAJO'!Área_de_impresión</vt:lpstr>
      <vt:lpstr>'RESUMEN EJECUCION'!Área_de_impresión</vt:lpstr>
      <vt:lpstr>'Resumen Línea 5'!Área_de_impresión</vt:lpstr>
      <vt:lpstr>SEGUIMIENTO!Área_de_impresión</vt:lpstr>
      <vt:lpstr>Hoja1!Títulos_a_imprimir</vt:lpstr>
      <vt:lpstr>'LINEA V'!Títulos_a_imprimir</vt:lpstr>
      <vt:lpstr>'PROGRAMA TRABAJO'!Títulos_a_imprimir</vt:lpstr>
      <vt:lpstr>'Resumen Línea 5'!Títulos_a_imprimir</vt:lpstr>
      <vt:lpstr>SEGUIMIENTO!Títulos_a_imprimir</vt:lpstr>
    </vt:vector>
  </TitlesOfParts>
  <Company>MUNICIPIO DE MEDELLIN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PLANIFICACION ADMINISTRATIVA</dc:creator>
  <cp:lastModifiedBy>asuarez</cp:lastModifiedBy>
  <cp:lastPrinted>2014-02-10T20:58:59Z</cp:lastPrinted>
  <dcterms:created xsi:type="dcterms:W3CDTF">2000-09-12T13:12:54Z</dcterms:created>
  <dcterms:modified xsi:type="dcterms:W3CDTF">2014-11-04T21:04:44Z</dcterms:modified>
</cp:coreProperties>
</file>